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6_OBRAS PUBLICAS\02_PROJETOS-OBRAS\PAÇO MUNICIPAL\Orçamento\"/>
    </mc:Choice>
  </mc:AlternateContent>
  <bookViews>
    <workbookView xWindow="0" yWindow="0" windowWidth="28800" windowHeight="11730" tabRatio="500" activeTab="1"/>
  </bookViews>
  <sheets>
    <sheet name="Capa" sheetId="1" r:id="rId1"/>
    <sheet name="Orçamento" sheetId="2" r:id="rId2"/>
    <sheet name="Resumo" sheetId="3" r:id="rId3"/>
    <sheet name="Cronograma" sheetId="4" r:id="rId4"/>
    <sheet name="BDI - Serviços" sheetId="5" r:id="rId5"/>
    <sheet name="Composições próprias" sheetId="6" r:id="rId6"/>
    <sheet name="Mapa de cotação" sheetId="7" r:id="rId7"/>
    <sheet name="Mem. Calculo Prefeitura" sheetId="8" r:id="rId8"/>
  </sheets>
  <externalReferences>
    <externalReference r:id="rId9"/>
    <externalReference r:id="rId10"/>
  </externalReferences>
  <definedNames>
    <definedName name="_01_09_96">#REF!</definedName>
    <definedName name="_1040_00">#REF!</definedName>
    <definedName name="_emp2">#REF!</definedName>
    <definedName name="_xlnm._FilterDatabase" localSheetId="3" hidden="1">Cronograma!$A$8:$W$8</definedName>
    <definedName name="_xlnm._FilterDatabase" localSheetId="1" hidden="1">Orçamento!$A$8:$K$8</definedName>
    <definedName name="_xlnm._FilterDatabase" localSheetId="2" hidden="1">Resumo!$A$8:$K$8</definedName>
    <definedName name="_ind100" localSheetId="6">#REF!</definedName>
    <definedName name="_ind100">#REF!</definedName>
    <definedName name="_JAZ1">#REF!</definedName>
    <definedName name="_JAZ11">#REF!</definedName>
    <definedName name="_JAZ2">#REF!</definedName>
    <definedName name="_JAZ22">#REF!</definedName>
    <definedName name="_JAZ3">#REF!</definedName>
    <definedName name="_JAZ33">#REF!</definedName>
    <definedName name="_mem2">'[1]Mat Asf'!$H$37</definedName>
    <definedName name="_oac2">#REF!</definedName>
    <definedName name="_PL1">#REF!</definedName>
    <definedName name="_prd1" localSheetId="6">#REF!</definedName>
    <definedName name="_prd1">#REF!</definedName>
    <definedName name="_prt1" localSheetId="6">#REF!</definedName>
    <definedName name="_prt1">#REF!</definedName>
    <definedName name="_RET1" localSheetId="6">#REF!</definedName>
    <definedName name="_RET1">#REF!</definedName>
    <definedName name="_tsd4">#REF!</definedName>
    <definedName name="_TT21">[2]RELATÓRIO!#REF!</definedName>
    <definedName name="_TT22">[2]RELATÓRIO!#REF!</definedName>
    <definedName name="a">#REF!</definedName>
    <definedName name="AA">#N/A</definedName>
    <definedName name="AÇO_CA_50">#REF!</definedName>
    <definedName name="amarela">#REF!</definedName>
    <definedName name="AND">#REF!</definedName>
    <definedName name="area_base">#REF!</definedName>
    <definedName name="_xlnm.Print_Area" localSheetId="4">'BDI - Serviços'!$A$1:$J$38</definedName>
    <definedName name="_xlnm.Print_Area" localSheetId="0">Capa!$A$1:$D$49</definedName>
    <definedName name="_xlnm.Print_Area" localSheetId="6">'Mapa de cotação'!$A$1:$J$25</definedName>
    <definedName name="_xlnm.Print_Area">#REF!</definedName>
    <definedName name="areafog" localSheetId="6">#REF!</definedName>
    <definedName name="areafog">#REF!</definedName>
    <definedName name="areatsd" localSheetId="6">#REF!</definedName>
    <definedName name="areatsd">#REF!</definedName>
    <definedName name="areatss" localSheetId="6">#REF!</definedName>
    <definedName name="areatss">#REF!</definedName>
    <definedName name="azul">#REF!</definedName>
    <definedName name="AZULSINAL">#REF!</definedName>
    <definedName name="bacia" localSheetId="6">#REF!</definedName>
    <definedName name="bacia">#REF!</definedName>
    <definedName name="_xlnm.Database">#REF!</definedName>
    <definedName name="bbdcc15" localSheetId="6">#REF!</definedName>
    <definedName name="bbdcc15">#REF!</definedName>
    <definedName name="bbdcc20" localSheetId="6">#REF!</definedName>
    <definedName name="bbdcc20">#REF!</definedName>
    <definedName name="bbdcc25" localSheetId="6">#REF!</definedName>
    <definedName name="bbdcc25">#REF!</definedName>
    <definedName name="bbdcc30" localSheetId="6">#REF!</definedName>
    <definedName name="bbdcc30">#REF!</definedName>
    <definedName name="bbdtc04" localSheetId="6">#REF!</definedName>
    <definedName name="bbdtc04">#REF!</definedName>
    <definedName name="bbdtc06" localSheetId="6">#REF!</definedName>
    <definedName name="bbdtc06">#REF!</definedName>
    <definedName name="bbdtc08" localSheetId="6">#REF!</definedName>
    <definedName name="bbdtc08">#REF!</definedName>
    <definedName name="bbdtc10" localSheetId="6">#REF!</definedName>
    <definedName name="bbdtc10">#REF!</definedName>
    <definedName name="bbdtc12" localSheetId="6">#REF!</definedName>
    <definedName name="bbdtc12">#REF!</definedName>
    <definedName name="bbdtc15" localSheetId="6">#REF!</definedName>
    <definedName name="bbdtc15">#REF!</definedName>
    <definedName name="bbscc15" localSheetId="6">#REF!</definedName>
    <definedName name="bbscc15">#REF!</definedName>
    <definedName name="bbscc20" localSheetId="6">#REF!</definedName>
    <definedName name="bbscc20">#REF!</definedName>
    <definedName name="bbscc25" localSheetId="6">#REF!</definedName>
    <definedName name="bbscc25">#REF!</definedName>
    <definedName name="bbscc30" localSheetId="6">#REF!</definedName>
    <definedName name="bbscc30">#REF!</definedName>
    <definedName name="bbstc04" localSheetId="6">#REF!</definedName>
    <definedName name="bbstc04">#REF!</definedName>
    <definedName name="bbstc06" localSheetId="6">#REF!</definedName>
    <definedName name="bbstc06">#REF!</definedName>
    <definedName name="bbstc08" localSheetId="6">#REF!</definedName>
    <definedName name="bbstc08">#REF!</definedName>
    <definedName name="bbstc10" localSheetId="6">#REF!</definedName>
    <definedName name="bbstc10">#REF!</definedName>
    <definedName name="bbstc12" localSheetId="6">#REF!</definedName>
    <definedName name="bbstc12">#REF!</definedName>
    <definedName name="bbstc15" localSheetId="6">#REF!</definedName>
    <definedName name="bbstc15">#REF!</definedName>
    <definedName name="bbttc04" localSheetId="6">#REF!</definedName>
    <definedName name="bbttc04">#REF!</definedName>
    <definedName name="bbttc06" localSheetId="6">#REF!</definedName>
    <definedName name="bbttc06">#REF!</definedName>
    <definedName name="bbttc08" localSheetId="6">#REF!</definedName>
    <definedName name="bbttc08">#REF!</definedName>
    <definedName name="bbttc10" localSheetId="6">#REF!</definedName>
    <definedName name="bbttc10">#REF!</definedName>
    <definedName name="bbttc12" localSheetId="6">#REF!</definedName>
    <definedName name="bbttc12">#REF!</definedName>
    <definedName name="bbttc15" localSheetId="6">#REF!</definedName>
    <definedName name="bbttc15">#REF!</definedName>
    <definedName name="betume" localSheetId="6">#REF!</definedName>
    <definedName name="betume">#REF!</definedName>
    <definedName name="BG">#REF!</definedName>
    <definedName name="BGU">#REF!</definedName>
    <definedName name="c.drena">#REF!</definedName>
    <definedName name="cab_dmt">#REF!</definedName>
    <definedName name="cab_pmf">#REF!</definedName>
    <definedName name="cabeca" localSheetId="6">#REF!</definedName>
    <definedName name="cabeca">#REF!</definedName>
    <definedName name="cabeca1" localSheetId="6">#REF!</definedName>
    <definedName name="cabeca1">#REF!</definedName>
    <definedName name="cabeçalho" localSheetId="6">#REF!</definedName>
    <definedName name="cabeçalho">#REF!</definedName>
    <definedName name="cabeçalho1" localSheetId="6">#REF!</definedName>
    <definedName name="cabeçalho1">#REF!</definedName>
    <definedName name="cabmeio">#REF!</definedName>
    <definedName name="caixa">'[2]RESUMO-DVOP'!$C$36</definedName>
    <definedName name="cap">[2]RELATÓRIO!$U$31</definedName>
    <definedName name="cap_20">#REF!</definedName>
    <definedName name="cbdcc15" localSheetId="6">#REF!</definedName>
    <definedName name="cbdcc15">#REF!</definedName>
    <definedName name="cbdcc20" localSheetId="6">#REF!</definedName>
    <definedName name="cbdcc20">#REF!</definedName>
    <definedName name="cbdcc25" localSheetId="6">#REF!</definedName>
    <definedName name="cbdcc25">#REF!</definedName>
    <definedName name="cbdcc30" localSheetId="6">#REF!</definedName>
    <definedName name="cbdcc30">#REF!</definedName>
    <definedName name="cbdtc04" localSheetId="6">#REF!</definedName>
    <definedName name="cbdtc04">#REF!</definedName>
    <definedName name="cbdtc06" localSheetId="6">#REF!</definedName>
    <definedName name="cbdtc06">#REF!</definedName>
    <definedName name="cbdtc08" localSheetId="6">#REF!</definedName>
    <definedName name="cbdtc08">#REF!</definedName>
    <definedName name="cbdtc10" localSheetId="6">#REF!</definedName>
    <definedName name="cbdtc10">#REF!</definedName>
    <definedName name="cbdtc12" localSheetId="6">#REF!</definedName>
    <definedName name="cbdtc12">#REF!</definedName>
    <definedName name="cbdtc15" localSheetId="6">#REF!</definedName>
    <definedName name="cbdtc15">#REF!</definedName>
    <definedName name="cbscc15" localSheetId="6">#REF!</definedName>
    <definedName name="cbscc15">#REF!</definedName>
    <definedName name="cbscc20" localSheetId="6">#REF!</definedName>
    <definedName name="cbscc20">#REF!</definedName>
    <definedName name="cbscc25" localSheetId="6">#REF!</definedName>
    <definedName name="cbscc25">#REF!</definedName>
    <definedName name="cbscc30" localSheetId="6">#REF!</definedName>
    <definedName name="cbscc30">#REF!</definedName>
    <definedName name="cbstc04" localSheetId="6">#REF!</definedName>
    <definedName name="cbstc04">#REF!</definedName>
    <definedName name="cbstc06" localSheetId="6">#REF!</definedName>
    <definedName name="cbstc06">#REF!</definedName>
    <definedName name="cbstc08" localSheetId="6">#REF!</definedName>
    <definedName name="cbstc08">#REF!</definedName>
    <definedName name="cbstc10" localSheetId="6">#REF!</definedName>
    <definedName name="cbstc10">#REF!</definedName>
    <definedName name="cbstc12" localSheetId="6">#REF!</definedName>
    <definedName name="cbstc12">#REF!</definedName>
    <definedName name="cbstc15" localSheetId="6">#REF!</definedName>
    <definedName name="cbstc15">#REF!</definedName>
    <definedName name="cbttc04" localSheetId="6">#REF!</definedName>
    <definedName name="cbttc04">#REF!</definedName>
    <definedName name="cbttc06" localSheetId="6">#REF!</definedName>
    <definedName name="cbttc06">#REF!</definedName>
    <definedName name="cbttc08" localSheetId="6">#REF!</definedName>
    <definedName name="cbttc08">#REF!</definedName>
    <definedName name="cbttc10" localSheetId="6">#REF!</definedName>
    <definedName name="cbttc10">#REF!</definedName>
    <definedName name="cbttc12" localSheetId="6">#REF!</definedName>
    <definedName name="cbttc12">#REF!</definedName>
    <definedName name="cbttc15" localSheetId="6">#REF!</definedName>
    <definedName name="cbttc15">#REF!</definedName>
    <definedName name="CBU">#REF!</definedName>
    <definedName name="CBUII">#REF!</definedName>
    <definedName name="cbuq">#REF!</definedName>
    <definedName name="CBUQB">#REF!</definedName>
    <definedName name="CBUQc">#REF!</definedName>
    <definedName name="ccerca" localSheetId="6">#REF!</definedName>
    <definedName name="ccerca">#REF!</definedName>
    <definedName name="cesar" localSheetId="6">#REF!</definedName>
    <definedName name="cesar">#REF!</definedName>
    <definedName name="cm_30" localSheetId="6">#REF!</definedName>
    <definedName name="cm_30">#REF!</definedName>
    <definedName name="Colchão">#REF!</definedName>
    <definedName name="comp100" localSheetId="6">#REF!</definedName>
    <definedName name="comp100">#REF!</definedName>
    <definedName name="comp95" localSheetId="6">#REF!</definedName>
    <definedName name="comp95">#REF!</definedName>
    <definedName name="compala" localSheetId="6">#REF!</definedName>
    <definedName name="compala">#REF!</definedName>
    <definedName name="COMPOSICAOE19">#REF!</definedName>
    <definedName name="COMPOSICAOE20">#REF!</definedName>
    <definedName name="COMPOSICAOE21">#REF!</definedName>
    <definedName name="COMPOSICAOE22">#REF!</definedName>
    <definedName name="COMPOSICAOE23">#REF!</definedName>
    <definedName name="COMPOSICAOE24">#REF!</definedName>
    <definedName name="COMPOSICAOI1">#REF!</definedName>
    <definedName name="COMPOSICAOI10">#REF!</definedName>
    <definedName name="COMPOSICAOI11">#REF!</definedName>
    <definedName name="COMPOSICAOI12">#REF!</definedName>
    <definedName name="COMPOSICAOI13">#REF!</definedName>
    <definedName name="COMPOSICAOI14">#REF!</definedName>
    <definedName name="COMPOSICAOI15">#REF!</definedName>
    <definedName name="COMPOSICAOI16">#REF!</definedName>
    <definedName name="COMPOSICAOI17">#REF!</definedName>
    <definedName name="COMPOSICAOI18">#REF!</definedName>
    <definedName name="COMPOSICAOI2">#REF!</definedName>
    <definedName name="COMPOSICAOI3">#REF!</definedName>
    <definedName name="COMPOSICAOI4">#REF!</definedName>
    <definedName name="COMPOSICAOI5">#REF!</definedName>
    <definedName name="COMPOSICAOI6">#REF!</definedName>
    <definedName name="COMPOSICAOI7">#REF!</definedName>
    <definedName name="COMPOSICAOI8">#REF!</definedName>
    <definedName name="conap" localSheetId="6">#REF!</definedName>
    <definedName name="conap">#REF!</definedName>
    <definedName name="conass" localSheetId="6">#REF!</definedName>
    <definedName name="conass">#REF!</definedName>
    <definedName name="connum" localSheetId="6">#REF!</definedName>
    <definedName name="connum">#REF!</definedName>
    <definedName name="conpro" localSheetId="6">#REF!</definedName>
    <definedName name="conpro">#REF!</definedName>
    <definedName name="Conser">#REF!</definedName>
    <definedName name="conserva">#REF!</definedName>
    <definedName name="contrato" localSheetId="6">#REF!</definedName>
    <definedName name="contrato">#REF!</definedName>
    <definedName name="corte" localSheetId="6">#REF!</definedName>
    <definedName name="corte">#REF!</definedName>
    <definedName name="cp.100">#REF!</definedName>
    <definedName name="cp.95">#REF!</definedName>
    <definedName name="cx_coletora">#REF!</definedName>
    <definedName name="d">#REF!</definedName>
    <definedName name="DATA" localSheetId="6">#REF!</definedName>
    <definedName name="DATA">#REF!</definedName>
    <definedName name="Data_Final">#REF!</definedName>
    <definedName name="Data_Início">#REF!</definedName>
    <definedName name="ddlc">#REF!</definedName>
    <definedName name="defensa" localSheetId="6">#REF!</definedName>
    <definedName name="defensa">#REF!</definedName>
    <definedName name="defensas">#REF!</definedName>
    <definedName name="densidade_cap">#REF!</definedName>
    <definedName name="descida1">#REF!</definedName>
    <definedName name="descida2">#REF!</definedName>
    <definedName name="DJ">#REF!</definedName>
    <definedName name="DMT_0_50">#REF!</definedName>
    <definedName name="dmt_1000" localSheetId="6">#REF!</definedName>
    <definedName name="dmt_1000">#REF!</definedName>
    <definedName name="dmt_1200" localSheetId="6">#REF!</definedName>
    <definedName name="dmt_1200">#REF!</definedName>
    <definedName name="dmt_1400" localSheetId="6">#REF!</definedName>
    <definedName name="dmt_1400">#REF!</definedName>
    <definedName name="dmt_200" localSheetId="6">#REF!</definedName>
    <definedName name="dmt_200">#REF!</definedName>
    <definedName name="DMT_200_400">#REF!</definedName>
    <definedName name="dmt_400" localSheetId="6">#REF!</definedName>
    <definedName name="dmt_400">#REF!</definedName>
    <definedName name="DMT_400_600">#REF!</definedName>
    <definedName name="dmt_50" localSheetId="6">#REF!</definedName>
    <definedName name="dmt_50">#REF!</definedName>
    <definedName name="DMT_50_200">#REF!</definedName>
    <definedName name="dmt_600" localSheetId="6">#REF!</definedName>
    <definedName name="dmt_600">#REF!</definedName>
    <definedName name="dmt_800" localSheetId="6">#REF!</definedName>
    <definedName name="dmt_800">#REF!</definedName>
    <definedName name="dren">#REF!</definedName>
    <definedName name="drena" localSheetId="6">#REF!</definedName>
    <definedName name="drena">#REF!</definedName>
    <definedName name="dreno" localSheetId="6">#REF!</definedName>
    <definedName name="dreno">#REF!</definedName>
    <definedName name="dtipo1" localSheetId="6">#REF!</definedName>
    <definedName name="dtipo1">#REF!</definedName>
    <definedName name="dtipo2" localSheetId="6">#REF!</definedName>
    <definedName name="dtipo2">#REF!</definedName>
    <definedName name="ECJ">#REF!</definedName>
    <definedName name="EJ">#REF!</definedName>
    <definedName name="ELIAS">#REF!</definedName>
    <definedName name="Empo">#REF!</definedName>
    <definedName name="empo2" localSheetId="6">#REF!</definedName>
    <definedName name="empo2">#REF!</definedName>
    <definedName name="Empola2" localSheetId="6">#REF!</definedName>
    <definedName name="Empola2">#REF!</definedName>
    <definedName name="Empolamento">#REF!</definedName>
    <definedName name="Empolo2" localSheetId="6">#REF!</definedName>
    <definedName name="Empolo2">#REF!</definedName>
    <definedName name="empolo3" localSheetId="6">#REF!</definedName>
    <definedName name="empolo3">#REF!</definedName>
    <definedName name="eng">'[1]Mat Asf'!$C$36</definedName>
    <definedName name="engfiscal" localSheetId="6">#REF!</definedName>
    <definedName name="engfiscal">#REF!</definedName>
    <definedName name="engm1" localSheetId="6">#REF!</definedName>
    <definedName name="engm1">#REF!</definedName>
    <definedName name="engm2" localSheetId="6">#REF!</definedName>
    <definedName name="engm2">#REF!</definedName>
    <definedName name="engmds" localSheetId="6">#REF!</definedName>
    <definedName name="engmds">#REF!</definedName>
    <definedName name="entrada1">#REF!</definedName>
    <definedName name="entrada2">#REF!</definedName>
    <definedName name="escavd" localSheetId="6">#REF!</definedName>
    <definedName name="escavd">#REF!</definedName>
    <definedName name="escavgd" localSheetId="6">#REF!</definedName>
    <definedName name="escavgd">#REF!</definedName>
    <definedName name="escavgs" localSheetId="6">#REF!</definedName>
    <definedName name="escavgs">#REF!</definedName>
    <definedName name="escavmec">#REF!</definedName>
    <definedName name="escavs" localSheetId="6">#REF!</definedName>
    <definedName name="escavs">#REF!</definedName>
    <definedName name="escavt" localSheetId="6">#REF!</definedName>
    <definedName name="escavt">#REF!</definedName>
    <definedName name="etipo1" localSheetId="6">#REF!</definedName>
    <definedName name="etipo1">#REF!</definedName>
    <definedName name="etipo2" localSheetId="6">#REF!</definedName>
    <definedName name="etipo2">#REF!</definedName>
    <definedName name="Extenso">#N/A</definedName>
    <definedName name="faixa" localSheetId="6">#REF!</definedName>
    <definedName name="faixa">#REF!</definedName>
    <definedName name="faixa2">'[2]RESUMO-DVOP'!$N$185</definedName>
    <definedName name="fator100" localSheetId="6">#REF!</definedName>
    <definedName name="fator100">#REF!</definedName>
    <definedName name="fator50" localSheetId="6">#REF!</definedName>
    <definedName name="fator50">#REF!</definedName>
    <definedName name="fdreno" localSheetId="6">#REF!</definedName>
    <definedName name="fdreno">#REF!</definedName>
    <definedName name="firma" localSheetId="6">#REF!</definedName>
    <definedName name="firma">#REF!</definedName>
    <definedName name="foac" localSheetId="6">#REF!</definedName>
    <definedName name="foac">#REF!</definedName>
    <definedName name="foae" localSheetId="6">#REF!</definedName>
    <definedName name="foae">#REF!</definedName>
    <definedName name="foc" localSheetId="6">#REF!</definedName>
    <definedName name="foc">#REF!</definedName>
    <definedName name="FOG" localSheetId="6">#REF!</definedName>
    <definedName name="FOG">#REF!</definedName>
    <definedName name="fpavi" localSheetId="6">#REF!</definedName>
    <definedName name="fpavi">#REF!</definedName>
    <definedName name="fsinal" localSheetId="6">#REF!</definedName>
    <definedName name="fsinal">#REF!</definedName>
    <definedName name="fterra" localSheetId="6">#REF!</definedName>
    <definedName name="fterra">#REF!</definedName>
    <definedName name="fx_horiz">#REF!</definedName>
    <definedName name="grama" localSheetId="6">#REF!</definedName>
    <definedName name="grama">#REF!</definedName>
    <definedName name="grama_mudas">#REF!</definedName>
    <definedName name="_xlnm.Recorder" localSheetId="6">#REF!</definedName>
    <definedName name="_xlnm.Recorder">#REF!</definedName>
    <definedName name="Guias" localSheetId="6">#REF!</definedName>
    <definedName name="Guias">#REF!</definedName>
    <definedName name="hi">#REF!</definedName>
    <definedName name="horad6" localSheetId="6">#REF!</definedName>
    <definedName name="horad6">#REF!</definedName>
    <definedName name="horad8" localSheetId="6">#REF!</definedName>
    <definedName name="horad8">#REF!</definedName>
    <definedName name="IM">#REF!</definedName>
    <definedName name="imparea" localSheetId="6">#REF!</definedName>
    <definedName name="imparea">#REF!</definedName>
    <definedName name="indi_33">#REF!</definedName>
    <definedName name="inic">#REF!</definedName>
    <definedName name="JOSE">[2]RELATÓRIO!$I$31</definedName>
    <definedName name="JR_PAGE_ANCHOR_1_1">#REF!</definedName>
    <definedName name="JR_PAGE_ANCHOR_3_1">#REF!</definedName>
    <definedName name="JR_PAGE_ANCHOR_4_1">#REF!</definedName>
    <definedName name="kdren">#REF!</definedName>
    <definedName name="kdrena">#REF!</definedName>
    <definedName name="koae">#REF!</definedName>
    <definedName name="kpavi">#REF!</definedName>
    <definedName name="KSIN">#REF!</definedName>
    <definedName name="kterra">#REF!</definedName>
    <definedName name="licerra" localSheetId="6">#REF!</definedName>
    <definedName name="licerra">#REF!</definedName>
    <definedName name="LILASDRENA">#REF!</definedName>
    <definedName name="limata" localSheetId="6">#REF!</definedName>
    <definedName name="limata">#REF!</definedName>
    <definedName name="marco" localSheetId="6">#REF!</definedName>
    <definedName name="marco">#REF!</definedName>
    <definedName name="maria">'[2]RESUMO-DVOP'!$I$12</definedName>
    <definedName name="mbc">#REF!</definedName>
    <definedName name="mds" localSheetId="6">#REF!</definedName>
    <definedName name="mds">#REF!</definedName>
    <definedName name="MEDAGOREAL">[2]RELATÓRIO!$I$30</definedName>
    <definedName name="Medição">#REF!</definedName>
    <definedName name="MEIO_FIO">#REF!</definedName>
    <definedName name="meiofio">#REF!</definedName>
    <definedName name="Mem">'[1]Mat Asf'!$C$37</definedName>
    <definedName name="mo_base" localSheetId="6">#REF!</definedName>
    <definedName name="mo_base">#REF!</definedName>
    <definedName name="mo_sub_base" localSheetId="6">#REF!</definedName>
    <definedName name="mo_sub_base">#REF!</definedName>
    <definedName name="MOB">#N/A</definedName>
    <definedName name="mobase" localSheetId="6">#REF!</definedName>
    <definedName name="mobase">#REF!</definedName>
    <definedName name="mocomercial" localSheetId="6">#REF!</definedName>
    <definedName name="mocomercial">#REF!</definedName>
    <definedName name="módulo1.Extenso">#N/A</definedName>
    <definedName name="molocal" localSheetId="6">#REF!</definedName>
    <definedName name="molocal">#REF!</definedName>
    <definedName name="mosub" localSheetId="6">#REF!</definedName>
    <definedName name="mosub">#REF!</definedName>
    <definedName name="mosubb">#REF!</definedName>
    <definedName name="mosubl">#REF!</definedName>
    <definedName name="muro" localSheetId="6">#REF!</definedName>
    <definedName name="muro">#REF!</definedName>
    <definedName name="OAC" localSheetId="6">#REF!</definedName>
    <definedName name="OAC">#REF!</definedName>
    <definedName name="oac.b">#REF!</definedName>
    <definedName name="oac.c">#REF!</definedName>
    <definedName name="oac.ve">#REF!</definedName>
    <definedName name="oac.ve.remoc">#REF!</definedName>
    <definedName name="oac.vr">#REF!</definedName>
    <definedName name="oac.vr.remoc">#REF!</definedName>
    <definedName name="OAE" localSheetId="6">#REF!</definedName>
    <definedName name="OAE">#REF!</definedName>
    <definedName name="oae.vc">#REF!</definedName>
    <definedName name="obra" localSheetId="6">#REF!</definedName>
    <definedName name="obra">#REF!</definedName>
    <definedName name="OCOM" localSheetId="6">#REF!</definedName>
    <definedName name="OCOM">#REF!</definedName>
    <definedName name="oesp">#REF!</definedName>
    <definedName name="Orçamento" localSheetId="6">#REF!</definedName>
    <definedName name="Orçamento">#REF!</definedName>
    <definedName name="ordem" localSheetId="6">#REF!</definedName>
    <definedName name="ordem">#REF!</definedName>
    <definedName name="orlando" localSheetId="6">#REF!</definedName>
    <definedName name="orlando">#REF!</definedName>
    <definedName name="pal1x1" localSheetId="6">#REF!</definedName>
    <definedName name="pal1x1">#REF!</definedName>
    <definedName name="patrolamento" localSheetId="6">#REF!</definedName>
    <definedName name="patrolamento">#REF!</definedName>
    <definedName name="pav">#REF!</definedName>
    <definedName name="PAV_2">[2]RELATÓRIO!#REF!</definedName>
    <definedName name="pavi" localSheetId="6">#REF!</definedName>
    <definedName name="pavi">#REF!</definedName>
    <definedName name="pcat" localSheetId="6">#REF!</definedName>
    <definedName name="pcat">#REF!</definedName>
    <definedName name="pdmt" localSheetId="6">#REF!</definedName>
    <definedName name="pdmt">#REF!</definedName>
    <definedName name="pdmt1000" localSheetId="6">#REF!</definedName>
    <definedName name="pdmt1000">#REF!</definedName>
    <definedName name="pdmt1200" localSheetId="6">#REF!</definedName>
    <definedName name="pdmt1200">#REF!</definedName>
    <definedName name="pdmt200" localSheetId="6">#REF!</definedName>
    <definedName name="pdmt200">#REF!</definedName>
    <definedName name="pdmt400" localSheetId="6">#REF!</definedName>
    <definedName name="pdmt400">#REF!</definedName>
    <definedName name="pdmt50" localSheetId="6">#REF!</definedName>
    <definedName name="pdmt50">#REF!</definedName>
    <definedName name="pdmt600" localSheetId="6">#REF!</definedName>
    <definedName name="pdmt600">#REF!</definedName>
    <definedName name="pdmt800" localSheetId="6">#REF!</definedName>
    <definedName name="pdmt800">#REF!</definedName>
    <definedName name="PEDREIRA" localSheetId="6">#REF!</definedName>
    <definedName name="PEDREIRA">#REF!</definedName>
    <definedName name="perac" localSheetId="6">#REF!</definedName>
    <definedName name="perac">#REF!</definedName>
    <definedName name="persim" localSheetId="6">#REF!</definedName>
    <definedName name="persim">#REF!</definedName>
    <definedName name="pesquisa">#REF!</definedName>
    <definedName name="pil2x05" localSheetId="6">#REF!</definedName>
    <definedName name="pil2x05">#REF!</definedName>
    <definedName name="pil2x1" localSheetId="6">#REF!</definedName>
    <definedName name="pil2x1">#REF!</definedName>
    <definedName name="pint_lig">#REF!</definedName>
    <definedName name="pir" localSheetId="6">#REF!</definedName>
    <definedName name="pir">#REF!</definedName>
    <definedName name="PL">#REF!</definedName>
    <definedName name="portfiscal" localSheetId="6">#REF!</definedName>
    <definedName name="portfiscal">#REF!</definedName>
    <definedName name="portm1" localSheetId="6">#REF!</definedName>
    <definedName name="portm1">#REF!</definedName>
    <definedName name="portm2" localSheetId="6">#REF!</definedName>
    <definedName name="portm2">#REF!</definedName>
    <definedName name="Print_Area_0_0" localSheetId="6">'Mapa de cotação'!$A$1:$J$21</definedName>
    <definedName name="Print_Area_0_0_0" localSheetId="6">'Mapa de cotação'!$A$1:$J$17</definedName>
    <definedName name="Print_Area_0_0_0_0" localSheetId="6">'Mapa de cotação'!$A$1:$J$9</definedName>
    <definedName name="Print_Area_0_0_0_0_0" localSheetId="6">'Mapa de cotação'!$A$1:$J$13</definedName>
    <definedName name="Print_Area_0_0_0_0_0_0" localSheetId="6">'Mapa de cotação'!$A$1:$J$6</definedName>
    <definedName name="pro" localSheetId="6">#REF!</definedName>
    <definedName name="pro">#REF!</definedName>
    <definedName name="pz" localSheetId="6">#REF!</definedName>
    <definedName name="pz">#REF!</definedName>
    <definedName name="QQ_2">#N/A</definedName>
    <definedName name="QQ_3">#N/A</definedName>
    <definedName name="rc.cerca">#REF!</definedName>
    <definedName name="rdreno" localSheetId="6">#REF!</definedName>
    <definedName name="rdreno">#REF!</definedName>
    <definedName name="rea">#REF!</definedName>
    <definedName name="reatd" localSheetId="6">#REF!</definedName>
    <definedName name="reatd">#REF!</definedName>
    <definedName name="reatgd" localSheetId="6">#REF!</definedName>
    <definedName name="reatgd">#REF!</definedName>
    <definedName name="reatgs" localSheetId="6">#REF!</definedName>
    <definedName name="reatgs">#REF!</definedName>
    <definedName name="reats" localSheetId="6">#REF!</definedName>
    <definedName name="reats">#REF!</definedName>
    <definedName name="reatt" localSheetId="6">#REF!</definedName>
    <definedName name="reatt">#REF!</definedName>
    <definedName name="referência" localSheetId="6">#REF!</definedName>
    <definedName name="referência">#REF!</definedName>
    <definedName name="REG">#REF!</definedName>
    <definedName name="REGULA" localSheetId="6">#REF!</definedName>
    <definedName name="REGULA">#REF!</definedName>
    <definedName name="remoc">#REF!</definedName>
    <definedName name="REMOÇÃO" localSheetId="6">#REF!</definedName>
    <definedName name="REMOÇÃO">#REF!</definedName>
    <definedName name="RESUMO">#N/A</definedName>
    <definedName name="roac" localSheetId="6">#REF!</definedName>
    <definedName name="roac">#REF!</definedName>
    <definedName name="roae" localSheetId="6">#REF!</definedName>
    <definedName name="roae">#REF!</definedName>
    <definedName name="ROB">#REF!</definedName>
    <definedName name="ROBERTO">#REF!</definedName>
    <definedName name="roc" localSheetId="6">#REF!</definedName>
    <definedName name="roc">#REF!</definedName>
    <definedName name="rodovia" localSheetId="6">#REF!</definedName>
    <definedName name="rodovia">#REF!</definedName>
    <definedName name="rpavi" localSheetId="6">#REF!</definedName>
    <definedName name="rpavi">#REF!</definedName>
    <definedName name="rr.2c_pint">#REF!</definedName>
    <definedName name="RR_2C" localSheetId="6">#REF!</definedName>
    <definedName name="RR_2C">#REF!</definedName>
    <definedName name="rrcerca" localSheetId="6">#REF!</definedName>
    <definedName name="rrcerca">#REF!</definedName>
    <definedName name="RS">#REF!</definedName>
    <definedName name="rsinal" localSheetId="6">#REF!</definedName>
    <definedName name="rsinal">#REF!</definedName>
    <definedName name="rterra" localSheetId="6">#REF!</definedName>
    <definedName name="rterra">#REF!</definedName>
    <definedName name="salario">[2]RELATÓRIO!$H$3</definedName>
    <definedName name="saterro" localSheetId="6">#REF!</definedName>
    <definedName name="saterro">#REF!</definedName>
    <definedName name="saux">#REF!</definedName>
    <definedName name="sbg">#REF!</definedName>
    <definedName name="SBTC">#REF!</definedName>
    <definedName name="scat" localSheetId="6">#REF!</definedName>
    <definedName name="scat">#REF!</definedName>
    <definedName name="scorte" localSheetId="6">#REF!</definedName>
    <definedName name="scorte">#REF!</definedName>
    <definedName name="sdmt" localSheetId="6">#REF!</definedName>
    <definedName name="sdmt">#REF!</definedName>
    <definedName name="sdmt1000" localSheetId="6">#REF!</definedName>
    <definedName name="sdmt1000">#REF!</definedName>
    <definedName name="sdmt1200" localSheetId="6">#REF!</definedName>
    <definedName name="sdmt1200">#REF!</definedName>
    <definedName name="sdmt200" localSheetId="6">#REF!</definedName>
    <definedName name="sdmt200">#REF!</definedName>
    <definedName name="sdmt400" localSheetId="6">#REF!</definedName>
    <definedName name="sdmt400">#REF!</definedName>
    <definedName name="sdmt50" localSheetId="6">#REF!</definedName>
    <definedName name="sdmt50">#REF!</definedName>
    <definedName name="sdmt600" localSheetId="6">#REF!</definedName>
    <definedName name="sdmt600">#REF!</definedName>
    <definedName name="sdmt800" localSheetId="6">#REF!</definedName>
    <definedName name="sdmt800">#REF!</definedName>
    <definedName name="SHARED_FORMULA_0">#N/A</definedName>
    <definedName name="SHARED_FORMULA_1">#N/A</definedName>
    <definedName name="SHARED_FORMULA_10">#N/A</definedName>
    <definedName name="SHARED_FORMULA_11">#N/A</definedName>
    <definedName name="SHARED_FORMULA_12">#N/A</definedName>
    <definedName name="SHARED_FORMULA_13">#N/A</definedName>
    <definedName name="SHARED_FORMULA_14">#N/A</definedName>
    <definedName name="SHARED_FORMULA_15">#N/A</definedName>
    <definedName name="SHARED_FORMULA_16">#N/A</definedName>
    <definedName name="SHARED_FORMULA_17">#N/A</definedName>
    <definedName name="SHARED_FORMULA_18">#N/A</definedName>
    <definedName name="SHARED_FORMULA_19">#N/A</definedName>
    <definedName name="SHARED_FORMULA_2">#N/A</definedName>
    <definedName name="SHARED_FORMULA_20">#N/A</definedName>
    <definedName name="SHARED_FORMULA_21">#N/A</definedName>
    <definedName name="SHARED_FORMULA_22">#N/A</definedName>
    <definedName name="SHARED_FORMULA_23">#N/A</definedName>
    <definedName name="SHARED_FORMULA_24">#N/A</definedName>
    <definedName name="SHARED_FORMULA_25">#N/A</definedName>
    <definedName name="SHARED_FORMULA_26">#N/A</definedName>
    <definedName name="SHARED_FORMULA_27">#N/A</definedName>
    <definedName name="SHARED_FORMULA_28">#N/A</definedName>
    <definedName name="SHARED_FORMULA_29">#N/A</definedName>
    <definedName name="SHARED_FORMULA_3">#N/A</definedName>
    <definedName name="SHARED_FORMULA_30">#N/A</definedName>
    <definedName name="SHARED_FORMULA_31">#N/A</definedName>
    <definedName name="SHARED_FORMULA_32">#N/A</definedName>
    <definedName name="SHARED_FORMULA_33">#N/A</definedName>
    <definedName name="SHARED_FORMULA_34">#N/A</definedName>
    <definedName name="SHARED_FORMULA_35">#N/A</definedName>
    <definedName name="SHARED_FORMULA_36">#N/A</definedName>
    <definedName name="SHARED_FORMULA_37">#N/A</definedName>
    <definedName name="SHARED_FORMULA_38">#N/A</definedName>
    <definedName name="SHARED_FORMULA_39">#N/A</definedName>
    <definedName name="SHARED_FORMULA_4">#N/A</definedName>
    <definedName name="SHARED_FORMULA_40">#N/A</definedName>
    <definedName name="SHARED_FORMULA_41">#N/A</definedName>
    <definedName name="SHARED_FORMULA_42">#N/A</definedName>
    <definedName name="SHARED_FORMULA_43">#N/A</definedName>
    <definedName name="SHARED_FORMULA_44">#N/A</definedName>
    <definedName name="SHARED_FORMULA_45">#N/A</definedName>
    <definedName name="SHARED_FORMULA_46">#N/A</definedName>
    <definedName name="SHARED_FORMULA_47">#N/A</definedName>
    <definedName name="SHARED_FORMULA_48">#N/A</definedName>
    <definedName name="SHARED_FORMULA_49">#N/A</definedName>
    <definedName name="SHARED_FORMULA_5">#N/A</definedName>
    <definedName name="SHARED_FORMULA_50">#N/A</definedName>
    <definedName name="SHARED_FORMULA_51">#N/A</definedName>
    <definedName name="SHARED_FORMULA_6">#N/A</definedName>
    <definedName name="SHARED_FORMULA_7">#N/A</definedName>
    <definedName name="SHARED_FORMULA_8">#N/A</definedName>
    <definedName name="SHARED_FORMULA_9">#N/A</definedName>
    <definedName name="sinal">#REF!</definedName>
    <definedName name="SINALI" localSheetId="6">#REF!</definedName>
    <definedName name="SINALI">#REF!</definedName>
    <definedName name="sinaliz_vert">#REF!</definedName>
    <definedName name="subrog" localSheetId="6">#REF!</definedName>
    <definedName name="subrog">#REF!</definedName>
    <definedName name="TABELA">[2]RELATÓRIO!$Y$10:$AC$128</definedName>
    <definedName name="tabela_de_mão_de_obra">[2]RELATÓRIO!$A$2:$C$16</definedName>
    <definedName name="tabela_de_materiais">[2]RELATÓRIO!$A$1:$D$188</definedName>
    <definedName name="tachinhas">#REF!</definedName>
    <definedName name="tachões">#REF!</definedName>
    <definedName name="taxa_cap">#REF!</definedName>
    <definedName name="tcat" localSheetId="6">#REF!</definedName>
    <definedName name="tcat">#REF!</definedName>
    <definedName name="ter">#REF!</definedName>
    <definedName name="terra" localSheetId="6">#REF!</definedName>
    <definedName name="terra">#REF!</definedName>
    <definedName name="teste" localSheetId="6">#REF!</definedName>
    <definedName name="teste">#REF!</definedName>
    <definedName name="teste2" localSheetId="6">#REF!</definedName>
    <definedName name="teste2">#REF!</definedName>
    <definedName name="_xlnm.Print_Titles" localSheetId="3">Cronograma!$A:$B</definedName>
    <definedName name="tmat">[2]RELATÓRIO!#REF!</definedName>
    <definedName name="TPM">#REF!</definedName>
    <definedName name="transp_massa">#REF!</definedName>
    <definedName name="trecho" localSheetId="6">#REF!</definedName>
    <definedName name="trecho">#REF!</definedName>
    <definedName name="ts">[2]RELATÓRIO!#REF!</definedName>
    <definedName name="TSD" localSheetId="6">#REF!</definedName>
    <definedName name="TSD">#REF!</definedName>
    <definedName name="TSs" localSheetId="6">#REF!</definedName>
    <definedName name="TSs">#REF!</definedName>
    <definedName name="ttra">[2]RELATÓRIO!#REF!</definedName>
    <definedName name="vala.ca">#REF!</definedName>
    <definedName name="valeta" localSheetId="6">#REF!</definedName>
    <definedName name="valeta">#REF!</definedName>
    <definedName name="verde">#REF!</definedName>
    <definedName name="verdepav">#REF!</definedName>
    <definedName name="VOL_MASSA">#REF!</definedName>
    <definedName name="volbase" localSheetId="6">#REF!</definedName>
    <definedName name="volbase">#REF!</definedName>
    <definedName name="volsub" localSheetId="6">#REF!</definedName>
    <definedName name="volsub">#REF!</definedName>
    <definedName name="volsubl">#REF!</definedName>
    <definedName name="WEWRWR">#N/A</definedName>
    <definedName name="XXX">#N/A</definedName>
    <definedName name="zebra" localSheetId="6">#REF!</definedName>
    <definedName name="zebra">#REF!</definedName>
    <definedName name="zenil" localSheetId="6">#REF!</definedName>
    <definedName name="zenil">#REF!</definedName>
  </definedNames>
  <calcPr calcId="162913"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D893" i="8" l="1"/>
  <c r="D894" i="8" s="1"/>
  <c r="D874" i="8"/>
  <c r="D873" i="8"/>
  <c r="H871" i="8"/>
  <c r="G871" i="8"/>
  <c r="D871" i="8"/>
  <c r="D872" i="8" s="1"/>
  <c r="C871" i="8"/>
  <c r="H818" i="8"/>
  <c r="E818" i="8"/>
  <c r="D818" i="8"/>
  <c r="C818" i="8"/>
  <c r="B818" i="8"/>
  <c r="D817" i="8"/>
  <c r="F815" i="8"/>
  <c r="F814" i="8"/>
  <c r="F813" i="8"/>
  <c r="F812" i="8"/>
  <c r="F811" i="8"/>
  <c r="F818" i="8" s="1"/>
  <c r="G810" i="8"/>
  <c r="G818" i="8" s="1"/>
  <c r="G805" i="8"/>
  <c r="E805" i="8"/>
  <c r="D805" i="8"/>
  <c r="C805" i="8"/>
  <c r="F801" i="8"/>
  <c r="F805" i="8" s="1"/>
  <c r="B801" i="8"/>
  <c r="B805" i="8" s="1"/>
  <c r="D793" i="8"/>
  <c r="E790" i="8"/>
  <c r="E789" i="8"/>
  <c r="E788" i="8"/>
  <c r="E787" i="8"/>
  <c r="E786" i="8"/>
  <c r="E781" i="8"/>
  <c r="E780" i="8"/>
  <c r="E779" i="8"/>
  <c r="E778" i="8"/>
  <c r="E777" i="8"/>
  <c r="E776" i="8"/>
  <c r="E782" i="8" s="1"/>
  <c r="G772" i="8"/>
  <c r="F772" i="8"/>
  <c r="B772" i="8"/>
  <c r="E771" i="8"/>
  <c r="C771" i="8"/>
  <c r="C770" i="8"/>
  <c r="E770" i="8" s="1"/>
  <c r="E769" i="8"/>
  <c r="C769" i="8"/>
  <c r="E768" i="8"/>
  <c r="C768" i="8"/>
  <c r="E767" i="8"/>
  <c r="C767" i="8"/>
  <c r="C766" i="8"/>
  <c r="E766" i="8" s="1"/>
  <c r="E765" i="8"/>
  <c r="C764" i="8"/>
  <c r="E764" i="8" s="1"/>
  <c r="C763" i="8"/>
  <c r="E763" i="8" s="1"/>
  <c r="C762" i="8"/>
  <c r="E762" i="8" s="1"/>
  <c r="C761" i="8"/>
  <c r="E761" i="8" s="1"/>
  <c r="C760" i="8"/>
  <c r="E760" i="8" s="1"/>
  <c r="E759" i="8"/>
  <c r="E758" i="8"/>
  <c r="C758" i="8"/>
  <c r="E757" i="8"/>
  <c r="C756" i="8"/>
  <c r="E756" i="8" s="1"/>
  <c r="C755" i="8"/>
  <c r="E755" i="8" s="1"/>
  <c r="C754" i="8"/>
  <c r="E754" i="8" s="1"/>
  <c r="C753" i="8"/>
  <c r="E753" i="8" s="1"/>
  <c r="C752" i="8"/>
  <c r="E752" i="8" s="1"/>
  <c r="C751" i="8"/>
  <c r="E751" i="8" s="1"/>
  <c r="C750" i="8"/>
  <c r="E750" i="8" s="1"/>
  <c r="C749" i="8"/>
  <c r="E749" i="8" s="1"/>
  <c r="C748" i="8"/>
  <c r="E748" i="8" s="1"/>
  <c r="C747" i="8"/>
  <c r="E747" i="8" s="1"/>
  <c r="C746" i="8"/>
  <c r="E746" i="8" s="1"/>
  <c r="C745" i="8"/>
  <c r="E745" i="8" s="1"/>
  <c r="E744" i="8"/>
  <c r="D744" i="8"/>
  <c r="D772" i="8" s="1"/>
  <c r="C743" i="8"/>
  <c r="E743" i="8" s="1"/>
  <c r="G739" i="8"/>
  <c r="F739" i="8"/>
  <c r="E739" i="8"/>
  <c r="B739" i="8"/>
  <c r="D738" i="8"/>
  <c r="C738" i="8"/>
  <c r="D737" i="8"/>
  <c r="C737" i="8"/>
  <c r="D736" i="8"/>
  <c r="C736" i="8"/>
  <c r="D735" i="8"/>
  <c r="C735" i="8"/>
  <c r="D734" i="8"/>
  <c r="C734" i="8"/>
  <c r="D733" i="8"/>
  <c r="C733" i="8"/>
  <c r="D730" i="8"/>
  <c r="C730" i="8"/>
  <c r="D729" i="8"/>
  <c r="C729" i="8"/>
  <c r="D728" i="8"/>
  <c r="D727" i="8"/>
  <c r="D726" i="8"/>
  <c r="D725" i="8"/>
  <c r="D724" i="8"/>
  <c r="D723" i="8"/>
  <c r="D722" i="8"/>
  <c r="C722" i="8"/>
  <c r="D721" i="8"/>
  <c r="C721" i="8"/>
  <c r="D720" i="8"/>
  <c r="C720" i="8"/>
  <c r="D719" i="8"/>
  <c r="C719" i="8"/>
  <c r="D718" i="8"/>
  <c r="C718" i="8"/>
  <c r="D717" i="8"/>
  <c r="C717" i="8"/>
  <c r="D716" i="8"/>
  <c r="C716" i="8"/>
  <c r="D715" i="8"/>
  <c r="C715" i="8"/>
  <c r="D714" i="8"/>
  <c r="C714" i="8"/>
  <c r="D713" i="8"/>
  <c r="C713" i="8"/>
  <c r="D712" i="8"/>
  <c r="C712" i="8"/>
  <c r="C711" i="8"/>
  <c r="C739" i="8" s="1"/>
  <c r="D710" i="8"/>
  <c r="E700" i="8"/>
  <c r="E701" i="8" s="1"/>
  <c r="D795" i="8" s="1"/>
  <c r="E699" i="8"/>
  <c r="E698" i="8"/>
  <c r="E697" i="8"/>
  <c r="E696" i="8"/>
  <c r="E695" i="8"/>
  <c r="E691" i="8"/>
  <c r="E692" i="8" s="1"/>
  <c r="D705" i="8" s="1"/>
  <c r="E690" i="8"/>
  <c r="E689" i="8"/>
  <c r="E688" i="8"/>
  <c r="E687" i="8"/>
  <c r="E686" i="8"/>
  <c r="D682" i="8"/>
  <c r="E681" i="8"/>
  <c r="E680" i="8"/>
  <c r="E679" i="8"/>
  <c r="E678" i="8"/>
  <c r="E677" i="8"/>
  <c r="E676" i="8"/>
  <c r="E675" i="8"/>
  <c r="E682" i="8" s="1"/>
  <c r="D704" i="8" s="1"/>
  <c r="D706" i="8" s="1"/>
  <c r="B674" i="8"/>
  <c r="E674" i="8" s="1"/>
  <c r="E673" i="8"/>
  <c r="E672" i="8"/>
  <c r="E671" i="8"/>
  <c r="E670" i="8"/>
  <c r="E669" i="8"/>
  <c r="E668" i="8"/>
  <c r="E667" i="8"/>
  <c r="E666" i="8"/>
  <c r="E665" i="8"/>
  <c r="E664" i="8"/>
  <c r="E663" i="8"/>
  <c r="E662" i="8"/>
  <c r="E661" i="8"/>
  <c r="E660" i="8"/>
  <c r="E659" i="8"/>
  <c r="E658" i="8"/>
  <c r="E657" i="8"/>
  <c r="E656" i="8"/>
  <c r="E655" i="8"/>
  <c r="G651" i="8"/>
  <c r="G650" i="8"/>
  <c r="G646" i="8"/>
  <c r="G645" i="8"/>
  <c r="G644" i="8"/>
  <c r="G643" i="8"/>
  <c r="G642" i="8"/>
  <c r="G641" i="8"/>
  <c r="G636" i="8"/>
  <c r="G635" i="8"/>
  <c r="G637" i="8" s="1"/>
  <c r="G630" i="8"/>
  <c r="G629" i="8"/>
  <c r="G628" i="8"/>
  <c r="G627" i="8"/>
  <c r="G626" i="8"/>
  <c r="G625" i="8"/>
  <c r="H621" i="8"/>
  <c r="H620" i="8"/>
  <c r="H619" i="8"/>
  <c r="H618" i="8"/>
  <c r="H617" i="8"/>
  <c r="H616" i="8"/>
  <c r="H613" i="8"/>
  <c r="H612" i="8"/>
  <c r="H611" i="8"/>
  <c r="H610" i="8"/>
  <c r="D606" i="8"/>
  <c r="E605" i="8"/>
  <c r="E604" i="8"/>
  <c r="E603" i="8"/>
  <c r="E602" i="8"/>
  <c r="E601" i="8"/>
  <c r="E600" i="8"/>
  <c r="E599" i="8"/>
  <c r="E598" i="8"/>
  <c r="E597" i="8"/>
  <c r="E596" i="8"/>
  <c r="E595" i="8"/>
  <c r="B595" i="8"/>
  <c r="E594" i="8"/>
  <c r="E593" i="8"/>
  <c r="E592" i="8"/>
  <c r="E591" i="8"/>
  <c r="E590" i="8"/>
  <c r="E589" i="8"/>
  <c r="E588" i="8"/>
  <c r="E587" i="8"/>
  <c r="E586" i="8"/>
  <c r="E585" i="8"/>
  <c r="E584" i="8"/>
  <c r="E583" i="8"/>
  <c r="E582" i="8"/>
  <c r="E581" i="8"/>
  <c r="E580" i="8"/>
  <c r="E579" i="8"/>
  <c r="E578" i="8"/>
  <c r="E606" i="8" s="1"/>
  <c r="E577" i="8"/>
  <c r="D567" i="8"/>
  <c r="E563" i="8"/>
  <c r="E562" i="8"/>
  <c r="E561" i="8"/>
  <c r="E560" i="8"/>
  <c r="E555" i="8"/>
  <c r="E554" i="8"/>
  <c r="E553" i="8"/>
  <c r="E552" i="8"/>
  <c r="E551" i="8"/>
  <c r="E550" i="8"/>
  <c r="E549" i="8"/>
  <c r="E556" i="8" s="1"/>
  <c r="G545" i="8"/>
  <c r="F545" i="8"/>
  <c r="B545" i="8"/>
  <c r="C544" i="8"/>
  <c r="E544" i="8" s="1"/>
  <c r="C543" i="8"/>
  <c r="E543" i="8" s="1"/>
  <c r="E542" i="8"/>
  <c r="C542" i="8"/>
  <c r="C541" i="8"/>
  <c r="E541" i="8" s="1"/>
  <c r="C540" i="8"/>
  <c r="E540" i="8" s="1"/>
  <c r="C539" i="8"/>
  <c r="E539" i="8" s="1"/>
  <c r="E538" i="8"/>
  <c r="C538" i="8"/>
  <c r="C537" i="8"/>
  <c r="E537" i="8" s="1"/>
  <c r="C536" i="8"/>
  <c r="E536" i="8" s="1"/>
  <c r="C532" i="8"/>
  <c r="E532" i="8" s="1"/>
  <c r="E530" i="8"/>
  <c r="C530" i="8"/>
  <c r="C529" i="8"/>
  <c r="E529" i="8" s="1"/>
  <c r="C528" i="8"/>
  <c r="E528" i="8" s="1"/>
  <c r="E527" i="8"/>
  <c r="C527" i="8"/>
  <c r="E526" i="8"/>
  <c r="C526" i="8"/>
  <c r="C525" i="8"/>
  <c r="E525" i="8" s="1"/>
  <c r="C524" i="8"/>
  <c r="E524" i="8" s="1"/>
  <c r="E523" i="8"/>
  <c r="C523" i="8"/>
  <c r="E522" i="8"/>
  <c r="C522" i="8"/>
  <c r="C521" i="8"/>
  <c r="E521" i="8" s="1"/>
  <c r="C520" i="8"/>
  <c r="E520" i="8" s="1"/>
  <c r="E519" i="8"/>
  <c r="D519" i="8"/>
  <c r="E518" i="8"/>
  <c r="D518" i="8"/>
  <c r="D517" i="8"/>
  <c r="E517" i="8" s="1"/>
  <c r="D516" i="8"/>
  <c r="E516" i="8" s="1"/>
  <c r="E515" i="8"/>
  <c r="D515" i="8"/>
  <c r="E514" i="8"/>
  <c r="D514" i="8"/>
  <c r="D513" i="8"/>
  <c r="E513" i="8" s="1"/>
  <c r="D512" i="8"/>
  <c r="E512" i="8" s="1"/>
  <c r="E511" i="8"/>
  <c r="D511" i="8"/>
  <c r="E508" i="8"/>
  <c r="C508" i="8"/>
  <c r="G503" i="8"/>
  <c r="F503" i="8"/>
  <c r="E503" i="8"/>
  <c r="D503" i="8"/>
  <c r="B503" i="8"/>
  <c r="D502" i="8"/>
  <c r="C502" i="8"/>
  <c r="D501" i="8"/>
  <c r="C501" i="8"/>
  <c r="D500" i="8"/>
  <c r="C500" i="8"/>
  <c r="D499" i="8"/>
  <c r="C499" i="8"/>
  <c r="D498" i="8"/>
  <c r="C498" i="8"/>
  <c r="D497" i="8"/>
  <c r="C497" i="8"/>
  <c r="D495" i="8"/>
  <c r="C495" i="8"/>
  <c r="D494" i="8"/>
  <c r="C494" i="8"/>
  <c r="D493" i="8"/>
  <c r="C493" i="8"/>
  <c r="D490" i="8"/>
  <c r="D489" i="8"/>
  <c r="D488" i="8"/>
  <c r="D487" i="8"/>
  <c r="D486" i="8"/>
  <c r="C486" i="8"/>
  <c r="D485" i="8"/>
  <c r="C485" i="8"/>
  <c r="D484" i="8"/>
  <c r="C484" i="8"/>
  <c r="D483" i="8"/>
  <c r="C483" i="8"/>
  <c r="D482" i="8"/>
  <c r="C482" i="8"/>
  <c r="D481" i="8"/>
  <c r="C481" i="8"/>
  <c r="D480" i="8"/>
  <c r="C480" i="8"/>
  <c r="D479" i="8"/>
  <c r="C479" i="8"/>
  <c r="D478" i="8"/>
  <c r="C478" i="8"/>
  <c r="D477" i="8"/>
  <c r="C477" i="8"/>
  <c r="F476" i="8"/>
  <c r="C476" i="8"/>
  <c r="F475" i="8"/>
  <c r="C475" i="8"/>
  <c r="F474" i="8"/>
  <c r="C474" i="8"/>
  <c r="D473" i="8"/>
  <c r="C473" i="8"/>
  <c r="F472" i="8"/>
  <c r="C472" i="8"/>
  <c r="D471" i="8"/>
  <c r="C471" i="8"/>
  <c r="F470" i="8"/>
  <c r="C470" i="8"/>
  <c r="F469" i="8"/>
  <c r="C469" i="8"/>
  <c r="F468" i="8"/>
  <c r="C468" i="8"/>
  <c r="D467" i="8"/>
  <c r="C467" i="8"/>
  <c r="D466" i="8"/>
  <c r="D465" i="8"/>
  <c r="D464" i="8"/>
  <c r="C464" i="8"/>
  <c r="E454" i="8"/>
  <c r="E453" i="8"/>
  <c r="E452" i="8"/>
  <c r="E451" i="8"/>
  <c r="E450" i="8"/>
  <c r="E455" i="8" s="1"/>
  <c r="D569" i="8" s="1"/>
  <c r="E449" i="8"/>
  <c r="E445" i="8"/>
  <c r="E444" i="8"/>
  <c r="E443" i="8"/>
  <c r="E442" i="8"/>
  <c r="E441" i="8"/>
  <c r="E446" i="8" s="1"/>
  <c r="D459" i="8" s="1"/>
  <c r="E440" i="8"/>
  <c r="D436" i="8"/>
  <c r="E435" i="8"/>
  <c r="E434" i="8"/>
  <c r="E433" i="8"/>
  <c r="E432" i="8"/>
  <c r="E431" i="8"/>
  <c r="E430" i="8"/>
  <c r="E429" i="8"/>
  <c r="E428" i="8"/>
  <c r="B428" i="8"/>
  <c r="E427" i="8"/>
  <c r="E426" i="8"/>
  <c r="E425" i="8"/>
  <c r="E424" i="8"/>
  <c r="E423" i="8"/>
  <c r="E422" i="8"/>
  <c r="E421" i="8"/>
  <c r="E420" i="8"/>
  <c r="E419" i="8"/>
  <c r="E418" i="8"/>
  <c r="E417" i="8"/>
  <c r="E416" i="8"/>
  <c r="E415" i="8"/>
  <c r="E414" i="8"/>
  <c r="E413" i="8"/>
  <c r="E412" i="8"/>
  <c r="E411" i="8"/>
  <c r="E410" i="8"/>
  <c r="E409" i="8"/>
  <c r="E408" i="8"/>
  <c r="E407" i="8"/>
  <c r="E406" i="8"/>
  <c r="E436" i="8" s="1"/>
  <c r="D458" i="8" s="1"/>
  <c r="D460" i="8" s="1"/>
  <c r="E405" i="8"/>
  <c r="E404" i="8"/>
  <c r="E403" i="8"/>
  <c r="E401" i="8"/>
  <c r="G395" i="8"/>
  <c r="G394" i="8"/>
  <c r="G390" i="8"/>
  <c r="G389" i="8"/>
  <c r="G388" i="8"/>
  <c r="G387" i="8"/>
  <c r="G386" i="8"/>
  <c r="G385" i="8"/>
  <c r="G380" i="8"/>
  <c r="G379" i="8"/>
  <c r="G381" i="8" s="1"/>
  <c r="G378" i="8"/>
  <c r="G377" i="8"/>
  <c r="G372" i="8"/>
  <c r="G371" i="8"/>
  <c r="G370" i="8"/>
  <c r="G369" i="8"/>
  <c r="G368" i="8"/>
  <c r="G367" i="8"/>
  <c r="G366" i="8"/>
  <c r="H361" i="8"/>
  <c r="H360" i="8"/>
  <c r="H359" i="8"/>
  <c r="H358" i="8"/>
  <c r="H357" i="8"/>
  <c r="H356" i="8"/>
  <c r="H355" i="8"/>
  <c r="H354" i="8"/>
  <c r="H353" i="8"/>
  <c r="H352" i="8"/>
  <c r="H349" i="8"/>
  <c r="H348" i="8"/>
  <c r="H347" i="8"/>
  <c r="H362" i="8" s="1"/>
  <c r="H346" i="8"/>
  <c r="H345" i="8"/>
  <c r="H344" i="8"/>
  <c r="D340" i="8"/>
  <c r="E339" i="8"/>
  <c r="E337" i="8"/>
  <c r="E336" i="8"/>
  <c r="E334" i="8"/>
  <c r="E333" i="8"/>
  <c r="E332" i="8"/>
  <c r="B332" i="8"/>
  <c r="E331" i="8"/>
  <c r="E330" i="8"/>
  <c r="E329" i="8"/>
  <c r="E328" i="8"/>
  <c r="E327" i="8"/>
  <c r="E326" i="8"/>
  <c r="E325" i="8"/>
  <c r="E324" i="8"/>
  <c r="E323" i="8"/>
  <c r="E322" i="8"/>
  <c r="E321" i="8"/>
  <c r="E320" i="8"/>
  <c r="E319" i="8"/>
  <c r="E318" i="8"/>
  <c r="E317" i="8"/>
  <c r="E316" i="8"/>
  <c r="E315" i="8"/>
  <c r="E314" i="8"/>
  <c r="E313" i="8"/>
  <c r="E312" i="8"/>
  <c r="E310" i="8"/>
  <c r="E308" i="8"/>
  <c r="E307" i="8"/>
  <c r="E305" i="8"/>
  <c r="D295" i="8"/>
  <c r="E291" i="8"/>
  <c r="E290" i="8"/>
  <c r="E292" i="8" s="1"/>
  <c r="E285" i="8"/>
  <c r="E284" i="8"/>
  <c r="E283" i="8"/>
  <c r="E286" i="8" s="1"/>
  <c r="B278" i="8"/>
  <c r="E277" i="8"/>
  <c r="D277" i="8"/>
  <c r="E276" i="8"/>
  <c r="D276" i="8"/>
  <c r="E275" i="8"/>
  <c r="D275" i="8"/>
  <c r="B275" i="8"/>
  <c r="E274" i="8"/>
  <c r="C274" i="8"/>
  <c r="E273" i="8"/>
  <c r="C273" i="8"/>
  <c r="E272" i="8"/>
  <c r="C272" i="8"/>
  <c r="E271" i="8"/>
  <c r="C271" i="8"/>
  <c r="C279" i="8" s="1"/>
  <c r="D259" i="8"/>
  <c r="B259" i="8"/>
  <c r="C256" i="8"/>
  <c r="C255" i="8"/>
  <c r="C254" i="8"/>
  <c r="C259" i="8" s="1"/>
  <c r="C253" i="8"/>
  <c r="E251" i="8"/>
  <c r="E249" i="8"/>
  <c r="E248" i="8"/>
  <c r="E247" i="8"/>
  <c r="E246" i="8"/>
  <c r="E245" i="8"/>
  <c r="E244" i="8"/>
  <c r="E243" i="8"/>
  <c r="E242" i="8"/>
  <c r="E241" i="8"/>
  <c r="E240" i="8"/>
  <c r="E238" i="8"/>
  <c r="E259" i="8" s="1"/>
  <c r="E237" i="8"/>
  <c r="G233" i="8"/>
  <c r="E233" i="8"/>
  <c r="B233" i="8"/>
  <c r="D228" i="8"/>
  <c r="D227" i="8"/>
  <c r="C227" i="8"/>
  <c r="D226" i="8"/>
  <c r="D225" i="8"/>
  <c r="C225" i="8"/>
  <c r="D224" i="8"/>
  <c r="C224" i="8"/>
  <c r="F223" i="8"/>
  <c r="C223" i="8"/>
  <c r="F222" i="8"/>
  <c r="C222" i="8"/>
  <c r="F221" i="8"/>
  <c r="F233" i="8" s="1"/>
  <c r="C221" i="8"/>
  <c r="D220" i="8"/>
  <c r="C220" i="8"/>
  <c r="D219" i="8"/>
  <c r="C219" i="8"/>
  <c r="D218" i="8"/>
  <c r="C218" i="8"/>
  <c r="D217" i="8"/>
  <c r="C217" i="8"/>
  <c r="D216" i="8"/>
  <c r="C216" i="8"/>
  <c r="D215" i="8"/>
  <c r="D233" i="8" s="1"/>
  <c r="D214" i="8"/>
  <c r="C214" i="8"/>
  <c r="D213" i="8"/>
  <c r="C213" i="8"/>
  <c r="C233" i="8" s="1"/>
  <c r="E202" i="8"/>
  <c r="E203" i="8" s="1"/>
  <c r="E201" i="8"/>
  <c r="E200" i="8"/>
  <c r="E196" i="8"/>
  <c r="E189" i="8"/>
  <c r="E188" i="8"/>
  <c r="E187" i="8"/>
  <c r="E185" i="8"/>
  <c r="E184" i="8"/>
  <c r="E183" i="8"/>
  <c r="E180" i="8"/>
  <c r="E179" i="8"/>
  <c r="E178" i="8"/>
  <c r="E175" i="8"/>
  <c r="E174" i="8"/>
  <c r="E172" i="8"/>
  <c r="D172" i="8"/>
  <c r="D171" i="8"/>
  <c r="E171" i="8" s="1"/>
  <c r="E170" i="8"/>
  <c r="D170" i="8"/>
  <c r="E169" i="8"/>
  <c r="E167" i="8"/>
  <c r="E166" i="8"/>
  <c r="D165" i="8"/>
  <c r="E165" i="8" s="1"/>
  <c r="E164" i="8"/>
  <c r="D164" i="8"/>
  <c r="E155" i="8"/>
  <c r="D297" i="8" s="1"/>
  <c r="E154" i="8"/>
  <c r="E153" i="8"/>
  <c r="E149" i="8"/>
  <c r="E148" i="8"/>
  <c r="D144" i="8"/>
  <c r="E143" i="8"/>
  <c r="E142" i="8"/>
  <c r="E141" i="8"/>
  <c r="E140" i="8"/>
  <c r="E139" i="8"/>
  <c r="E138" i="8"/>
  <c r="E137" i="8"/>
  <c r="B137" i="8"/>
  <c r="E136" i="8"/>
  <c r="E135" i="8"/>
  <c r="E134" i="8"/>
  <c r="E133" i="8"/>
  <c r="E132" i="8"/>
  <c r="E131" i="8"/>
  <c r="E130" i="8"/>
  <c r="E144" i="8" s="1"/>
  <c r="D158" i="8" s="1"/>
  <c r="E129" i="8"/>
  <c r="E128" i="8"/>
  <c r="E127" i="8"/>
  <c r="E126" i="8"/>
  <c r="G121" i="8"/>
  <c r="G122" i="8" s="1"/>
  <c r="G116" i="8"/>
  <c r="G115" i="8"/>
  <c r="G114" i="8"/>
  <c r="G113" i="8"/>
  <c r="G112" i="8"/>
  <c r="G107" i="8"/>
  <c r="G106" i="8"/>
  <c r="G105" i="8"/>
  <c r="G104" i="8"/>
  <c r="G103" i="8"/>
  <c r="G102" i="8"/>
  <c r="G108" i="8" s="1"/>
  <c r="G97" i="8"/>
  <c r="G96" i="8"/>
  <c r="G95" i="8"/>
  <c r="G94" i="8"/>
  <c r="G93" i="8"/>
  <c r="G92" i="8"/>
  <c r="G91" i="8"/>
  <c r="G98" i="8" s="1"/>
  <c r="H87" i="8"/>
  <c r="H86" i="8"/>
  <c r="H85" i="8"/>
  <c r="H84" i="8"/>
  <c r="H83" i="8"/>
  <c r="H82" i="8"/>
  <c r="H79" i="8"/>
  <c r="H78" i="8"/>
  <c r="H77" i="8"/>
  <c r="D296" i="8" s="1"/>
  <c r="H76" i="8"/>
  <c r="D72" i="8"/>
  <c r="E71" i="8"/>
  <c r="B71" i="8"/>
  <c r="B70" i="8"/>
  <c r="E70" i="8" s="1"/>
  <c r="E69" i="8"/>
  <c r="B69" i="8"/>
  <c r="E68" i="8"/>
  <c r="B68" i="8"/>
  <c r="E67" i="8"/>
  <c r="E66" i="8"/>
  <c r="E65" i="8"/>
  <c r="E64" i="8"/>
  <c r="E63" i="8"/>
  <c r="E62" i="8"/>
  <c r="E61" i="8"/>
  <c r="E60" i="8"/>
  <c r="E59" i="8"/>
  <c r="E58" i="8"/>
  <c r="E57" i="8"/>
  <c r="E56" i="8"/>
  <c r="E55" i="8"/>
  <c r="E54" i="8"/>
  <c r="E53" i="8"/>
  <c r="E52" i="8"/>
  <c r="E51" i="8"/>
  <c r="E72" i="8" s="1"/>
  <c r="E50" i="8"/>
  <c r="B44" i="8"/>
  <c r="H30" i="8"/>
  <c r="H29" i="8"/>
  <c r="H24" i="8" s="1"/>
  <c r="H26" i="8" s="1"/>
  <c r="H28" i="8"/>
  <c r="H31" i="8" s="1"/>
  <c r="H25" i="8"/>
  <c r="H23" i="8"/>
  <c r="H21" i="8"/>
  <c r="D880" i="8" s="1"/>
  <c r="H16" i="8"/>
  <c r="H12" i="8"/>
  <c r="H9" i="8"/>
  <c r="J23" i="7"/>
  <c r="J19" i="7"/>
  <c r="J15" i="7"/>
  <c r="J11" i="7"/>
  <c r="J7" i="7"/>
  <c r="J3" i="7"/>
  <c r="I20" i="5"/>
  <c r="I14" i="5"/>
  <c r="I23" i="5" s="1"/>
  <c r="I8" i="5"/>
  <c r="J834" i="3"/>
  <c r="I834" i="3"/>
  <c r="K834" i="3" s="1"/>
  <c r="J833" i="3"/>
  <c r="I833" i="3"/>
  <c r="K833" i="3" s="1"/>
  <c r="K832" i="3"/>
  <c r="J832" i="3"/>
  <c r="I832" i="3"/>
  <c r="K831" i="3"/>
  <c r="J831" i="3"/>
  <c r="I831" i="3"/>
  <c r="K830" i="3"/>
  <c r="J830" i="3"/>
  <c r="I830" i="3"/>
  <c r="J829" i="3"/>
  <c r="I829" i="3"/>
  <c r="K829" i="3" s="1"/>
  <c r="J828" i="3"/>
  <c r="I828" i="3"/>
  <c r="K828" i="3" s="1"/>
  <c r="K827" i="3"/>
  <c r="J827" i="3"/>
  <c r="I827" i="3"/>
  <c r="J826" i="3"/>
  <c r="I826" i="3"/>
  <c r="K826" i="3" s="1"/>
  <c r="J825" i="3"/>
  <c r="I825" i="3"/>
  <c r="K825" i="3" s="1"/>
  <c r="K824" i="3"/>
  <c r="J824" i="3"/>
  <c r="I824" i="3"/>
  <c r="K823" i="3"/>
  <c r="J823" i="3"/>
  <c r="I823" i="3"/>
  <c r="K820" i="3"/>
  <c r="J820" i="3"/>
  <c r="I820" i="3"/>
  <c r="J819" i="3"/>
  <c r="I819" i="3"/>
  <c r="K819" i="3" s="1"/>
  <c r="J818" i="3"/>
  <c r="I818" i="3"/>
  <c r="K818" i="3" s="1"/>
  <c r="K817" i="3"/>
  <c r="J817" i="3"/>
  <c r="I817" i="3"/>
  <c r="K816" i="3"/>
  <c r="J816" i="3"/>
  <c r="I816" i="3"/>
  <c r="K815" i="3"/>
  <c r="J815" i="3"/>
  <c r="I815" i="3"/>
  <c r="J814" i="3"/>
  <c r="I814" i="3"/>
  <c r="K814" i="3" s="1"/>
  <c r="J813" i="3"/>
  <c r="I813" i="3"/>
  <c r="K813" i="3" s="1"/>
  <c r="K812" i="3"/>
  <c r="J812" i="3"/>
  <c r="I812" i="3"/>
  <c r="J811" i="3"/>
  <c r="I811" i="3"/>
  <c r="K811" i="3" s="1"/>
  <c r="J808" i="3"/>
  <c r="I808" i="3"/>
  <c r="K808" i="3" s="1"/>
  <c r="J807" i="3"/>
  <c r="I807" i="3"/>
  <c r="K807" i="3" s="1"/>
  <c r="J806" i="3"/>
  <c r="I806" i="3"/>
  <c r="K806" i="3" s="1"/>
  <c r="K805" i="3"/>
  <c r="J805" i="3"/>
  <c r="I805" i="3"/>
  <c r="J804" i="3"/>
  <c r="I804" i="3"/>
  <c r="K804" i="3" s="1"/>
  <c r="J803" i="3"/>
  <c r="I803" i="3"/>
  <c r="K803" i="3" s="1"/>
  <c r="K802" i="3"/>
  <c r="J802" i="3"/>
  <c r="I802" i="3"/>
  <c r="K801" i="3"/>
  <c r="J801" i="3"/>
  <c r="I801" i="3"/>
  <c r="K799" i="3"/>
  <c r="K796" i="3"/>
  <c r="J796" i="3"/>
  <c r="I796" i="3"/>
  <c r="K795" i="3"/>
  <c r="J795" i="3"/>
  <c r="I795" i="3"/>
  <c r="K794" i="3"/>
  <c r="K792" i="3" s="1"/>
  <c r="J794" i="3"/>
  <c r="I794" i="3"/>
  <c r="J791" i="3"/>
  <c r="I791" i="3"/>
  <c r="K791" i="3" s="1"/>
  <c r="J790" i="3"/>
  <c r="I790" i="3"/>
  <c r="K790" i="3" s="1"/>
  <c r="K788" i="3"/>
  <c r="J787" i="3"/>
  <c r="I787" i="3"/>
  <c r="K787" i="3" s="1"/>
  <c r="J786" i="3"/>
  <c r="I786" i="3"/>
  <c r="K786" i="3" s="1"/>
  <c r="K785" i="3"/>
  <c r="J785" i="3"/>
  <c r="I785" i="3"/>
  <c r="J784" i="3"/>
  <c r="I784" i="3"/>
  <c r="K784" i="3" s="1"/>
  <c r="K779" i="3"/>
  <c r="J779" i="3"/>
  <c r="I779" i="3"/>
  <c r="J778" i="3"/>
  <c r="I778" i="3"/>
  <c r="K778" i="3" s="1"/>
  <c r="J777" i="3"/>
  <c r="I777" i="3"/>
  <c r="K777" i="3" s="1"/>
  <c r="K776" i="3"/>
  <c r="J776" i="3"/>
  <c r="I776" i="3"/>
  <c r="K775" i="3"/>
  <c r="J775" i="3"/>
  <c r="I775" i="3"/>
  <c r="J774" i="3"/>
  <c r="I774" i="3"/>
  <c r="K774" i="3" s="1"/>
  <c r="J773" i="3"/>
  <c r="I773" i="3"/>
  <c r="K773" i="3" s="1"/>
  <c r="J772" i="3"/>
  <c r="I772" i="3"/>
  <c r="K772" i="3" s="1"/>
  <c r="K771" i="3"/>
  <c r="J771" i="3"/>
  <c r="I771" i="3"/>
  <c r="K768" i="3"/>
  <c r="J768" i="3"/>
  <c r="I768" i="3"/>
  <c r="J767" i="3"/>
  <c r="I767" i="3"/>
  <c r="K767" i="3" s="1"/>
  <c r="J766" i="3"/>
  <c r="I766" i="3"/>
  <c r="K766" i="3" s="1"/>
  <c r="J765" i="3"/>
  <c r="I765" i="3"/>
  <c r="K765" i="3" s="1"/>
  <c r="K764" i="3"/>
  <c r="J764" i="3"/>
  <c r="I764" i="3"/>
  <c r="J763" i="3"/>
  <c r="I763" i="3"/>
  <c r="K763" i="3" s="1"/>
  <c r="J762" i="3"/>
  <c r="I762" i="3"/>
  <c r="K762" i="3" s="1"/>
  <c r="J759" i="3"/>
  <c r="I759" i="3"/>
  <c r="K759" i="3" s="1"/>
  <c r="J758" i="3"/>
  <c r="I758" i="3"/>
  <c r="K758" i="3" s="1"/>
  <c r="K757" i="3"/>
  <c r="J757" i="3"/>
  <c r="I757" i="3"/>
  <c r="J756" i="3"/>
  <c r="I756" i="3"/>
  <c r="K756" i="3" s="1"/>
  <c r="J755" i="3"/>
  <c r="I755" i="3"/>
  <c r="K755" i="3" s="1"/>
  <c r="K754" i="3"/>
  <c r="J754" i="3"/>
  <c r="I754" i="3"/>
  <c r="K753" i="3"/>
  <c r="J753" i="3"/>
  <c r="I753" i="3"/>
  <c r="J752" i="3"/>
  <c r="I752" i="3"/>
  <c r="K752" i="3" s="1"/>
  <c r="J751" i="3"/>
  <c r="I751" i="3"/>
  <c r="K751" i="3" s="1"/>
  <c r="J750" i="3"/>
  <c r="I750" i="3"/>
  <c r="K750" i="3" s="1"/>
  <c r="K749" i="3"/>
  <c r="J749" i="3"/>
  <c r="I749" i="3"/>
  <c r="J748" i="3"/>
  <c r="I748" i="3"/>
  <c r="K748" i="3" s="1"/>
  <c r="J747" i="3"/>
  <c r="I747" i="3"/>
  <c r="K747" i="3" s="1"/>
  <c r="K746" i="3"/>
  <c r="J746" i="3"/>
  <c r="I746" i="3"/>
  <c r="K745" i="3"/>
  <c r="J745" i="3"/>
  <c r="I745" i="3"/>
  <c r="K742" i="3"/>
  <c r="J742" i="3"/>
  <c r="I742" i="3"/>
  <c r="J741" i="3"/>
  <c r="I741" i="3"/>
  <c r="K741" i="3" s="1"/>
  <c r="J740" i="3"/>
  <c r="I740" i="3"/>
  <c r="K740" i="3" s="1"/>
  <c r="K739" i="3"/>
  <c r="J739" i="3"/>
  <c r="I739" i="3"/>
  <c r="K738" i="3"/>
  <c r="J738" i="3"/>
  <c r="I738" i="3"/>
  <c r="K737" i="3"/>
  <c r="J737" i="3"/>
  <c r="I737" i="3"/>
  <c r="J736" i="3"/>
  <c r="I736" i="3"/>
  <c r="K736" i="3" s="1"/>
  <c r="J735" i="3"/>
  <c r="I735" i="3"/>
  <c r="K735" i="3" s="1"/>
  <c r="K734" i="3"/>
  <c r="J734" i="3"/>
  <c r="I734" i="3"/>
  <c r="J733" i="3"/>
  <c r="I733" i="3"/>
  <c r="K733" i="3" s="1"/>
  <c r="J732" i="3"/>
  <c r="I732" i="3"/>
  <c r="K732" i="3" s="1"/>
  <c r="K731" i="3"/>
  <c r="J731" i="3"/>
  <c r="I731" i="3"/>
  <c r="J728" i="3"/>
  <c r="I728" i="3"/>
  <c r="K728" i="3" s="1"/>
  <c r="K727" i="3"/>
  <c r="J727" i="3"/>
  <c r="I727" i="3"/>
  <c r="J726" i="3"/>
  <c r="I726" i="3"/>
  <c r="K726" i="3" s="1"/>
  <c r="J725" i="3"/>
  <c r="I725" i="3"/>
  <c r="K725" i="3" s="1"/>
  <c r="K724" i="3"/>
  <c r="J724" i="3"/>
  <c r="I724" i="3"/>
  <c r="K723" i="3"/>
  <c r="J723" i="3"/>
  <c r="I723" i="3"/>
  <c r="K722" i="3"/>
  <c r="J722" i="3"/>
  <c r="I722" i="3"/>
  <c r="J721" i="3"/>
  <c r="I721" i="3"/>
  <c r="K721" i="3" s="1"/>
  <c r="J720" i="3"/>
  <c r="I720" i="3"/>
  <c r="K720" i="3" s="1"/>
  <c r="K719" i="3"/>
  <c r="J719" i="3"/>
  <c r="I719" i="3"/>
  <c r="J718" i="3"/>
  <c r="I718" i="3"/>
  <c r="K718" i="3" s="1"/>
  <c r="K715" i="3" s="1"/>
  <c r="J717" i="3"/>
  <c r="I717" i="3"/>
  <c r="K717" i="3" s="1"/>
  <c r="J714" i="3"/>
  <c r="I714" i="3"/>
  <c r="K714" i="3" s="1"/>
  <c r="J713" i="3"/>
  <c r="I713" i="3"/>
  <c r="K713" i="3" s="1"/>
  <c r="K712" i="3"/>
  <c r="J712" i="3"/>
  <c r="I712" i="3"/>
  <c r="J711" i="3"/>
  <c r="I711" i="3"/>
  <c r="K711" i="3" s="1"/>
  <c r="J710" i="3"/>
  <c r="I710" i="3"/>
  <c r="K710" i="3" s="1"/>
  <c r="K709" i="3"/>
  <c r="J709" i="3"/>
  <c r="I709" i="3"/>
  <c r="K708" i="3"/>
  <c r="J708" i="3"/>
  <c r="I708" i="3"/>
  <c r="K707" i="3"/>
  <c r="J707" i="3"/>
  <c r="I707" i="3"/>
  <c r="J706" i="3"/>
  <c r="I706" i="3"/>
  <c r="K706" i="3" s="1"/>
  <c r="J705" i="3"/>
  <c r="I705" i="3"/>
  <c r="K705" i="3" s="1"/>
  <c r="K704" i="3"/>
  <c r="J704" i="3"/>
  <c r="I704" i="3"/>
  <c r="J703" i="3"/>
  <c r="I703" i="3"/>
  <c r="K703" i="3" s="1"/>
  <c r="J702" i="3"/>
  <c r="I702" i="3"/>
  <c r="K702" i="3" s="1"/>
  <c r="K701" i="3"/>
  <c r="J701" i="3"/>
  <c r="I701" i="3"/>
  <c r="K700" i="3"/>
  <c r="J700" i="3"/>
  <c r="I700" i="3"/>
  <c r="K699" i="3"/>
  <c r="J699" i="3"/>
  <c r="I699" i="3"/>
  <c r="J698" i="3"/>
  <c r="I698" i="3"/>
  <c r="K698" i="3" s="1"/>
  <c r="J697" i="3"/>
  <c r="I697" i="3"/>
  <c r="K697" i="3" s="1"/>
  <c r="K696" i="3"/>
  <c r="J696" i="3"/>
  <c r="I696" i="3"/>
  <c r="J695" i="3"/>
  <c r="I695" i="3"/>
  <c r="K695" i="3" s="1"/>
  <c r="J694" i="3"/>
  <c r="I694" i="3"/>
  <c r="K694" i="3" s="1"/>
  <c r="K693" i="3"/>
  <c r="J693" i="3"/>
  <c r="I693" i="3"/>
  <c r="K692" i="3"/>
  <c r="J692" i="3"/>
  <c r="I692" i="3"/>
  <c r="K691" i="3"/>
  <c r="K689" i="3" s="1"/>
  <c r="J691" i="3"/>
  <c r="I691" i="3"/>
  <c r="K686" i="3"/>
  <c r="J686" i="3"/>
  <c r="I686" i="3"/>
  <c r="J685" i="3"/>
  <c r="I685" i="3"/>
  <c r="K685" i="3" s="1"/>
  <c r="J684" i="3"/>
  <c r="I684" i="3"/>
  <c r="K684" i="3" s="1"/>
  <c r="J683" i="3"/>
  <c r="I683" i="3"/>
  <c r="K683" i="3" s="1"/>
  <c r="K682" i="3"/>
  <c r="J682" i="3"/>
  <c r="I682" i="3"/>
  <c r="J681" i="3"/>
  <c r="I681" i="3"/>
  <c r="K681" i="3" s="1"/>
  <c r="J680" i="3"/>
  <c r="I680" i="3"/>
  <c r="K680" i="3" s="1"/>
  <c r="K679" i="3"/>
  <c r="J679" i="3"/>
  <c r="I679" i="3"/>
  <c r="K678" i="3"/>
  <c r="J678" i="3"/>
  <c r="I678" i="3"/>
  <c r="K677" i="3"/>
  <c r="J677" i="3"/>
  <c r="I677" i="3"/>
  <c r="J676" i="3"/>
  <c r="I676" i="3"/>
  <c r="K676" i="3" s="1"/>
  <c r="J675" i="3"/>
  <c r="I675" i="3"/>
  <c r="K675" i="3" s="1"/>
  <c r="K674" i="3"/>
  <c r="J674" i="3"/>
  <c r="I674" i="3"/>
  <c r="J673" i="3"/>
  <c r="I673" i="3"/>
  <c r="K673" i="3" s="1"/>
  <c r="J672" i="3"/>
  <c r="I672" i="3"/>
  <c r="K672" i="3" s="1"/>
  <c r="K671" i="3"/>
  <c r="J671" i="3"/>
  <c r="I671" i="3"/>
  <c r="J668" i="3"/>
  <c r="I668" i="3"/>
  <c r="K668" i="3" s="1"/>
  <c r="K667" i="3"/>
  <c r="J667" i="3"/>
  <c r="I667" i="3"/>
  <c r="J666" i="3"/>
  <c r="I666" i="3"/>
  <c r="K666" i="3" s="1"/>
  <c r="K664" i="3" s="1"/>
  <c r="K663" i="3"/>
  <c r="J663" i="3"/>
  <c r="I663" i="3"/>
  <c r="J662" i="3"/>
  <c r="I662" i="3"/>
  <c r="K662" i="3" s="1"/>
  <c r="J661" i="3"/>
  <c r="I661" i="3"/>
  <c r="K661" i="3" s="1"/>
  <c r="K660" i="3"/>
  <c r="J660" i="3"/>
  <c r="I660" i="3"/>
  <c r="J659" i="3"/>
  <c r="I659" i="3"/>
  <c r="K659" i="3" s="1"/>
  <c r="J658" i="3"/>
  <c r="I658" i="3"/>
  <c r="K658" i="3" s="1"/>
  <c r="K657" i="3"/>
  <c r="K655" i="3" s="1"/>
  <c r="J657" i="3"/>
  <c r="I657" i="3"/>
  <c r="J652" i="3"/>
  <c r="I652" i="3"/>
  <c r="K652" i="3" s="1"/>
  <c r="K651" i="3"/>
  <c r="J651" i="3"/>
  <c r="I651" i="3"/>
  <c r="K650" i="3"/>
  <c r="J650" i="3"/>
  <c r="I650" i="3"/>
  <c r="K649" i="3"/>
  <c r="J649" i="3"/>
  <c r="I649" i="3"/>
  <c r="J648" i="3"/>
  <c r="I648" i="3"/>
  <c r="K648" i="3" s="1"/>
  <c r="J647" i="3"/>
  <c r="I647" i="3"/>
  <c r="K647" i="3" s="1"/>
  <c r="K646" i="3"/>
  <c r="J646" i="3"/>
  <c r="I646" i="3"/>
  <c r="J645" i="3"/>
  <c r="I645" i="3"/>
  <c r="K645" i="3" s="1"/>
  <c r="J642" i="3"/>
  <c r="I642" i="3"/>
  <c r="K642" i="3" s="1"/>
  <c r="J641" i="3"/>
  <c r="I641" i="3"/>
  <c r="K641" i="3" s="1"/>
  <c r="J640" i="3"/>
  <c r="I640" i="3"/>
  <c r="K640" i="3" s="1"/>
  <c r="K639" i="3"/>
  <c r="J639" i="3"/>
  <c r="I639" i="3"/>
  <c r="J634" i="3"/>
  <c r="I634" i="3"/>
  <c r="K634" i="3" s="1"/>
  <c r="K633" i="3"/>
  <c r="J633" i="3"/>
  <c r="I633" i="3"/>
  <c r="J632" i="3"/>
  <c r="I632" i="3"/>
  <c r="K632" i="3" s="1"/>
  <c r="J631" i="3"/>
  <c r="I631" i="3"/>
  <c r="K631" i="3" s="1"/>
  <c r="K630" i="3"/>
  <c r="J630" i="3"/>
  <c r="I630" i="3"/>
  <c r="K629" i="3"/>
  <c r="J629" i="3"/>
  <c r="I629" i="3"/>
  <c r="K628" i="3"/>
  <c r="J628" i="3"/>
  <c r="I628" i="3"/>
  <c r="J627" i="3"/>
  <c r="I627" i="3"/>
  <c r="K627" i="3" s="1"/>
  <c r="J624" i="3"/>
  <c r="I624" i="3"/>
  <c r="K624" i="3" s="1"/>
  <c r="K623" i="3"/>
  <c r="J623" i="3"/>
  <c r="I623" i="3"/>
  <c r="K622" i="3"/>
  <c r="J622" i="3"/>
  <c r="I622" i="3"/>
  <c r="K621" i="3"/>
  <c r="J621" i="3"/>
  <c r="I621" i="3"/>
  <c r="J620" i="3"/>
  <c r="I620" i="3"/>
  <c r="K620" i="3" s="1"/>
  <c r="J619" i="3"/>
  <c r="I619" i="3"/>
  <c r="K619" i="3" s="1"/>
  <c r="K618" i="3"/>
  <c r="J618" i="3"/>
  <c r="I618" i="3"/>
  <c r="J617" i="3"/>
  <c r="I617" i="3"/>
  <c r="K617" i="3" s="1"/>
  <c r="K615" i="3" s="1"/>
  <c r="K612" i="3"/>
  <c r="J612" i="3"/>
  <c r="I612" i="3"/>
  <c r="J611" i="3"/>
  <c r="I611" i="3"/>
  <c r="K611" i="3" s="1"/>
  <c r="J610" i="3"/>
  <c r="I610" i="3"/>
  <c r="K610" i="3" s="1"/>
  <c r="K609" i="3"/>
  <c r="J609" i="3"/>
  <c r="I609" i="3"/>
  <c r="K608" i="3"/>
  <c r="J608" i="3"/>
  <c r="I608" i="3"/>
  <c r="J607" i="3"/>
  <c r="I607" i="3"/>
  <c r="K607" i="3" s="1"/>
  <c r="J606" i="3"/>
  <c r="I606" i="3"/>
  <c r="K606" i="3" s="1"/>
  <c r="J605" i="3"/>
  <c r="I605" i="3"/>
  <c r="K605" i="3" s="1"/>
  <c r="K604" i="3"/>
  <c r="J604" i="3"/>
  <c r="I604" i="3"/>
  <c r="J603" i="3"/>
  <c r="I603" i="3"/>
  <c r="K603" i="3" s="1"/>
  <c r="K600" i="3"/>
  <c r="J600" i="3"/>
  <c r="I600" i="3"/>
  <c r="J599" i="3"/>
  <c r="I599" i="3"/>
  <c r="K599" i="3" s="1"/>
  <c r="J598" i="3"/>
  <c r="I598" i="3"/>
  <c r="K598" i="3" s="1"/>
  <c r="K597" i="3"/>
  <c r="J597" i="3"/>
  <c r="I597" i="3"/>
  <c r="J596" i="3"/>
  <c r="I596" i="3"/>
  <c r="K596" i="3" s="1"/>
  <c r="J595" i="3"/>
  <c r="I595" i="3"/>
  <c r="K595" i="3" s="1"/>
  <c r="K594" i="3"/>
  <c r="J594" i="3"/>
  <c r="I594" i="3"/>
  <c r="K593" i="3"/>
  <c r="J593" i="3"/>
  <c r="I593" i="3"/>
  <c r="J592" i="3"/>
  <c r="I592" i="3"/>
  <c r="K592" i="3" s="1"/>
  <c r="J591" i="3"/>
  <c r="I591" i="3"/>
  <c r="K591" i="3" s="1"/>
  <c r="J590" i="3"/>
  <c r="I590" i="3"/>
  <c r="K590" i="3" s="1"/>
  <c r="K589" i="3"/>
  <c r="J589" i="3"/>
  <c r="I589" i="3"/>
  <c r="J588" i="3"/>
  <c r="I588" i="3"/>
  <c r="K588" i="3" s="1"/>
  <c r="J587" i="3"/>
  <c r="I587" i="3"/>
  <c r="K587" i="3" s="1"/>
  <c r="K586" i="3"/>
  <c r="J586" i="3"/>
  <c r="I586" i="3"/>
  <c r="K585" i="3"/>
  <c r="J585" i="3"/>
  <c r="I585" i="3"/>
  <c r="K584" i="3"/>
  <c r="J584" i="3"/>
  <c r="I584" i="3"/>
  <c r="J583" i="3"/>
  <c r="I583" i="3"/>
  <c r="K583" i="3" s="1"/>
  <c r="J582" i="3"/>
  <c r="I582" i="3"/>
  <c r="K582" i="3" s="1"/>
  <c r="K581" i="3"/>
  <c r="J581" i="3"/>
  <c r="I581" i="3"/>
  <c r="J580" i="3"/>
  <c r="I580" i="3"/>
  <c r="K580" i="3" s="1"/>
  <c r="J579" i="3"/>
  <c r="I579" i="3"/>
  <c r="K579" i="3" s="1"/>
  <c r="K572" i="3"/>
  <c r="J572" i="3"/>
  <c r="I572" i="3"/>
  <c r="K571" i="3"/>
  <c r="J571" i="3"/>
  <c r="I571" i="3"/>
  <c r="J570" i="3"/>
  <c r="I570" i="3"/>
  <c r="K570" i="3" s="1"/>
  <c r="K568" i="3" s="1"/>
  <c r="J567" i="3"/>
  <c r="I567" i="3"/>
  <c r="K567" i="3" s="1"/>
  <c r="K566" i="3"/>
  <c r="J566" i="3"/>
  <c r="I566" i="3"/>
  <c r="K565" i="3"/>
  <c r="J565" i="3"/>
  <c r="I565" i="3"/>
  <c r="K564" i="3"/>
  <c r="J564" i="3"/>
  <c r="I564" i="3"/>
  <c r="J563" i="3"/>
  <c r="I563" i="3"/>
  <c r="K563" i="3" s="1"/>
  <c r="J562" i="3"/>
  <c r="I562" i="3"/>
  <c r="K562" i="3" s="1"/>
  <c r="K561" i="3"/>
  <c r="K559" i="3" s="1"/>
  <c r="K557" i="3" s="1"/>
  <c r="J561" i="3"/>
  <c r="I561" i="3"/>
  <c r="J556" i="3"/>
  <c r="I556" i="3"/>
  <c r="K556" i="3" s="1"/>
  <c r="K555" i="3"/>
  <c r="J555" i="3"/>
  <c r="I555" i="3"/>
  <c r="K552" i="3"/>
  <c r="J552" i="3"/>
  <c r="I552" i="3"/>
  <c r="K551" i="3"/>
  <c r="J551" i="3"/>
  <c r="I551" i="3"/>
  <c r="J550" i="3"/>
  <c r="I550" i="3"/>
  <c r="K550" i="3" s="1"/>
  <c r="K548" i="3" s="1"/>
  <c r="J547" i="3"/>
  <c r="I547" i="3"/>
  <c r="K547" i="3" s="1"/>
  <c r="K546" i="3"/>
  <c r="J546" i="3"/>
  <c r="I546" i="3"/>
  <c r="K545" i="3"/>
  <c r="J545" i="3"/>
  <c r="I545" i="3"/>
  <c r="K544" i="3"/>
  <c r="J544" i="3"/>
  <c r="I544" i="3"/>
  <c r="J543" i="3"/>
  <c r="I543" i="3"/>
  <c r="K543" i="3" s="1"/>
  <c r="J542" i="3"/>
  <c r="I542" i="3"/>
  <c r="K542" i="3" s="1"/>
  <c r="K541" i="3"/>
  <c r="J541" i="3"/>
  <c r="I541" i="3"/>
  <c r="J540" i="3"/>
  <c r="I540" i="3"/>
  <c r="K540" i="3" s="1"/>
  <c r="J539" i="3"/>
  <c r="I539" i="3"/>
  <c r="K539" i="3" s="1"/>
  <c r="K538" i="3"/>
  <c r="J538" i="3"/>
  <c r="I538" i="3"/>
  <c r="K537" i="3"/>
  <c r="J537" i="3"/>
  <c r="I537" i="3"/>
  <c r="K536" i="3"/>
  <c r="J536" i="3"/>
  <c r="I536" i="3"/>
  <c r="J535" i="3"/>
  <c r="I535" i="3"/>
  <c r="K535" i="3" s="1"/>
  <c r="J534" i="3"/>
  <c r="I534" i="3"/>
  <c r="K534" i="3" s="1"/>
  <c r="K533" i="3"/>
  <c r="J533" i="3"/>
  <c r="I533" i="3"/>
  <c r="J532" i="3"/>
  <c r="I532" i="3"/>
  <c r="K532" i="3" s="1"/>
  <c r="J531" i="3"/>
  <c r="I531" i="3"/>
  <c r="K531" i="3" s="1"/>
  <c r="K530" i="3"/>
  <c r="J530" i="3"/>
  <c r="I530" i="3"/>
  <c r="K529" i="3"/>
  <c r="J529" i="3"/>
  <c r="I529" i="3"/>
  <c r="K528" i="3"/>
  <c r="J528" i="3"/>
  <c r="I528" i="3"/>
  <c r="J527" i="3"/>
  <c r="I527" i="3"/>
  <c r="K527" i="3" s="1"/>
  <c r="J526" i="3"/>
  <c r="I526" i="3"/>
  <c r="K526" i="3" s="1"/>
  <c r="K525" i="3"/>
  <c r="J525" i="3"/>
  <c r="I525" i="3"/>
  <c r="J524" i="3"/>
  <c r="I524" i="3"/>
  <c r="K524" i="3" s="1"/>
  <c r="J523" i="3"/>
  <c r="I523" i="3"/>
  <c r="K523" i="3" s="1"/>
  <c r="K522" i="3"/>
  <c r="J522" i="3"/>
  <c r="I522" i="3"/>
  <c r="K521" i="3"/>
  <c r="J521" i="3"/>
  <c r="I521" i="3"/>
  <c r="K520" i="3"/>
  <c r="J520" i="3"/>
  <c r="I520" i="3"/>
  <c r="J519" i="3"/>
  <c r="I519" i="3"/>
  <c r="K519" i="3" s="1"/>
  <c r="J518" i="3"/>
  <c r="I518" i="3"/>
  <c r="K518" i="3" s="1"/>
  <c r="K517" i="3"/>
  <c r="J517" i="3"/>
  <c r="I517" i="3"/>
  <c r="J512" i="3"/>
  <c r="I512" i="3"/>
  <c r="K512" i="3" s="1"/>
  <c r="K511" i="3"/>
  <c r="J511" i="3"/>
  <c r="I511" i="3"/>
  <c r="J510" i="3"/>
  <c r="I510" i="3"/>
  <c r="K510" i="3" s="1"/>
  <c r="J509" i="3"/>
  <c r="I509" i="3"/>
  <c r="K509" i="3" s="1"/>
  <c r="K508" i="3"/>
  <c r="J508" i="3"/>
  <c r="I508" i="3"/>
  <c r="K507" i="3"/>
  <c r="J507" i="3"/>
  <c r="I507" i="3"/>
  <c r="J506" i="3"/>
  <c r="I506" i="3"/>
  <c r="K506" i="3" s="1"/>
  <c r="J505" i="3"/>
  <c r="I505" i="3"/>
  <c r="K505" i="3" s="1"/>
  <c r="J504" i="3"/>
  <c r="I504" i="3"/>
  <c r="K504" i="3" s="1"/>
  <c r="K503" i="3"/>
  <c r="J503" i="3"/>
  <c r="I503" i="3"/>
  <c r="J502" i="3"/>
  <c r="I502" i="3"/>
  <c r="K502" i="3" s="1"/>
  <c r="J501" i="3"/>
  <c r="I501" i="3"/>
  <c r="K501" i="3" s="1"/>
  <c r="K500" i="3"/>
  <c r="J500" i="3"/>
  <c r="I500" i="3"/>
  <c r="K499" i="3"/>
  <c r="J499" i="3"/>
  <c r="I499" i="3"/>
  <c r="K498" i="3"/>
  <c r="J498" i="3"/>
  <c r="I498" i="3"/>
  <c r="J497" i="3"/>
  <c r="I497" i="3"/>
  <c r="K497" i="3" s="1"/>
  <c r="J496" i="3"/>
  <c r="I496" i="3"/>
  <c r="K496" i="3" s="1"/>
  <c r="K495" i="3"/>
  <c r="J495" i="3"/>
  <c r="I495" i="3"/>
  <c r="J494" i="3"/>
  <c r="I494" i="3"/>
  <c r="K494" i="3" s="1"/>
  <c r="J493" i="3"/>
  <c r="I493" i="3"/>
  <c r="K493" i="3" s="1"/>
  <c r="K492" i="3"/>
  <c r="J492" i="3"/>
  <c r="I492" i="3"/>
  <c r="K491" i="3"/>
  <c r="J491" i="3"/>
  <c r="I491" i="3"/>
  <c r="J490" i="3"/>
  <c r="I490" i="3"/>
  <c r="K490" i="3" s="1"/>
  <c r="J489" i="3"/>
  <c r="I489" i="3"/>
  <c r="K489" i="3" s="1"/>
  <c r="J488" i="3"/>
  <c r="I488" i="3"/>
  <c r="K488" i="3" s="1"/>
  <c r="K487" i="3"/>
  <c r="J487" i="3"/>
  <c r="I487" i="3"/>
  <c r="J484" i="3"/>
  <c r="I484" i="3"/>
  <c r="K484" i="3" s="1"/>
  <c r="J483" i="3"/>
  <c r="I483" i="3"/>
  <c r="K483" i="3" s="1"/>
  <c r="K482" i="3"/>
  <c r="J482" i="3"/>
  <c r="I482" i="3"/>
  <c r="K481" i="3"/>
  <c r="J481" i="3"/>
  <c r="I481" i="3"/>
  <c r="K480" i="3"/>
  <c r="J480" i="3"/>
  <c r="I480" i="3"/>
  <c r="J479" i="3"/>
  <c r="I479" i="3"/>
  <c r="K479" i="3" s="1"/>
  <c r="J478" i="3"/>
  <c r="I478" i="3"/>
  <c r="K478" i="3" s="1"/>
  <c r="K477" i="3"/>
  <c r="J477" i="3"/>
  <c r="I477" i="3"/>
  <c r="J476" i="3"/>
  <c r="I476" i="3"/>
  <c r="K476" i="3" s="1"/>
  <c r="J475" i="3"/>
  <c r="I475" i="3"/>
  <c r="K475" i="3" s="1"/>
  <c r="K474" i="3"/>
  <c r="J474" i="3"/>
  <c r="I474" i="3"/>
  <c r="K473" i="3"/>
  <c r="J473" i="3"/>
  <c r="I473" i="3"/>
  <c r="J472" i="3"/>
  <c r="I472" i="3"/>
  <c r="K472" i="3" s="1"/>
  <c r="J471" i="3"/>
  <c r="I471" i="3"/>
  <c r="K471" i="3" s="1"/>
  <c r="J470" i="3"/>
  <c r="I470" i="3"/>
  <c r="K470" i="3" s="1"/>
  <c r="K469" i="3"/>
  <c r="J469" i="3"/>
  <c r="I469" i="3"/>
  <c r="J468" i="3"/>
  <c r="I468" i="3"/>
  <c r="K468" i="3" s="1"/>
  <c r="J467" i="3"/>
  <c r="I467" i="3"/>
  <c r="K467" i="3" s="1"/>
  <c r="K466" i="3"/>
  <c r="J466" i="3"/>
  <c r="I466" i="3"/>
  <c r="K465" i="3"/>
  <c r="J465" i="3"/>
  <c r="I465" i="3"/>
  <c r="J458" i="3"/>
  <c r="I458" i="3"/>
  <c r="K458" i="3" s="1"/>
  <c r="J457" i="3"/>
  <c r="I457" i="3"/>
  <c r="K457" i="3" s="1"/>
  <c r="K456" i="3"/>
  <c r="J456" i="3"/>
  <c r="I456" i="3"/>
  <c r="J455" i="3"/>
  <c r="I455" i="3"/>
  <c r="K455" i="3" s="1"/>
  <c r="J454" i="3"/>
  <c r="I454" i="3"/>
  <c r="K454" i="3" s="1"/>
  <c r="J451" i="3"/>
  <c r="I451" i="3"/>
  <c r="K451" i="3" s="1"/>
  <c r="J450" i="3"/>
  <c r="I450" i="3"/>
  <c r="K450" i="3" s="1"/>
  <c r="K447" i="3"/>
  <c r="J447" i="3"/>
  <c r="I447" i="3"/>
  <c r="K446" i="3"/>
  <c r="J446" i="3"/>
  <c r="I446" i="3"/>
  <c r="K445" i="3"/>
  <c r="K443" i="3" s="1"/>
  <c r="J445" i="3"/>
  <c r="I445" i="3"/>
  <c r="J442" i="3"/>
  <c r="I442" i="3"/>
  <c r="K442" i="3" s="1"/>
  <c r="J441" i="3"/>
  <c r="I441" i="3"/>
  <c r="K441" i="3" s="1"/>
  <c r="K440" i="3"/>
  <c r="J440" i="3"/>
  <c r="I440" i="3"/>
  <c r="K439" i="3"/>
  <c r="J439" i="3"/>
  <c r="I439" i="3"/>
  <c r="J438" i="3"/>
  <c r="I438" i="3"/>
  <c r="K438" i="3" s="1"/>
  <c r="K433" i="3"/>
  <c r="J433" i="3"/>
  <c r="I433" i="3"/>
  <c r="K432" i="3"/>
  <c r="J432" i="3"/>
  <c r="I432" i="3"/>
  <c r="J429" i="3"/>
  <c r="I429" i="3"/>
  <c r="K429" i="3" s="1"/>
  <c r="J428" i="3"/>
  <c r="I428" i="3"/>
  <c r="K428" i="3" s="1"/>
  <c r="K427" i="3"/>
  <c r="J427" i="3"/>
  <c r="I427" i="3"/>
  <c r="K426" i="3"/>
  <c r="J426" i="3"/>
  <c r="I426" i="3"/>
  <c r="J419" i="3"/>
  <c r="I419" i="3"/>
  <c r="K419" i="3" s="1"/>
  <c r="J418" i="3"/>
  <c r="I418" i="3"/>
  <c r="K418" i="3" s="1"/>
  <c r="K417" i="3"/>
  <c r="K415" i="3" s="1"/>
  <c r="J417" i="3"/>
  <c r="I417" i="3"/>
  <c r="K414" i="3"/>
  <c r="J414" i="3"/>
  <c r="I414" i="3"/>
  <c r="J413" i="3"/>
  <c r="I413" i="3"/>
  <c r="K413" i="3" s="1"/>
  <c r="J412" i="3"/>
  <c r="I412" i="3"/>
  <c r="K412" i="3" s="1"/>
  <c r="J411" i="3"/>
  <c r="I411" i="3"/>
  <c r="K411" i="3" s="1"/>
  <c r="K410" i="3"/>
  <c r="J410" i="3"/>
  <c r="I410" i="3"/>
  <c r="J409" i="3"/>
  <c r="I409" i="3"/>
  <c r="K409" i="3" s="1"/>
  <c r="K406" i="3"/>
  <c r="J406" i="3"/>
  <c r="I406" i="3"/>
  <c r="J405" i="3"/>
  <c r="I405" i="3"/>
  <c r="K405" i="3" s="1"/>
  <c r="J402" i="3"/>
  <c r="I402" i="3"/>
  <c r="K402" i="3" s="1"/>
  <c r="K401" i="3"/>
  <c r="J401" i="3"/>
  <c r="I401" i="3"/>
  <c r="K400" i="3"/>
  <c r="J400" i="3"/>
  <c r="I400" i="3"/>
  <c r="K399" i="3"/>
  <c r="J399" i="3"/>
  <c r="I399" i="3"/>
  <c r="K394" i="3"/>
  <c r="K390" i="3" s="1"/>
  <c r="J394" i="3"/>
  <c r="I394" i="3"/>
  <c r="J393" i="3"/>
  <c r="I393" i="3"/>
  <c r="K393" i="3" s="1"/>
  <c r="J392" i="3"/>
  <c r="I392" i="3"/>
  <c r="K392" i="3" s="1"/>
  <c r="J389" i="3"/>
  <c r="I389" i="3"/>
  <c r="K389" i="3" s="1"/>
  <c r="K388" i="3"/>
  <c r="J388" i="3"/>
  <c r="I388" i="3"/>
  <c r="K387" i="3"/>
  <c r="K385" i="3" s="1"/>
  <c r="J387" i="3"/>
  <c r="I387" i="3"/>
  <c r="K382" i="3"/>
  <c r="J382" i="3"/>
  <c r="I382" i="3"/>
  <c r="K381" i="3"/>
  <c r="J381" i="3"/>
  <c r="I381" i="3"/>
  <c r="K380" i="3"/>
  <c r="J380" i="3"/>
  <c r="I380" i="3"/>
  <c r="J377" i="3"/>
  <c r="I377" i="3"/>
  <c r="K377" i="3" s="1"/>
  <c r="K374" i="3" s="1"/>
  <c r="J376" i="3"/>
  <c r="I376" i="3"/>
  <c r="K376" i="3" s="1"/>
  <c r="J373" i="3"/>
  <c r="I373" i="3"/>
  <c r="K373" i="3" s="1"/>
  <c r="K371" i="3" s="1"/>
  <c r="J368" i="3"/>
  <c r="I368" i="3"/>
  <c r="K368" i="3" s="1"/>
  <c r="J367" i="3"/>
  <c r="I367" i="3"/>
  <c r="K367" i="3" s="1"/>
  <c r="K366" i="3"/>
  <c r="J366" i="3"/>
  <c r="I366" i="3"/>
  <c r="K363" i="3"/>
  <c r="J363" i="3"/>
  <c r="I363" i="3"/>
  <c r="K362" i="3"/>
  <c r="K358" i="3" s="1"/>
  <c r="J362" i="3"/>
  <c r="I362" i="3"/>
  <c r="J361" i="3"/>
  <c r="I361" i="3"/>
  <c r="K361" i="3" s="1"/>
  <c r="J360" i="3"/>
  <c r="I360" i="3"/>
  <c r="K360" i="3" s="1"/>
  <c r="K355" i="3"/>
  <c r="J355" i="3"/>
  <c r="I355" i="3"/>
  <c r="J354" i="3"/>
  <c r="I354" i="3"/>
  <c r="K354" i="3" s="1"/>
  <c r="K352" i="3"/>
  <c r="J351" i="3"/>
  <c r="I351" i="3"/>
  <c r="K351" i="3" s="1"/>
  <c r="K350" i="3"/>
  <c r="J350" i="3"/>
  <c r="I350" i="3"/>
  <c r="K349" i="3"/>
  <c r="J349" i="3"/>
  <c r="I349" i="3"/>
  <c r="K348" i="3"/>
  <c r="J348" i="3"/>
  <c r="I348" i="3"/>
  <c r="K343" i="3"/>
  <c r="J343" i="3"/>
  <c r="I343" i="3"/>
  <c r="K342" i="3"/>
  <c r="J342" i="3"/>
  <c r="I342" i="3"/>
  <c r="J341" i="3"/>
  <c r="I341" i="3"/>
  <c r="K341" i="3" s="1"/>
  <c r="K340" i="3"/>
  <c r="J340" i="3"/>
  <c r="I340" i="3"/>
  <c r="K339" i="3"/>
  <c r="K337" i="3" s="1"/>
  <c r="J339" i="3"/>
  <c r="I339" i="3"/>
  <c r="K334" i="3"/>
  <c r="J334" i="3"/>
  <c r="I334" i="3"/>
  <c r="K333" i="3"/>
  <c r="J333" i="3"/>
  <c r="I333" i="3"/>
  <c r="J332" i="3"/>
  <c r="I332" i="3"/>
  <c r="K332" i="3" s="1"/>
  <c r="K330" i="3" s="1"/>
  <c r="K329" i="3"/>
  <c r="J329" i="3"/>
  <c r="I329" i="3"/>
  <c r="J328" i="3"/>
  <c r="I328" i="3"/>
  <c r="K328" i="3" s="1"/>
  <c r="K327" i="3"/>
  <c r="K322" i="3" s="1"/>
  <c r="K309" i="3" s="1"/>
  <c r="J327" i="3"/>
  <c r="I327" i="3"/>
  <c r="K326" i="3"/>
  <c r="J326" i="3"/>
  <c r="I326" i="3"/>
  <c r="J325" i="3"/>
  <c r="I325" i="3"/>
  <c r="K325" i="3" s="1"/>
  <c r="J324" i="3"/>
  <c r="I324" i="3"/>
  <c r="K324" i="3" s="1"/>
  <c r="J321" i="3"/>
  <c r="I321" i="3"/>
  <c r="K321" i="3" s="1"/>
  <c r="J320" i="3"/>
  <c r="I320" i="3"/>
  <c r="K320" i="3" s="1"/>
  <c r="K318" i="3"/>
  <c r="K317" i="3"/>
  <c r="J317" i="3"/>
  <c r="I317" i="3"/>
  <c r="K316" i="3"/>
  <c r="J316" i="3"/>
  <c r="I316" i="3"/>
  <c r="K315" i="3"/>
  <c r="J315" i="3"/>
  <c r="I315" i="3"/>
  <c r="J314" i="3"/>
  <c r="I314" i="3"/>
  <c r="K314" i="3" s="1"/>
  <c r="K313" i="3"/>
  <c r="J313" i="3"/>
  <c r="I313" i="3"/>
  <c r="K311" i="3"/>
  <c r="J308" i="3"/>
  <c r="I308" i="3"/>
  <c r="K308" i="3" s="1"/>
  <c r="K307" i="3"/>
  <c r="J307" i="3"/>
  <c r="I307" i="3"/>
  <c r="K306" i="3"/>
  <c r="J306" i="3"/>
  <c r="I306" i="3"/>
  <c r="K303" i="3"/>
  <c r="J303" i="3"/>
  <c r="I303" i="3"/>
  <c r="K302" i="3"/>
  <c r="J302" i="3"/>
  <c r="I302" i="3"/>
  <c r="J301" i="3"/>
  <c r="I301" i="3"/>
  <c r="K301" i="3" s="1"/>
  <c r="K299" i="3" s="1"/>
  <c r="K296" i="3"/>
  <c r="J296" i="3"/>
  <c r="I296" i="3"/>
  <c r="J295" i="3"/>
  <c r="I295" i="3"/>
  <c r="K295" i="3" s="1"/>
  <c r="K294" i="3"/>
  <c r="J294" i="3"/>
  <c r="I294" i="3"/>
  <c r="K292" i="3"/>
  <c r="K291" i="3"/>
  <c r="J291" i="3"/>
  <c r="I291" i="3"/>
  <c r="J290" i="3"/>
  <c r="I290" i="3"/>
  <c r="K290" i="3" s="1"/>
  <c r="K288" i="3" s="1"/>
  <c r="K287" i="3"/>
  <c r="K285" i="3" s="1"/>
  <c r="J287" i="3"/>
  <c r="I287" i="3"/>
  <c r="K282" i="3"/>
  <c r="K280" i="3" s="1"/>
  <c r="J282" i="3"/>
  <c r="I282" i="3"/>
  <c r="K279" i="3"/>
  <c r="J279" i="3"/>
  <c r="I279" i="3"/>
  <c r="J278" i="3"/>
  <c r="I278" i="3"/>
  <c r="K278" i="3" s="1"/>
  <c r="K277" i="3"/>
  <c r="J277" i="3"/>
  <c r="I277" i="3"/>
  <c r="J274" i="3"/>
  <c r="I274" i="3"/>
  <c r="K274" i="3" s="1"/>
  <c r="J273" i="3"/>
  <c r="I273" i="3"/>
  <c r="K273" i="3" s="1"/>
  <c r="K272" i="3"/>
  <c r="J272" i="3"/>
  <c r="I272" i="3"/>
  <c r="J271" i="3"/>
  <c r="I271" i="3"/>
  <c r="K271" i="3" s="1"/>
  <c r="K270" i="3"/>
  <c r="J270" i="3"/>
  <c r="I270" i="3"/>
  <c r="K269" i="3"/>
  <c r="J269" i="3"/>
  <c r="I269" i="3"/>
  <c r="K264" i="3"/>
  <c r="J264" i="3"/>
  <c r="I264" i="3"/>
  <c r="K263" i="3"/>
  <c r="J263" i="3"/>
  <c r="I263" i="3"/>
  <c r="K261" i="3"/>
  <c r="K253" i="3" s="1"/>
  <c r="J260" i="3"/>
  <c r="I260" i="3"/>
  <c r="K260" i="3" s="1"/>
  <c r="K259" i="3"/>
  <c r="J259" i="3"/>
  <c r="I259" i="3"/>
  <c r="J258" i="3"/>
  <c r="I258" i="3"/>
  <c r="K258" i="3" s="1"/>
  <c r="K257" i="3"/>
  <c r="J257" i="3"/>
  <c r="I257" i="3"/>
  <c r="J252" i="3"/>
  <c r="I252" i="3"/>
  <c r="K252" i="3" s="1"/>
  <c r="K251" i="3"/>
  <c r="J251" i="3"/>
  <c r="I251" i="3"/>
  <c r="K250" i="3"/>
  <c r="J250" i="3"/>
  <c r="I250" i="3"/>
  <c r="J249" i="3"/>
  <c r="I249" i="3"/>
  <c r="K249" i="3" s="1"/>
  <c r="K248" i="3"/>
  <c r="J248" i="3"/>
  <c r="I248" i="3"/>
  <c r="J243" i="3"/>
  <c r="I243" i="3"/>
  <c r="K243" i="3" s="1"/>
  <c r="K239" i="3" s="1"/>
  <c r="K242" i="3"/>
  <c r="J242" i="3"/>
  <c r="I242" i="3"/>
  <c r="K241" i="3"/>
  <c r="J241" i="3"/>
  <c r="I241" i="3"/>
  <c r="J238" i="3"/>
  <c r="I238" i="3"/>
  <c r="K238" i="3" s="1"/>
  <c r="K237" i="3"/>
  <c r="J237" i="3"/>
  <c r="I237" i="3"/>
  <c r="J236" i="3"/>
  <c r="I236" i="3"/>
  <c r="K236" i="3" s="1"/>
  <c r="K235" i="3"/>
  <c r="J235" i="3"/>
  <c r="I235" i="3"/>
  <c r="K234" i="3"/>
  <c r="J234" i="3"/>
  <c r="I234" i="3"/>
  <c r="K233" i="3"/>
  <c r="J233" i="3"/>
  <c r="I233" i="3"/>
  <c r="K232" i="3"/>
  <c r="J232" i="3"/>
  <c r="I232" i="3"/>
  <c r="J231" i="3"/>
  <c r="I231" i="3"/>
  <c r="K231" i="3" s="1"/>
  <c r="J230" i="3"/>
  <c r="I230" i="3"/>
  <c r="K230" i="3" s="1"/>
  <c r="K228" i="3" s="1"/>
  <c r="K227" i="3"/>
  <c r="J227" i="3"/>
  <c r="I227" i="3"/>
  <c r="K226" i="3"/>
  <c r="K224" i="3" s="1"/>
  <c r="J226" i="3"/>
  <c r="I226" i="3"/>
  <c r="K223" i="3"/>
  <c r="J223" i="3"/>
  <c r="I223" i="3"/>
  <c r="J222" i="3"/>
  <c r="I222" i="3"/>
  <c r="K222" i="3" s="1"/>
  <c r="K220" i="3" s="1"/>
  <c r="K217" i="3"/>
  <c r="J217" i="3"/>
  <c r="I217" i="3"/>
  <c r="J216" i="3"/>
  <c r="I216" i="3"/>
  <c r="K216" i="3" s="1"/>
  <c r="K215" i="3"/>
  <c r="J215" i="3"/>
  <c r="I215" i="3"/>
  <c r="J212" i="3"/>
  <c r="I212" i="3"/>
  <c r="K212" i="3" s="1"/>
  <c r="J211" i="3"/>
  <c r="I211" i="3"/>
  <c r="K211" i="3" s="1"/>
  <c r="K210" i="3"/>
  <c r="J210" i="3"/>
  <c r="I210" i="3"/>
  <c r="J205" i="3"/>
  <c r="I205" i="3"/>
  <c r="K205" i="3" s="1"/>
  <c r="K204" i="3"/>
  <c r="J204" i="3"/>
  <c r="I204" i="3"/>
  <c r="J203" i="3"/>
  <c r="I203" i="3"/>
  <c r="K203" i="3" s="1"/>
  <c r="K200" i="3"/>
  <c r="J200" i="3"/>
  <c r="I200" i="3"/>
  <c r="J199" i="3"/>
  <c r="I199" i="3"/>
  <c r="K199" i="3" s="1"/>
  <c r="K198" i="3"/>
  <c r="J198" i="3"/>
  <c r="I198" i="3"/>
  <c r="K197" i="3"/>
  <c r="J197" i="3"/>
  <c r="I197" i="3"/>
  <c r="J196" i="3"/>
  <c r="I196" i="3"/>
  <c r="K196" i="3" s="1"/>
  <c r="K193" i="3"/>
  <c r="J193" i="3"/>
  <c r="I193" i="3"/>
  <c r="J192" i="3"/>
  <c r="I192" i="3"/>
  <c r="K192" i="3" s="1"/>
  <c r="K191" i="3"/>
  <c r="J191" i="3"/>
  <c r="I191" i="3"/>
  <c r="K190" i="3"/>
  <c r="J190" i="3"/>
  <c r="I190" i="3"/>
  <c r="J189" i="3"/>
  <c r="I189" i="3"/>
  <c r="K189" i="3" s="1"/>
  <c r="K188" i="3"/>
  <c r="J188" i="3"/>
  <c r="I188" i="3"/>
  <c r="K187" i="3"/>
  <c r="J187" i="3"/>
  <c r="I187" i="3"/>
  <c r="K182" i="3"/>
  <c r="K180" i="3" s="1"/>
  <c r="J182" i="3"/>
  <c r="I182" i="3"/>
  <c r="J179" i="3"/>
  <c r="I179" i="3"/>
  <c r="K179" i="3" s="1"/>
  <c r="J178" i="3"/>
  <c r="I178" i="3"/>
  <c r="K178" i="3" s="1"/>
  <c r="K177" i="3"/>
  <c r="J177" i="3"/>
  <c r="I177" i="3"/>
  <c r="K174" i="3"/>
  <c r="J174" i="3"/>
  <c r="I174" i="3"/>
  <c r="K173" i="3"/>
  <c r="J173" i="3"/>
  <c r="I173" i="3"/>
  <c r="K168" i="3"/>
  <c r="K166" i="3" s="1"/>
  <c r="J168" i="3"/>
  <c r="I168" i="3"/>
  <c r="K165" i="3"/>
  <c r="J165" i="3"/>
  <c r="I165" i="3"/>
  <c r="J164" i="3"/>
  <c r="I164" i="3"/>
  <c r="K164" i="3" s="1"/>
  <c r="K160" i="3" s="1"/>
  <c r="K163" i="3"/>
  <c r="J163" i="3"/>
  <c r="I163" i="3"/>
  <c r="K162" i="3"/>
  <c r="J162" i="3"/>
  <c r="I162" i="3"/>
  <c r="K158" i="3"/>
  <c r="K157" i="3"/>
  <c r="J157" i="3"/>
  <c r="I157" i="3"/>
  <c r="K156" i="3"/>
  <c r="J156" i="3"/>
  <c r="I156" i="3"/>
  <c r="K155" i="3"/>
  <c r="J155" i="3"/>
  <c r="I155" i="3"/>
  <c r="K154" i="3"/>
  <c r="K151" i="3" s="1"/>
  <c r="J154" i="3"/>
  <c r="I154" i="3"/>
  <c r="J153" i="3"/>
  <c r="I153" i="3"/>
  <c r="K153" i="3" s="1"/>
  <c r="K148" i="3"/>
  <c r="J148" i="3"/>
  <c r="I148" i="3"/>
  <c r="J147" i="3"/>
  <c r="I147" i="3"/>
  <c r="K147" i="3" s="1"/>
  <c r="K144" i="3"/>
  <c r="J144" i="3"/>
  <c r="I144" i="3"/>
  <c r="K143" i="3"/>
  <c r="J143" i="3"/>
  <c r="I143" i="3"/>
  <c r="K142" i="3"/>
  <c r="J142" i="3"/>
  <c r="I142" i="3"/>
  <c r="K141" i="3"/>
  <c r="J141" i="3"/>
  <c r="I141" i="3"/>
  <c r="J140" i="3"/>
  <c r="I140" i="3"/>
  <c r="K140" i="3" s="1"/>
  <c r="J139" i="3"/>
  <c r="I139" i="3"/>
  <c r="K139" i="3" s="1"/>
  <c r="K137" i="3" s="1"/>
  <c r="K136" i="3"/>
  <c r="J136" i="3"/>
  <c r="I136" i="3"/>
  <c r="K135" i="3"/>
  <c r="J135" i="3"/>
  <c r="I135" i="3"/>
  <c r="K134" i="3"/>
  <c r="J134" i="3"/>
  <c r="I134" i="3"/>
  <c r="J133" i="3"/>
  <c r="I133" i="3"/>
  <c r="K133" i="3" s="1"/>
  <c r="K132" i="3"/>
  <c r="K126" i="3" s="1"/>
  <c r="J132" i="3"/>
  <c r="I132" i="3"/>
  <c r="K131" i="3"/>
  <c r="J131" i="3"/>
  <c r="I131" i="3"/>
  <c r="J130" i="3"/>
  <c r="I130" i="3"/>
  <c r="K130" i="3" s="1"/>
  <c r="K129" i="3"/>
  <c r="J129" i="3"/>
  <c r="I129" i="3"/>
  <c r="K128" i="3"/>
  <c r="J128" i="3"/>
  <c r="I128" i="3"/>
  <c r="K125" i="3"/>
  <c r="J125" i="3"/>
  <c r="I125" i="3"/>
  <c r="K124" i="3"/>
  <c r="J124" i="3"/>
  <c r="I124" i="3"/>
  <c r="J123" i="3"/>
  <c r="I123" i="3"/>
  <c r="K123" i="3" s="1"/>
  <c r="K122" i="3"/>
  <c r="J122" i="3"/>
  <c r="I122" i="3"/>
  <c r="K121" i="3"/>
  <c r="J121" i="3"/>
  <c r="I121" i="3"/>
  <c r="K120" i="3"/>
  <c r="J120" i="3"/>
  <c r="I120" i="3"/>
  <c r="K118" i="3"/>
  <c r="K117" i="3"/>
  <c r="J117" i="3"/>
  <c r="I117" i="3"/>
  <c r="J116" i="3"/>
  <c r="I116" i="3"/>
  <c r="K116" i="3" s="1"/>
  <c r="K115" i="3"/>
  <c r="K113" i="3" s="1"/>
  <c r="J115" i="3"/>
  <c r="I115" i="3"/>
  <c r="J112" i="3"/>
  <c r="I112" i="3"/>
  <c r="K112" i="3" s="1"/>
  <c r="J111" i="3"/>
  <c r="I111" i="3"/>
  <c r="K111" i="3" s="1"/>
  <c r="K109" i="3" s="1"/>
  <c r="K108" i="3"/>
  <c r="J108" i="3"/>
  <c r="I108" i="3"/>
  <c r="K107" i="3"/>
  <c r="J107" i="3"/>
  <c r="I107" i="3"/>
  <c r="K106" i="3"/>
  <c r="J106" i="3"/>
  <c r="I106" i="3"/>
  <c r="J105" i="3"/>
  <c r="I105" i="3"/>
  <c r="K105" i="3" s="1"/>
  <c r="J104" i="3"/>
  <c r="I104" i="3"/>
  <c r="K104" i="3" s="1"/>
  <c r="K103" i="3"/>
  <c r="J103" i="3"/>
  <c r="I103" i="3"/>
  <c r="J102" i="3"/>
  <c r="I102" i="3"/>
  <c r="K102" i="3" s="1"/>
  <c r="K99" i="3"/>
  <c r="J99" i="3"/>
  <c r="I99" i="3"/>
  <c r="J98" i="3"/>
  <c r="I98" i="3"/>
  <c r="K98" i="3" s="1"/>
  <c r="J97" i="3"/>
  <c r="I97" i="3"/>
  <c r="K97" i="3" s="1"/>
  <c r="K96" i="3"/>
  <c r="J96" i="3"/>
  <c r="I96" i="3"/>
  <c r="J95" i="3"/>
  <c r="I95" i="3"/>
  <c r="K95" i="3" s="1"/>
  <c r="K94" i="3"/>
  <c r="J94" i="3"/>
  <c r="I94" i="3"/>
  <c r="K93" i="3"/>
  <c r="J93" i="3"/>
  <c r="I93" i="3"/>
  <c r="K92" i="3"/>
  <c r="J92" i="3"/>
  <c r="I92" i="3"/>
  <c r="K89" i="3"/>
  <c r="J89" i="3"/>
  <c r="I89" i="3"/>
  <c r="J88" i="3"/>
  <c r="I88" i="3"/>
  <c r="K88" i="3" s="1"/>
  <c r="K87" i="3"/>
  <c r="J87" i="3"/>
  <c r="I87" i="3"/>
  <c r="K86" i="3"/>
  <c r="J86" i="3"/>
  <c r="I86" i="3"/>
  <c r="K85" i="3"/>
  <c r="J85" i="3"/>
  <c r="I85" i="3"/>
  <c r="K84" i="3"/>
  <c r="J84" i="3"/>
  <c r="I84" i="3"/>
  <c r="J83" i="3"/>
  <c r="I83" i="3"/>
  <c r="K83" i="3" s="1"/>
  <c r="J82" i="3"/>
  <c r="I82" i="3"/>
  <c r="K82" i="3" s="1"/>
  <c r="K81" i="3"/>
  <c r="J81" i="3"/>
  <c r="I81" i="3"/>
  <c r="J80" i="3"/>
  <c r="I80" i="3"/>
  <c r="K80" i="3" s="1"/>
  <c r="K79" i="3"/>
  <c r="J79" i="3"/>
  <c r="I79" i="3"/>
  <c r="K78" i="3"/>
  <c r="J78" i="3"/>
  <c r="I78" i="3"/>
  <c r="J75" i="3"/>
  <c r="I75" i="3"/>
  <c r="K75" i="3" s="1"/>
  <c r="K74" i="3"/>
  <c r="J74" i="3"/>
  <c r="I74" i="3"/>
  <c r="J73" i="3"/>
  <c r="I73" i="3"/>
  <c r="K73" i="3" s="1"/>
  <c r="K72" i="3"/>
  <c r="J72" i="3"/>
  <c r="I72" i="3"/>
  <c r="K71" i="3"/>
  <c r="J71" i="3"/>
  <c r="I71" i="3"/>
  <c r="K70" i="3"/>
  <c r="J70" i="3"/>
  <c r="I70" i="3"/>
  <c r="K69" i="3"/>
  <c r="J69" i="3"/>
  <c r="I69" i="3"/>
  <c r="J68" i="3"/>
  <c r="I68" i="3"/>
  <c r="K68" i="3" s="1"/>
  <c r="K67" i="3"/>
  <c r="J67" i="3"/>
  <c r="I67" i="3"/>
  <c r="K66" i="3"/>
  <c r="J66" i="3"/>
  <c r="I66" i="3"/>
  <c r="J65" i="3"/>
  <c r="I65" i="3"/>
  <c r="K65" i="3" s="1"/>
  <c r="K64" i="3"/>
  <c r="J64" i="3"/>
  <c r="I64" i="3"/>
  <c r="J59" i="3"/>
  <c r="I59" i="3"/>
  <c r="K59" i="3" s="1"/>
  <c r="K58" i="3"/>
  <c r="J58" i="3"/>
  <c r="I58" i="3"/>
  <c r="K57" i="3"/>
  <c r="J57" i="3"/>
  <c r="I57" i="3"/>
  <c r="K56" i="3"/>
  <c r="J56" i="3"/>
  <c r="I56" i="3"/>
  <c r="K54" i="3"/>
  <c r="K53" i="3"/>
  <c r="J53" i="3"/>
  <c r="I53" i="3"/>
  <c r="J52" i="3"/>
  <c r="I52" i="3"/>
  <c r="K52" i="3" s="1"/>
  <c r="K51" i="3"/>
  <c r="J51" i="3"/>
  <c r="I51" i="3"/>
  <c r="K50" i="3"/>
  <c r="J50" i="3"/>
  <c r="I50" i="3"/>
  <c r="K49" i="3"/>
  <c r="J49" i="3"/>
  <c r="I49" i="3"/>
  <c r="K48" i="3"/>
  <c r="J48" i="3"/>
  <c r="I48" i="3"/>
  <c r="J47" i="3"/>
  <c r="I47" i="3"/>
  <c r="K47" i="3" s="1"/>
  <c r="J46" i="3"/>
  <c r="I46" i="3"/>
  <c r="K46" i="3" s="1"/>
  <c r="K45" i="3"/>
  <c r="J45" i="3"/>
  <c r="I45" i="3"/>
  <c r="J44" i="3"/>
  <c r="I44" i="3"/>
  <c r="K44" i="3" s="1"/>
  <c r="K41" i="3"/>
  <c r="J41" i="3"/>
  <c r="I41" i="3"/>
  <c r="J40" i="3"/>
  <c r="I40" i="3"/>
  <c r="K40" i="3" s="1"/>
  <c r="K39" i="3"/>
  <c r="J39" i="3"/>
  <c r="I39" i="3"/>
  <c r="K38" i="3"/>
  <c r="J38" i="3"/>
  <c r="I38" i="3"/>
  <c r="J37" i="3"/>
  <c r="I37" i="3"/>
  <c r="K37" i="3" s="1"/>
  <c r="K36" i="3"/>
  <c r="J36" i="3"/>
  <c r="I36" i="3"/>
  <c r="J31" i="3"/>
  <c r="I31" i="3"/>
  <c r="K31" i="3" s="1"/>
  <c r="K30" i="3"/>
  <c r="J30" i="3"/>
  <c r="I30" i="3"/>
  <c r="K29" i="3"/>
  <c r="J29" i="3"/>
  <c r="I29" i="3"/>
  <c r="K28" i="3"/>
  <c r="J28" i="3"/>
  <c r="I28" i="3"/>
  <c r="K25" i="3"/>
  <c r="J25" i="3"/>
  <c r="I25" i="3"/>
  <c r="J24" i="3"/>
  <c r="I24" i="3"/>
  <c r="K24" i="3" s="1"/>
  <c r="K23" i="3"/>
  <c r="J23" i="3"/>
  <c r="I23" i="3"/>
  <c r="K22" i="3"/>
  <c r="J22" i="3"/>
  <c r="I22" i="3"/>
  <c r="K21" i="3"/>
  <c r="J21" i="3"/>
  <c r="I21" i="3"/>
  <c r="K20" i="3"/>
  <c r="J20" i="3"/>
  <c r="I20" i="3"/>
  <c r="J19" i="3"/>
  <c r="I19" i="3"/>
  <c r="K19" i="3" s="1"/>
  <c r="J18" i="3"/>
  <c r="I18" i="3"/>
  <c r="K18" i="3" s="1"/>
  <c r="K17" i="3"/>
  <c r="J17" i="3"/>
  <c r="I17" i="3"/>
  <c r="K14" i="3"/>
  <c r="J14" i="3"/>
  <c r="I14" i="3"/>
  <c r="K13" i="3"/>
  <c r="J13" i="3"/>
  <c r="I13" i="3"/>
  <c r="J842" i="2"/>
  <c r="I842" i="2"/>
  <c r="K842" i="2" s="1"/>
  <c r="J841" i="2"/>
  <c r="I841" i="2"/>
  <c r="K841" i="2" s="1"/>
  <c r="J840" i="2"/>
  <c r="I840" i="2"/>
  <c r="K840" i="2" s="1"/>
  <c r="J839" i="2"/>
  <c r="I839" i="2"/>
  <c r="K839" i="2" s="1"/>
  <c r="J838" i="2"/>
  <c r="I838" i="2"/>
  <c r="K838" i="2" s="1"/>
  <c r="J837" i="2"/>
  <c r="I837" i="2"/>
  <c r="K837" i="2" s="1"/>
  <c r="J836" i="2"/>
  <c r="I836" i="2"/>
  <c r="K836" i="2" s="1"/>
  <c r="K835" i="2"/>
  <c r="J835" i="2"/>
  <c r="I835" i="2"/>
  <c r="J834" i="2"/>
  <c r="I834" i="2"/>
  <c r="K834" i="2" s="1"/>
  <c r="J833" i="2"/>
  <c r="I833" i="2"/>
  <c r="K833" i="2" s="1"/>
  <c r="K832" i="2"/>
  <c r="J832" i="2"/>
  <c r="I832" i="2"/>
  <c r="J831" i="2"/>
  <c r="I831" i="2"/>
  <c r="K831" i="2" s="1"/>
  <c r="J828" i="2"/>
  <c r="I828" i="2"/>
  <c r="K828" i="2" s="1"/>
  <c r="J827" i="2"/>
  <c r="I827" i="2"/>
  <c r="K827" i="2" s="1"/>
  <c r="J826" i="2"/>
  <c r="I826" i="2"/>
  <c r="K826" i="2" s="1"/>
  <c r="J825" i="2"/>
  <c r="I825" i="2"/>
  <c r="K825" i="2" s="1"/>
  <c r="J824" i="2"/>
  <c r="I824" i="2"/>
  <c r="K824" i="2" s="1"/>
  <c r="J823" i="2"/>
  <c r="I823" i="2"/>
  <c r="K823" i="2" s="1"/>
  <c r="J822" i="2"/>
  <c r="I822" i="2"/>
  <c r="K822" i="2" s="1"/>
  <c r="J821" i="2"/>
  <c r="I821" i="2"/>
  <c r="K821" i="2" s="1"/>
  <c r="K820" i="2"/>
  <c r="J820" i="2"/>
  <c r="I820" i="2"/>
  <c r="J819" i="2"/>
  <c r="I819" i="2"/>
  <c r="K819" i="2" s="1"/>
  <c r="J816" i="2"/>
  <c r="I816" i="2"/>
  <c r="K816" i="2" s="1"/>
  <c r="J815" i="2"/>
  <c r="I815" i="2"/>
  <c r="K815" i="2" s="1"/>
  <c r="J814" i="2"/>
  <c r="I814" i="2"/>
  <c r="K814" i="2" s="1"/>
  <c r="J813" i="2"/>
  <c r="I813" i="2"/>
  <c r="K813" i="2" s="1"/>
  <c r="J812" i="2"/>
  <c r="I812" i="2"/>
  <c r="K812" i="2" s="1"/>
  <c r="J811" i="2"/>
  <c r="I811" i="2"/>
  <c r="K811" i="2" s="1"/>
  <c r="J810" i="2"/>
  <c r="I810" i="2"/>
  <c r="K810" i="2" s="1"/>
  <c r="J809" i="2"/>
  <c r="I809" i="2"/>
  <c r="K809" i="2" s="1"/>
  <c r="J804" i="2"/>
  <c r="I804" i="2"/>
  <c r="K804" i="2" s="1"/>
  <c r="J803" i="2"/>
  <c r="I803" i="2"/>
  <c r="K803" i="2" s="1"/>
  <c r="J802" i="2"/>
  <c r="I802" i="2"/>
  <c r="K802" i="2" s="1"/>
  <c r="J799" i="2"/>
  <c r="I799" i="2"/>
  <c r="K799" i="2" s="1"/>
  <c r="J798" i="2"/>
  <c r="I798" i="2"/>
  <c r="K798" i="2" s="1"/>
  <c r="J795" i="2"/>
  <c r="I795" i="2"/>
  <c r="K795" i="2" s="1"/>
  <c r="J794" i="2"/>
  <c r="I794" i="2"/>
  <c r="K794" i="2" s="1"/>
  <c r="J793" i="2"/>
  <c r="I793" i="2"/>
  <c r="K793" i="2" s="1"/>
  <c r="J792" i="2"/>
  <c r="I792" i="2"/>
  <c r="K792" i="2" s="1"/>
  <c r="J787" i="2"/>
  <c r="I787" i="2"/>
  <c r="K787" i="2" s="1"/>
  <c r="J786" i="2"/>
  <c r="I786" i="2"/>
  <c r="K786" i="2" s="1"/>
  <c r="J785" i="2"/>
  <c r="I785" i="2"/>
  <c r="K785" i="2" s="1"/>
  <c r="J784" i="2"/>
  <c r="I784" i="2"/>
  <c r="K784" i="2" s="1"/>
  <c r="J783" i="2"/>
  <c r="I783" i="2"/>
  <c r="K783" i="2" s="1"/>
  <c r="J782" i="2"/>
  <c r="I782" i="2"/>
  <c r="K782" i="2" s="1"/>
  <c r="J781" i="2"/>
  <c r="I781" i="2"/>
  <c r="K781" i="2" s="1"/>
  <c r="J780" i="2"/>
  <c r="I780" i="2"/>
  <c r="K780" i="2" s="1"/>
  <c r="J779" i="2"/>
  <c r="I779" i="2"/>
  <c r="K779" i="2" s="1"/>
  <c r="J776" i="2"/>
  <c r="I776" i="2"/>
  <c r="K776" i="2" s="1"/>
  <c r="J775" i="2"/>
  <c r="I775" i="2"/>
  <c r="K775" i="2" s="1"/>
  <c r="J774" i="2"/>
  <c r="I774" i="2"/>
  <c r="K774" i="2" s="1"/>
  <c r="J773" i="2"/>
  <c r="I773" i="2"/>
  <c r="K773" i="2" s="1"/>
  <c r="J772" i="2"/>
  <c r="I772" i="2"/>
  <c r="K772" i="2" s="1"/>
  <c r="J771" i="2"/>
  <c r="I771" i="2"/>
  <c r="K771" i="2" s="1"/>
  <c r="J770" i="2"/>
  <c r="I770" i="2"/>
  <c r="K770" i="2" s="1"/>
  <c r="J767" i="2"/>
  <c r="I767" i="2"/>
  <c r="K767" i="2" s="1"/>
  <c r="J766" i="2"/>
  <c r="I766" i="2"/>
  <c r="K766" i="2" s="1"/>
  <c r="J765" i="2"/>
  <c r="I765" i="2"/>
  <c r="K765" i="2" s="1"/>
  <c r="J764" i="2"/>
  <c r="I764" i="2"/>
  <c r="K764" i="2" s="1"/>
  <c r="J763" i="2"/>
  <c r="I763" i="2"/>
  <c r="K763" i="2" s="1"/>
  <c r="J762" i="2"/>
  <c r="I762" i="2"/>
  <c r="K762" i="2" s="1"/>
  <c r="J761" i="2"/>
  <c r="I761" i="2"/>
  <c r="K761" i="2" s="1"/>
  <c r="J760" i="2"/>
  <c r="I760" i="2"/>
  <c r="K760" i="2" s="1"/>
  <c r="J759" i="2"/>
  <c r="I759" i="2"/>
  <c r="K759" i="2" s="1"/>
  <c r="J758" i="2"/>
  <c r="I758" i="2"/>
  <c r="K758" i="2" s="1"/>
  <c r="J757" i="2"/>
  <c r="I757" i="2"/>
  <c r="K757" i="2" s="1"/>
  <c r="J756" i="2"/>
  <c r="I756" i="2"/>
  <c r="K756" i="2" s="1"/>
  <c r="J755" i="2"/>
  <c r="I755" i="2"/>
  <c r="K755" i="2" s="1"/>
  <c r="J754" i="2"/>
  <c r="I754" i="2"/>
  <c r="K754" i="2" s="1"/>
  <c r="J753" i="2"/>
  <c r="I753" i="2"/>
  <c r="K753" i="2" s="1"/>
  <c r="J750" i="2"/>
  <c r="I750" i="2"/>
  <c r="K750" i="2" s="1"/>
  <c r="J749" i="2"/>
  <c r="I749" i="2"/>
  <c r="K749" i="2" s="1"/>
  <c r="J748" i="2"/>
  <c r="I748" i="2"/>
  <c r="K748" i="2" s="1"/>
  <c r="J747" i="2"/>
  <c r="I747" i="2"/>
  <c r="K747" i="2" s="1"/>
  <c r="J746" i="2"/>
  <c r="I746" i="2"/>
  <c r="K746" i="2" s="1"/>
  <c r="J745" i="2"/>
  <c r="I745" i="2"/>
  <c r="K745" i="2" s="1"/>
  <c r="J744" i="2"/>
  <c r="I744" i="2"/>
  <c r="K744" i="2" s="1"/>
  <c r="J743" i="2"/>
  <c r="I743" i="2"/>
  <c r="K743" i="2" s="1"/>
  <c r="J742" i="2"/>
  <c r="I742" i="2"/>
  <c r="K742" i="2" s="1"/>
  <c r="J741" i="2"/>
  <c r="I741" i="2"/>
  <c r="K741" i="2" s="1"/>
  <c r="J740" i="2"/>
  <c r="I740" i="2"/>
  <c r="K740" i="2" s="1"/>
  <c r="J739" i="2"/>
  <c r="I739" i="2"/>
  <c r="K739" i="2" s="1"/>
  <c r="J736" i="2"/>
  <c r="I736" i="2"/>
  <c r="K736" i="2" s="1"/>
  <c r="J735" i="2"/>
  <c r="I735" i="2"/>
  <c r="K735" i="2" s="1"/>
  <c r="J734" i="2"/>
  <c r="I734" i="2"/>
  <c r="K734" i="2" s="1"/>
  <c r="J733" i="2"/>
  <c r="I733" i="2"/>
  <c r="K733" i="2" s="1"/>
  <c r="J732" i="2"/>
  <c r="I732" i="2"/>
  <c r="K732" i="2" s="1"/>
  <c r="J731" i="2"/>
  <c r="I731" i="2"/>
  <c r="K731" i="2" s="1"/>
  <c r="J730" i="2"/>
  <c r="I730" i="2"/>
  <c r="K730" i="2" s="1"/>
  <c r="J729" i="2"/>
  <c r="I729" i="2"/>
  <c r="K729" i="2" s="1"/>
  <c r="J728" i="2"/>
  <c r="I728" i="2"/>
  <c r="K728" i="2" s="1"/>
  <c r="J727" i="2"/>
  <c r="I727" i="2"/>
  <c r="K727" i="2" s="1"/>
  <c r="J726" i="2"/>
  <c r="I726" i="2"/>
  <c r="K726" i="2" s="1"/>
  <c r="J725" i="2"/>
  <c r="I725" i="2"/>
  <c r="K725" i="2" s="1"/>
  <c r="J722" i="2"/>
  <c r="I722" i="2"/>
  <c r="K722" i="2" s="1"/>
  <c r="J721" i="2"/>
  <c r="I721" i="2"/>
  <c r="K721" i="2" s="1"/>
  <c r="J720" i="2"/>
  <c r="I720" i="2"/>
  <c r="K720" i="2" s="1"/>
  <c r="J719" i="2"/>
  <c r="I719" i="2"/>
  <c r="K719" i="2" s="1"/>
  <c r="J718" i="2"/>
  <c r="I718" i="2"/>
  <c r="K718" i="2" s="1"/>
  <c r="J717" i="2"/>
  <c r="I717" i="2"/>
  <c r="K717" i="2" s="1"/>
  <c r="J716" i="2"/>
  <c r="I716" i="2"/>
  <c r="K716" i="2" s="1"/>
  <c r="J715" i="2"/>
  <c r="I715" i="2"/>
  <c r="K715" i="2" s="1"/>
  <c r="J714" i="2"/>
  <c r="I714" i="2"/>
  <c r="K714" i="2" s="1"/>
  <c r="J713" i="2"/>
  <c r="I713" i="2"/>
  <c r="K713" i="2" s="1"/>
  <c r="J712" i="2"/>
  <c r="I712" i="2"/>
  <c r="K712" i="2" s="1"/>
  <c r="J711" i="2"/>
  <c r="I711" i="2"/>
  <c r="K711" i="2" s="1"/>
  <c r="J710" i="2"/>
  <c r="I710" i="2"/>
  <c r="K710" i="2" s="1"/>
  <c r="J709" i="2"/>
  <c r="I709" i="2"/>
  <c r="K709" i="2" s="1"/>
  <c r="J708" i="2"/>
  <c r="I708" i="2"/>
  <c r="K708" i="2" s="1"/>
  <c r="J707" i="2"/>
  <c r="I707" i="2"/>
  <c r="K707" i="2" s="1"/>
  <c r="J706" i="2"/>
  <c r="I706" i="2"/>
  <c r="K706" i="2" s="1"/>
  <c r="J705" i="2"/>
  <c r="I705" i="2"/>
  <c r="K705" i="2" s="1"/>
  <c r="J704" i="2"/>
  <c r="I704" i="2"/>
  <c r="K704" i="2" s="1"/>
  <c r="J703" i="2"/>
  <c r="I703" i="2"/>
  <c r="K703" i="2" s="1"/>
  <c r="J702" i="2"/>
  <c r="I702" i="2"/>
  <c r="K702" i="2" s="1"/>
  <c r="J701" i="2"/>
  <c r="I701" i="2"/>
  <c r="K701" i="2" s="1"/>
  <c r="J700" i="2"/>
  <c r="I700" i="2"/>
  <c r="K700" i="2" s="1"/>
  <c r="J699" i="2"/>
  <c r="I699" i="2"/>
  <c r="K699" i="2" s="1"/>
  <c r="J694" i="2"/>
  <c r="I694" i="2"/>
  <c r="K694" i="2" s="1"/>
  <c r="J693" i="2"/>
  <c r="I693" i="2"/>
  <c r="K693" i="2" s="1"/>
  <c r="J692" i="2"/>
  <c r="I692" i="2"/>
  <c r="K692" i="2" s="1"/>
  <c r="J691" i="2"/>
  <c r="I691" i="2"/>
  <c r="K691" i="2" s="1"/>
  <c r="J690" i="2"/>
  <c r="I690" i="2"/>
  <c r="K690" i="2" s="1"/>
  <c r="J689" i="2"/>
  <c r="I689" i="2"/>
  <c r="K689" i="2" s="1"/>
  <c r="J688" i="2"/>
  <c r="I688" i="2"/>
  <c r="K688" i="2" s="1"/>
  <c r="J687" i="2"/>
  <c r="I687" i="2"/>
  <c r="K687" i="2" s="1"/>
  <c r="J686" i="2"/>
  <c r="I686" i="2"/>
  <c r="K686" i="2" s="1"/>
  <c r="J685" i="2"/>
  <c r="I685" i="2"/>
  <c r="K685" i="2" s="1"/>
  <c r="J684" i="2"/>
  <c r="I684" i="2"/>
  <c r="K684" i="2" s="1"/>
  <c r="J683" i="2"/>
  <c r="I683" i="2"/>
  <c r="K683" i="2" s="1"/>
  <c r="J682" i="2"/>
  <c r="I682" i="2"/>
  <c r="K682" i="2" s="1"/>
  <c r="J681" i="2"/>
  <c r="I681" i="2"/>
  <c r="K681" i="2" s="1"/>
  <c r="J680" i="2"/>
  <c r="I680" i="2"/>
  <c r="K680" i="2" s="1"/>
  <c r="J679" i="2"/>
  <c r="I679" i="2"/>
  <c r="K679" i="2" s="1"/>
  <c r="J676" i="2"/>
  <c r="I676" i="2"/>
  <c r="K676" i="2" s="1"/>
  <c r="J675" i="2"/>
  <c r="I675" i="2"/>
  <c r="K675" i="2" s="1"/>
  <c r="J674" i="2"/>
  <c r="I674" i="2"/>
  <c r="K674" i="2" s="1"/>
  <c r="J671" i="2"/>
  <c r="I671" i="2"/>
  <c r="K671" i="2" s="1"/>
  <c r="J670" i="2"/>
  <c r="I670" i="2"/>
  <c r="K670" i="2" s="1"/>
  <c r="J669" i="2"/>
  <c r="I669" i="2"/>
  <c r="K669" i="2" s="1"/>
  <c r="J668" i="2"/>
  <c r="I668" i="2"/>
  <c r="K668" i="2" s="1"/>
  <c r="J667" i="2"/>
  <c r="I667" i="2"/>
  <c r="K667" i="2" s="1"/>
  <c r="J666" i="2"/>
  <c r="I666" i="2"/>
  <c r="K666" i="2" s="1"/>
  <c r="J665" i="2"/>
  <c r="I665" i="2"/>
  <c r="K665" i="2" s="1"/>
  <c r="J660" i="2"/>
  <c r="I660" i="2"/>
  <c r="K660" i="2" s="1"/>
  <c r="J659" i="2"/>
  <c r="I659" i="2"/>
  <c r="K659" i="2" s="1"/>
  <c r="J658" i="2"/>
  <c r="I658" i="2"/>
  <c r="K658" i="2" s="1"/>
  <c r="J657" i="2"/>
  <c r="I657" i="2"/>
  <c r="K657" i="2" s="1"/>
  <c r="J656" i="2"/>
  <c r="I656" i="2"/>
  <c r="K656" i="2" s="1"/>
  <c r="J655" i="2"/>
  <c r="I655" i="2"/>
  <c r="K655" i="2" s="1"/>
  <c r="J654" i="2"/>
  <c r="I654" i="2"/>
  <c r="K654" i="2" s="1"/>
  <c r="J653" i="2"/>
  <c r="I653" i="2"/>
  <c r="K653" i="2" s="1"/>
  <c r="J650" i="2"/>
  <c r="I650" i="2"/>
  <c r="K650" i="2" s="1"/>
  <c r="J649" i="2"/>
  <c r="I649" i="2"/>
  <c r="K649" i="2" s="1"/>
  <c r="J648" i="2"/>
  <c r="I648" i="2"/>
  <c r="K648" i="2" s="1"/>
  <c r="J647" i="2"/>
  <c r="I647" i="2"/>
  <c r="K647" i="2" s="1"/>
  <c r="J642" i="2"/>
  <c r="I642" i="2"/>
  <c r="K642" i="2" s="1"/>
  <c r="J641" i="2"/>
  <c r="I641" i="2"/>
  <c r="K641" i="2" s="1"/>
  <c r="J640" i="2"/>
  <c r="I640" i="2"/>
  <c r="K640" i="2" s="1"/>
  <c r="J639" i="2"/>
  <c r="I639" i="2"/>
  <c r="K639" i="2" s="1"/>
  <c r="J638" i="2"/>
  <c r="I638" i="2"/>
  <c r="K638" i="2" s="1"/>
  <c r="J637" i="2"/>
  <c r="I637" i="2"/>
  <c r="K637" i="2" s="1"/>
  <c r="J636" i="2"/>
  <c r="I636" i="2"/>
  <c r="K636" i="2" s="1"/>
  <c r="J635" i="2"/>
  <c r="I635" i="2"/>
  <c r="K635" i="2" s="1"/>
  <c r="J632" i="2"/>
  <c r="I632" i="2"/>
  <c r="K632" i="2" s="1"/>
  <c r="J631" i="2"/>
  <c r="I631" i="2"/>
  <c r="K631" i="2" s="1"/>
  <c r="J630" i="2"/>
  <c r="I630" i="2"/>
  <c r="K630" i="2" s="1"/>
  <c r="J629" i="2"/>
  <c r="I629" i="2"/>
  <c r="K629" i="2" s="1"/>
  <c r="J628" i="2"/>
  <c r="I628" i="2"/>
  <c r="K628" i="2" s="1"/>
  <c r="J627" i="2"/>
  <c r="I627" i="2"/>
  <c r="K627" i="2" s="1"/>
  <c r="J626" i="2"/>
  <c r="I626" i="2"/>
  <c r="K626" i="2" s="1"/>
  <c r="J625" i="2"/>
  <c r="I625" i="2"/>
  <c r="K625" i="2" s="1"/>
  <c r="J620" i="2"/>
  <c r="I620" i="2"/>
  <c r="K620" i="2" s="1"/>
  <c r="J619" i="2"/>
  <c r="I619" i="2"/>
  <c r="K619" i="2" s="1"/>
  <c r="J618" i="2"/>
  <c r="I618" i="2"/>
  <c r="K618" i="2" s="1"/>
  <c r="J617" i="2"/>
  <c r="I617" i="2"/>
  <c r="K617" i="2" s="1"/>
  <c r="J616" i="2"/>
  <c r="I616" i="2"/>
  <c r="K616" i="2" s="1"/>
  <c r="J615" i="2"/>
  <c r="I615" i="2"/>
  <c r="K615" i="2" s="1"/>
  <c r="J614" i="2"/>
  <c r="I614" i="2"/>
  <c r="K614" i="2" s="1"/>
  <c r="J613" i="2"/>
  <c r="I613" i="2"/>
  <c r="K613" i="2" s="1"/>
  <c r="J612" i="2"/>
  <c r="I612" i="2"/>
  <c r="K612" i="2" s="1"/>
  <c r="J611" i="2"/>
  <c r="I611" i="2"/>
  <c r="K611" i="2" s="1"/>
  <c r="J608" i="2"/>
  <c r="I608" i="2"/>
  <c r="K608" i="2" s="1"/>
  <c r="J607" i="2"/>
  <c r="I607" i="2"/>
  <c r="K607" i="2" s="1"/>
  <c r="J606" i="2"/>
  <c r="I606" i="2"/>
  <c r="K606" i="2" s="1"/>
  <c r="J605" i="2"/>
  <c r="I605" i="2"/>
  <c r="K605" i="2" s="1"/>
  <c r="J604" i="2"/>
  <c r="I604" i="2"/>
  <c r="K604" i="2" s="1"/>
  <c r="J603" i="2"/>
  <c r="I603" i="2"/>
  <c r="K603" i="2" s="1"/>
  <c r="J602" i="2"/>
  <c r="I602" i="2"/>
  <c r="K602" i="2" s="1"/>
  <c r="J601" i="2"/>
  <c r="I601" i="2"/>
  <c r="K601" i="2" s="1"/>
  <c r="J600" i="2"/>
  <c r="I600" i="2"/>
  <c r="K600" i="2" s="1"/>
  <c r="J599" i="2"/>
  <c r="I599" i="2"/>
  <c r="K599" i="2" s="1"/>
  <c r="J598" i="2"/>
  <c r="I598" i="2"/>
  <c r="K598" i="2" s="1"/>
  <c r="J597" i="2"/>
  <c r="I597" i="2"/>
  <c r="K597" i="2" s="1"/>
  <c r="J596" i="2"/>
  <c r="I596" i="2"/>
  <c r="K596" i="2" s="1"/>
  <c r="J595" i="2"/>
  <c r="I595" i="2"/>
  <c r="K595" i="2" s="1"/>
  <c r="J594" i="2"/>
  <c r="I594" i="2"/>
  <c r="K594" i="2" s="1"/>
  <c r="J593" i="2"/>
  <c r="I593" i="2"/>
  <c r="K593" i="2" s="1"/>
  <c r="J592" i="2"/>
  <c r="I592" i="2"/>
  <c r="K592" i="2" s="1"/>
  <c r="J591" i="2"/>
  <c r="I591" i="2"/>
  <c r="K591" i="2" s="1"/>
  <c r="J590" i="2"/>
  <c r="I590" i="2"/>
  <c r="K590" i="2" s="1"/>
  <c r="J589" i="2"/>
  <c r="I589" i="2"/>
  <c r="K589" i="2" s="1"/>
  <c r="J588" i="2"/>
  <c r="I588" i="2"/>
  <c r="K588" i="2" s="1"/>
  <c r="J587" i="2"/>
  <c r="I587" i="2"/>
  <c r="K587" i="2" s="1"/>
  <c r="J580" i="2"/>
  <c r="I580" i="2"/>
  <c r="K580" i="2" s="1"/>
  <c r="J579" i="2"/>
  <c r="I579" i="2"/>
  <c r="K579" i="2" s="1"/>
  <c r="J578" i="2"/>
  <c r="I578" i="2"/>
  <c r="K578" i="2" s="1"/>
  <c r="J575" i="2"/>
  <c r="I575" i="2"/>
  <c r="K575" i="2" s="1"/>
  <c r="J574" i="2"/>
  <c r="I574" i="2"/>
  <c r="K574" i="2" s="1"/>
  <c r="J573" i="2"/>
  <c r="I573" i="2"/>
  <c r="K573" i="2" s="1"/>
  <c r="J572" i="2"/>
  <c r="I572" i="2"/>
  <c r="K572" i="2" s="1"/>
  <c r="J571" i="2"/>
  <c r="I571" i="2"/>
  <c r="K571" i="2" s="1"/>
  <c r="J570" i="2"/>
  <c r="I570" i="2"/>
  <c r="K570" i="2" s="1"/>
  <c r="J569" i="2"/>
  <c r="I569" i="2"/>
  <c r="K569" i="2" s="1"/>
  <c r="J564" i="2"/>
  <c r="I564" i="2"/>
  <c r="K564" i="2" s="1"/>
  <c r="J563" i="2"/>
  <c r="I563" i="2"/>
  <c r="K563" i="2" s="1"/>
  <c r="J560" i="2"/>
  <c r="I560" i="2"/>
  <c r="K560" i="2" s="1"/>
  <c r="J559" i="2"/>
  <c r="I559" i="2"/>
  <c r="K559" i="2" s="1"/>
  <c r="J558" i="2"/>
  <c r="I558" i="2"/>
  <c r="K558" i="2" s="1"/>
  <c r="J555" i="2"/>
  <c r="I555" i="2"/>
  <c r="K555" i="2" s="1"/>
  <c r="J554" i="2"/>
  <c r="I554" i="2"/>
  <c r="K554" i="2" s="1"/>
  <c r="J553" i="2"/>
  <c r="I553" i="2"/>
  <c r="K553" i="2" s="1"/>
  <c r="J552" i="2"/>
  <c r="I552" i="2"/>
  <c r="K552" i="2" s="1"/>
  <c r="J551" i="2"/>
  <c r="I551" i="2"/>
  <c r="K551" i="2" s="1"/>
  <c r="J550" i="2"/>
  <c r="I550" i="2"/>
  <c r="K550" i="2" s="1"/>
  <c r="J549" i="2"/>
  <c r="I549" i="2"/>
  <c r="K549" i="2" s="1"/>
  <c r="J548" i="2"/>
  <c r="I548" i="2"/>
  <c r="K548" i="2" s="1"/>
  <c r="K547" i="2"/>
  <c r="J547" i="2"/>
  <c r="I547" i="2"/>
  <c r="J546" i="2"/>
  <c r="I546" i="2"/>
  <c r="K546" i="2" s="1"/>
  <c r="J545" i="2"/>
  <c r="I545" i="2"/>
  <c r="K545" i="2" s="1"/>
  <c r="K544" i="2"/>
  <c r="J544" i="2"/>
  <c r="I544" i="2"/>
  <c r="J543" i="2"/>
  <c r="I543" i="2"/>
  <c r="K543" i="2" s="1"/>
  <c r="J542" i="2"/>
  <c r="I542" i="2"/>
  <c r="K542" i="2" s="1"/>
  <c r="J541" i="2"/>
  <c r="I541" i="2"/>
  <c r="K541" i="2" s="1"/>
  <c r="J540" i="2"/>
  <c r="I540" i="2"/>
  <c r="K540" i="2" s="1"/>
  <c r="K539" i="2"/>
  <c r="J539" i="2"/>
  <c r="I539" i="2"/>
  <c r="J538" i="2"/>
  <c r="I538" i="2"/>
  <c r="K538" i="2" s="1"/>
  <c r="J537" i="2"/>
  <c r="I537" i="2"/>
  <c r="K537" i="2" s="1"/>
  <c r="K536" i="2"/>
  <c r="J536" i="2"/>
  <c r="I536" i="2"/>
  <c r="J535" i="2"/>
  <c r="I535" i="2"/>
  <c r="K535" i="2" s="1"/>
  <c r="K534" i="2"/>
  <c r="J534" i="2"/>
  <c r="I534" i="2"/>
  <c r="J533" i="2"/>
  <c r="I533" i="2"/>
  <c r="K533" i="2" s="1"/>
  <c r="J532" i="2"/>
  <c r="I532" i="2"/>
  <c r="K532" i="2" s="1"/>
  <c r="K531" i="2"/>
  <c r="J531" i="2"/>
  <c r="I531" i="2"/>
  <c r="J530" i="2"/>
  <c r="I530" i="2"/>
  <c r="K530" i="2" s="1"/>
  <c r="J529" i="2"/>
  <c r="I529" i="2"/>
  <c r="K529" i="2" s="1"/>
  <c r="J528" i="2"/>
  <c r="I528" i="2"/>
  <c r="K528" i="2" s="1"/>
  <c r="J527" i="2"/>
  <c r="I527" i="2"/>
  <c r="K527" i="2" s="1"/>
  <c r="J526" i="2"/>
  <c r="I526" i="2"/>
  <c r="K526" i="2" s="1"/>
  <c r="J525" i="2"/>
  <c r="I525" i="2"/>
  <c r="K525" i="2" s="1"/>
  <c r="J520" i="2"/>
  <c r="I520" i="2"/>
  <c r="K520" i="2" s="1"/>
  <c r="J519" i="2"/>
  <c r="I519" i="2"/>
  <c r="K519" i="2" s="1"/>
  <c r="J518" i="2"/>
  <c r="I518" i="2"/>
  <c r="K518" i="2" s="1"/>
  <c r="J517" i="2"/>
  <c r="I517" i="2"/>
  <c r="K517" i="2" s="1"/>
  <c r="J516" i="2"/>
  <c r="I516" i="2"/>
  <c r="K516" i="2" s="1"/>
  <c r="J515" i="2"/>
  <c r="I515" i="2"/>
  <c r="K515" i="2" s="1"/>
  <c r="K514" i="2"/>
  <c r="J514" i="2"/>
  <c r="I514" i="2"/>
  <c r="J513" i="2"/>
  <c r="I513" i="2"/>
  <c r="K513" i="2" s="1"/>
  <c r="J512" i="2"/>
  <c r="I512" i="2"/>
  <c r="K512" i="2" s="1"/>
  <c r="J511" i="2"/>
  <c r="I511" i="2"/>
  <c r="K511" i="2" s="1"/>
  <c r="J510" i="2"/>
  <c r="I510" i="2"/>
  <c r="K510" i="2" s="1"/>
  <c r="J509" i="2"/>
  <c r="I509" i="2"/>
  <c r="K509" i="2" s="1"/>
  <c r="J508" i="2"/>
  <c r="I508" i="2"/>
  <c r="K508" i="2" s="1"/>
  <c r="J507" i="2"/>
  <c r="I507" i="2"/>
  <c r="K507" i="2" s="1"/>
  <c r="J506" i="2"/>
  <c r="I506" i="2"/>
  <c r="K506" i="2" s="1"/>
  <c r="J505" i="2"/>
  <c r="I505" i="2"/>
  <c r="K505" i="2" s="1"/>
  <c r="J504" i="2"/>
  <c r="I504" i="2"/>
  <c r="K504" i="2" s="1"/>
  <c r="J503" i="2"/>
  <c r="I503" i="2"/>
  <c r="K503" i="2" s="1"/>
  <c r="J502" i="2"/>
  <c r="I502" i="2"/>
  <c r="K502" i="2" s="1"/>
  <c r="J501" i="2"/>
  <c r="I501" i="2"/>
  <c r="K501" i="2" s="1"/>
  <c r="J500" i="2"/>
  <c r="I500" i="2"/>
  <c r="K500" i="2" s="1"/>
  <c r="J499" i="2"/>
  <c r="I499" i="2"/>
  <c r="K499" i="2" s="1"/>
  <c r="J498" i="2"/>
  <c r="I498" i="2"/>
  <c r="K498" i="2" s="1"/>
  <c r="J497" i="2"/>
  <c r="I497" i="2"/>
  <c r="K497" i="2" s="1"/>
  <c r="J496" i="2"/>
  <c r="I496" i="2"/>
  <c r="K496" i="2" s="1"/>
  <c r="J495" i="2"/>
  <c r="I495" i="2"/>
  <c r="K495" i="2" s="1"/>
  <c r="J492" i="2"/>
  <c r="I492" i="2"/>
  <c r="K492" i="2" s="1"/>
  <c r="J491" i="2"/>
  <c r="I491" i="2"/>
  <c r="K491" i="2" s="1"/>
  <c r="J490" i="2"/>
  <c r="I490" i="2"/>
  <c r="K490" i="2" s="1"/>
  <c r="K489" i="2"/>
  <c r="J489" i="2"/>
  <c r="I489" i="2"/>
  <c r="J488" i="2"/>
  <c r="I488" i="2"/>
  <c r="K488" i="2" s="1"/>
  <c r="J487" i="2"/>
  <c r="I487" i="2"/>
  <c r="K487" i="2" s="1"/>
  <c r="J486" i="2"/>
  <c r="I486" i="2"/>
  <c r="K486" i="2" s="1"/>
  <c r="J485" i="2"/>
  <c r="I485" i="2"/>
  <c r="K485" i="2" s="1"/>
  <c r="J484" i="2"/>
  <c r="I484" i="2"/>
  <c r="K484" i="2" s="1"/>
  <c r="J483" i="2"/>
  <c r="I483" i="2"/>
  <c r="K483" i="2" s="1"/>
  <c r="J482" i="2"/>
  <c r="I482" i="2"/>
  <c r="K482" i="2" s="1"/>
  <c r="J481" i="2"/>
  <c r="I481" i="2"/>
  <c r="K481" i="2" s="1"/>
  <c r="J480" i="2"/>
  <c r="I480" i="2"/>
  <c r="K480" i="2" s="1"/>
  <c r="J479" i="2"/>
  <c r="I479" i="2"/>
  <c r="K479" i="2" s="1"/>
  <c r="K478" i="2"/>
  <c r="J478" i="2"/>
  <c r="I478" i="2"/>
  <c r="J477" i="2"/>
  <c r="I477" i="2"/>
  <c r="K477" i="2" s="1"/>
  <c r="J476" i="2"/>
  <c r="I476" i="2"/>
  <c r="K476" i="2" s="1"/>
  <c r="K475" i="2"/>
  <c r="J475" i="2"/>
  <c r="I475" i="2"/>
  <c r="J474" i="2"/>
  <c r="I474" i="2"/>
  <c r="K474" i="2" s="1"/>
  <c r="J473" i="2"/>
  <c r="I473" i="2"/>
  <c r="K473" i="2" s="1"/>
  <c r="J466" i="2"/>
  <c r="I466" i="2"/>
  <c r="K466" i="2" s="1"/>
  <c r="K465" i="2"/>
  <c r="J465" i="2"/>
  <c r="I465" i="2"/>
  <c r="J464" i="2"/>
  <c r="I464" i="2"/>
  <c r="K464" i="2" s="1"/>
  <c r="J463" i="2"/>
  <c r="I463" i="2"/>
  <c r="K463" i="2" s="1"/>
  <c r="K462" i="2"/>
  <c r="J462" i="2"/>
  <c r="I462" i="2"/>
  <c r="J459" i="2"/>
  <c r="I459" i="2"/>
  <c r="K459" i="2" s="1"/>
  <c r="J458" i="2"/>
  <c r="I458" i="2"/>
  <c r="K458" i="2" s="1"/>
  <c r="J455" i="2"/>
  <c r="I455" i="2"/>
  <c r="K455" i="2" s="1"/>
  <c r="J454" i="2"/>
  <c r="I454" i="2"/>
  <c r="K454" i="2" s="1"/>
  <c r="J453" i="2"/>
  <c r="I453" i="2"/>
  <c r="K453" i="2" s="1"/>
  <c r="J450" i="2"/>
  <c r="I450" i="2"/>
  <c r="K450" i="2" s="1"/>
  <c r="K449" i="2"/>
  <c r="J449" i="2"/>
  <c r="I449" i="2"/>
  <c r="J448" i="2"/>
  <c r="I448" i="2"/>
  <c r="K448" i="2" s="1"/>
  <c r="K447" i="2"/>
  <c r="J447" i="2"/>
  <c r="I447" i="2"/>
  <c r="J446" i="2"/>
  <c r="I446" i="2"/>
  <c r="K446" i="2" s="1"/>
  <c r="J441" i="2"/>
  <c r="I441" i="2"/>
  <c r="K441" i="2" s="1"/>
  <c r="J440" i="2"/>
  <c r="I440" i="2"/>
  <c r="K440" i="2" s="1"/>
  <c r="J437" i="2"/>
  <c r="I437" i="2"/>
  <c r="K437" i="2" s="1"/>
  <c r="J436" i="2"/>
  <c r="I436" i="2"/>
  <c r="K436" i="2" s="1"/>
  <c r="J435" i="2"/>
  <c r="I435" i="2"/>
  <c r="K435" i="2" s="1"/>
  <c r="J434" i="2"/>
  <c r="I434" i="2"/>
  <c r="K434" i="2" s="1"/>
  <c r="J427" i="2"/>
  <c r="I427" i="2"/>
  <c r="K427" i="2" s="1"/>
  <c r="J426" i="2"/>
  <c r="I426" i="2"/>
  <c r="K426" i="2" s="1"/>
  <c r="J425" i="2"/>
  <c r="I425" i="2"/>
  <c r="K425" i="2" s="1"/>
  <c r="J422" i="2"/>
  <c r="I422" i="2"/>
  <c r="K422" i="2" s="1"/>
  <c r="J421" i="2"/>
  <c r="I421" i="2"/>
  <c r="K421" i="2" s="1"/>
  <c r="J420" i="2"/>
  <c r="I420" i="2"/>
  <c r="K420" i="2" s="1"/>
  <c r="J419" i="2"/>
  <c r="I419" i="2"/>
  <c r="K419" i="2" s="1"/>
  <c r="J418" i="2"/>
  <c r="I418" i="2"/>
  <c r="K418" i="2" s="1"/>
  <c r="J417" i="2"/>
  <c r="I417" i="2"/>
  <c r="K417" i="2" s="1"/>
  <c r="J414" i="2"/>
  <c r="I414" i="2"/>
  <c r="K414" i="2" s="1"/>
  <c r="J413" i="2"/>
  <c r="I413" i="2"/>
  <c r="K413" i="2" s="1"/>
  <c r="J410" i="2"/>
  <c r="I410" i="2"/>
  <c r="K410" i="2" s="1"/>
  <c r="J409" i="2"/>
  <c r="I409" i="2"/>
  <c r="K409" i="2" s="1"/>
  <c r="J408" i="2"/>
  <c r="I408" i="2"/>
  <c r="K408" i="2" s="1"/>
  <c r="J407" i="2"/>
  <c r="I407" i="2"/>
  <c r="K407" i="2" s="1"/>
  <c r="J402" i="2"/>
  <c r="I402" i="2"/>
  <c r="K402" i="2" s="1"/>
  <c r="J401" i="2"/>
  <c r="I401" i="2"/>
  <c r="K401" i="2" s="1"/>
  <c r="J400" i="2"/>
  <c r="I400" i="2"/>
  <c r="K400" i="2" s="1"/>
  <c r="J397" i="2"/>
  <c r="I397" i="2"/>
  <c r="K397" i="2" s="1"/>
  <c r="J396" i="2"/>
  <c r="I396" i="2"/>
  <c r="K396" i="2" s="1"/>
  <c r="J395" i="2"/>
  <c r="I395" i="2"/>
  <c r="K395" i="2" s="1"/>
  <c r="J390" i="2"/>
  <c r="I390" i="2"/>
  <c r="K390" i="2" s="1"/>
  <c r="J389" i="2"/>
  <c r="I389" i="2"/>
  <c r="K389" i="2" s="1"/>
  <c r="J388" i="2"/>
  <c r="I388" i="2"/>
  <c r="K388" i="2" s="1"/>
  <c r="J385" i="2"/>
  <c r="I385" i="2"/>
  <c r="K385" i="2" s="1"/>
  <c r="J384" i="2"/>
  <c r="I384" i="2"/>
  <c r="K384" i="2" s="1"/>
  <c r="K382" i="2" s="1"/>
  <c r="J381" i="2"/>
  <c r="I381" i="2"/>
  <c r="K381" i="2" s="1"/>
  <c r="K379" i="2" s="1"/>
  <c r="J376" i="2"/>
  <c r="I376" i="2"/>
  <c r="K376" i="2" s="1"/>
  <c r="J375" i="2"/>
  <c r="I375" i="2"/>
  <c r="K375" i="2" s="1"/>
  <c r="J374" i="2"/>
  <c r="I374" i="2"/>
  <c r="K374" i="2" s="1"/>
  <c r="J371" i="2"/>
  <c r="I371" i="2"/>
  <c r="K371" i="2" s="1"/>
  <c r="J370" i="2"/>
  <c r="I370" i="2"/>
  <c r="K370" i="2" s="1"/>
  <c r="J369" i="2"/>
  <c r="I369" i="2"/>
  <c r="K369" i="2" s="1"/>
  <c r="J368" i="2"/>
  <c r="I368" i="2"/>
  <c r="K368" i="2" s="1"/>
  <c r="J363" i="2"/>
  <c r="I363" i="2"/>
  <c r="K363" i="2" s="1"/>
  <c r="J362" i="2"/>
  <c r="I362" i="2"/>
  <c r="K362" i="2" s="1"/>
  <c r="J359" i="2"/>
  <c r="I359" i="2"/>
  <c r="K359" i="2" s="1"/>
  <c r="J358" i="2"/>
  <c r="I358" i="2"/>
  <c r="K358" i="2" s="1"/>
  <c r="J357" i="2"/>
  <c r="I357" i="2"/>
  <c r="K357" i="2" s="1"/>
  <c r="J356" i="2"/>
  <c r="I356" i="2"/>
  <c r="K356" i="2" s="1"/>
  <c r="J351" i="2"/>
  <c r="I351" i="2"/>
  <c r="K351" i="2" s="1"/>
  <c r="J350" i="2"/>
  <c r="I350" i="2"/>
  <c r="K350" i="2" s="1"/>
  <c r="J349" i="2"/>
  <c r="I349" i="2"/>
  <c r="K349" i="2" s="1"/>
  <c r="J348" i="2"/>
  <c r="I348" i="2"/>
  <c r="K348" i="2" s="1"/>
  <c r="J347" i="2"/>
  <c r="I347" i="2"/>
  <c r="K347" i="2" s="1"/>
  <c r="J342" i="2"/>
  <c r="I342" i="2"/>
  <c r="K342" i="2" s="1"/>
  <c r="J341" i="2"/>
  <c r="I341" i="2"/>
  <c r="K341" i="2" s="1"/>
  <c r="J340" i="2"/>
  <c r="I340" i="2"/>
  <c r="K340" i="2" s="1"/>
  <c r="J337" i="2"/>
  <c r="I337" i="2"/>
  <c r="K337" i="2" s="1"/>
  <c r="J336" i="2"/>
  <c r="I336" i="2"/>
  <c r="K336" i="2" s="1"/>
  <c r="J335" i="2"/>
  <c r="I335" i="2"/>
  <c r="K335" i="2" s="1"/>
  <c r="J334" i="2"/>
  <c r="I334" i="2"/>
  <c r="K334" i="2" s="1"/>
  <c r="J333" i="2"/>
  <c r="I333" i="2"/>
  <c r="K333" i="2" s="1"/>
  <c r="J332" i="2"/>
  <c r="I332" i="2"/>
  <c r="K332" i="2" s="1"/>
  <c r="J329" i="2"/>
  <c r="I329" i="2"/>
  <c r="K329" i="2" s="1"/>
  <c r="J328" i="2"/>
  <c r="I328" i="2"/>
  <c r="K328" i="2" s="1"/>
  <c r="J325" i="2"/>
  <c r="I325" i="2"/>
  <c r="K325" i="2" s="1"/>
  <c r="J324" i="2"/>
  <c r="I324" i="2"/>
  <c r="K324" i="2" s="1"/>
  <c r="J323" i="2"/>
  <c r="I323" i="2"/>
  <c r="K323" i="2" s="1"/>
  <c r="J322" i="2"/>
  <c r="I322" i="2"/>
  <c r="K322" i="2" s="1"/>
  <c r="J321" i="2"/>
  <c r="I321" i="2"/>
  <c r="K321" i="2" s="1"/>
  <c r="J316" i="2"/>
  <c r="I316" i="2"/>
  <c r="K316" i="2" s="1"/>
  <c r="J315" i="2"/>
  <c r="I315" i="2"/>
  <c r="K315" i="2" s="1"/>
  <c r="J314" i="2"/>
  <c r="I314" i="2"/>
  <c r="K314" i="2" s="1"/>
  <c r="J311" i="2"/>
  <c r="I311" i="2"/>
  <c r="K311" i="2" s="1"/>
  <c r="J310" i="2"/>
  <c r="I310" i="2"/>
  <c r="K310" i="2" s="1"/>
  <c r="J309" i="2"/>
  <c r="I309" i="2"/>
  <c r="K309" i="2" s="1"/>
  <c r="J304" i="2"/>
  <c r="I304" i="2"/>
  <c r="K304" i="2" s="1"/>
  <c r="J303" i="2"/>
  <c r="I303" i="2"/>
  <c r="K303" i="2" s="1"/>
  <c r="J302" i="2"/>
  <c r="I302" i="2"/>
  <c r="K302" i="2" s="1"/>
  <c r="J299" i="2"/>
  <c r="I299" i="2"/>
  <c r="K299" i="2" s="1"/>
  <c r="J298" i="2"/>
  <c r="I298" i="2"/>
  <c r="K298" i="2" s="1"/>
  <c r="K296" i="2" s="1"/>
  <c r="J295" i="2"/>
  <c r="I295" i="2"/>
  <c r="K295" i="2" s="1"/>
  <c r="K293" i="2" s="1"/>
  <c r="J290" i="2"/>
  <c r="I290" i="2"/>
  <c r="K290" i="2" s="1"/>
  <c r="K288" i="2" s="1"/>
  <c r="J287" i="2"/>
  <c r="I287" i="2"/>
  <c r="K287" i="2" s="1"/>
  <c r="K286" i="2"/>
  <c r="J286" i="2"/>
  <c r="I286" i="2"/>
  <c r="J285" i="2"/>
  <c r="I285" i="2"/>
  <c r="K285" i="2" s="1"/>
  <c r="J282" i="2"/>
  <c r="I282" i="2"/>
  <c r="K282" i="2" s="1"/>
  <c r="J281" i="2"/>
  <c r="I281" i="2"/>
  <c r="K281" i="2" s="1"/>
  <c r="J280" i="2"/>
  <c r="I280" i="2"/>
  <c r="K280" i="2" s="1"/>
  <c r="J279" i="2"/>
  <c r="I279" i="2"/>
  <c r="K279" i="2" s="1"/>
  <c r="J278" i="2"/>
  <c r="I278" i="2"/>
  <c r="K278" i="2" s="1"/>
  <c r="J277" i="2"/>
  <c r="I277" i="2"/>
  <c r="K277" i="2" s="1"/>
  <c r="J272" i="2"/>
  <c r="I272" i="2"/>
  <c r="K272" i="2" s="1"/>
  <c r="J271" i="2"/>
  <c r="I271" i="2"/>
  <c r="K271" i="2" s="1"/>
  <c r="K269" i="2" s="1"/>
  <c r="J268" i="2"/>
  <c r="I268" i="2"/>
  <c r="K268" i="2" s="1"/>
  <c r="J267" i="2"/>
  <c r="I267" i="2"/>
  <c r="K267" i="2" s="1"/>
  <c r="J266" i="2"/>
  <c r="I266" i="2"/>
  <c r="K266" i="2" s="1"/>
  <c r="J265" i="2"/>
  <c r="I265" i="2"/>
  <c r="K265" i="2" s="1"/>
  <c r="J260" i="2"/>
  <c r="I260" i="2"/>
  <c r="K260" i="2" s="1"/>
  <c r="J259" i="2"/>
  <c r="I259" i="2"/>
  <c r="K259" i="2" s="1"/>
  <c r="J258" i="2"/>
  <c r="I258" i="2"/>
  <c r="K258" i="2" s="1"/>
  <c r="J257" i="2"/>
  <c r="I257" i="2"/>
  <c r="K257" i="2" s="1"/>
  <c r="J256" i="2"/>
  <c r="I256" i="2"/>
  <c r="K256" i="2" s="1"/>
  <c r="J251" i="2"/>
  <c r="I251" i="2"/>
  <c r="K251" i="2" s="1"/>
  <c r="J250" i="2"/>
  <c r="I250" i="2"/>
  <c r="K250" i="2" s="1"/>
  <c r="J249" i="2"/>
  <c r="I249" i="2"/>
  <c r="K249" i="2" s="1"/>
  <c r="J246" i="2"/>
  <c r="I246" i="2"/>
  <c r="K246" i="2" s="1"/>
  <c r="J245" i="2"/>
  <c r="I245" i="2"/>
  <c r="K245" i="2" s="1"/>
  <c r="J244" i="2"/>
  <c r="I244" i="2"/>
  <c r="K244" i="2" s="1"/>
  <c r="J243" i="2"/>
  <c r="I243" i="2"/>
  <c r="K243" i="2" s="1"/>
  <c r="J242" i="2"/>
  <c r="I242" i="2"/>
  <c r="K242" i="2" s="1"/>
  <c r="J241" i="2"/>
  <c r="I241" i="2"/>
  <c r="K241" i="2" s="1"/>
  <c r="J240" i="2"/>
  <c r="I240" i="2"/>
  <c r="K240" i="2" s="1"/>
  <c r="J239" i="2"/>
  <c r="I239" i="2"/>
  <c r="K239" i="2" s="1"/>
  <c r="J238" i="2"/>
  <c r="I238" i="2"/>
  <c r="K238" i="2" s="1"/>
  <c r="J235" i="2"/>
  <c r="I235" i="2"/>
  <c r="K235" i="2" s="1"/>
  <c r="J234" i="2"/>
  <c r="I234" i="2"/>
  <c r="K234" i="2" s="1"/>
  <c r="J231" i="2"/>
  <c r="I231" i="2"/>
  <c r="K231" i="2" s="1"/>
  <c r="J230" i="2"/>
  <c r="I230" i="2"/>
  <c r="K230" i="2" s="1"/>
  <c r="J225" i="2"/>
  <c r="I225" i="2"/>
  <c r="K225" i="2" s="1"/>
  <c r="J224" i="2"/>
  <c r="I224" i="2"/>
  <c r="K224" i="2" s="1"/>
  <c r="J223" i="2"/>
  <c r="I223" i="2"/>
  <c r="K223" i="2" s="1"/>
  <c r="J220" i="2"/>
  <c r="I220" i="2"/>
  <c r="K220" i="2" s="1"/>
  <c r="J219" i="2"/>
  <c r="I219" i="2"/>
  <c r="K219" i="2" s="1"/>
  <c r="J218" i="2"/>
  <c r="I218" i="2"/>
  <c r="K218" i="2" s="1"/>
  <c r="J213" i="2"/>
  <c r="I213" i="2"/>
  <c r="K213" i="2" s="1"/>
  <c r="J212" i="2"/>
  <c r="I212" i="2"/>
  <c r="K212" i="2" s="1"/>
  <c r="J211" i="2"/>
  <c r="I211" i="2"/>
  <c r="K211" i="2" s="1"/>
  <c r="J208" i="2"/>
  <c r="I208" i="2"/>
  <c r="K208" i="2" s="1"/>
  <c r="J207" i="2"/>
  <c r="I207" i="2"/>
  <c r="K207" i="2" s="1"/>
  <c r="J206" i="2"/>
  <c r="I206" i="2"/>
  <c r="K206" i="2" s="1"/>
  <c r="J205" i="2"/>
  <c r="I205" i="2"/>
  <c r="K205" i="2" s="1"/>
  <c r="J204" i="2"/>
  <c r="I204" i="2"/>
  <c r="K204" i="2" s="1"/>
  <c r="J201" i="2"/>
  <c r="I201" i="2"/>
  <c r="K201" i="2" s="1"/>
  <c r="J200" i="2"/>
  <c r="I200" i="2"/>
  <c r="K200" i="2" s="1"/>
  <c r="J199" i="2"/>
  <c r="I199" i="2"/>
  <c r="K199" i="2" s="1"/>
  <c r="J198" i="2"/>
  <c r="I198" i="2"/>
  <c r="K198" i="2" s="1"/>
  <c r="J197" i="2"/>
  <c r="I197" i="2"/>
  <c r="K197" i="2" s="1"/>
  <c r="J196" i="2"/>
  <c r="I196" i="2"/>
  <c r="K196" i="2" s="1"/>
  <c r="J195" i="2"/>
  <c r="I195" i="2"/>
  <c r="K195" i="2" s="1"/>
  <c r="J190" i="2"/>
  <c r="I190" i="2"/>
  <c r="K190" i="2" s="1"/>
  <c r="K188" i="2" s="1"/>
  <c r="J187" i="2"/>
  <c r="I187" i="2"/>
  <c r="K187" i="2" s="1"/>
  <c r="J186" i="2"/>
  <c r="I186" i="2"/>
  <c r="K186" i="2" s="1"/>
  <c r="J185" i="2"/>
  <c r="I185" i="2"/>
  <c r="K185" i="2" s="1"/>
  <c r="J182" i="2"/>
  <c r="I182" i="2"/>
  <c r="K182" i="2" s="1"/>
  <c r="J181" i="2"/>
  <c r="I181" i="2"/>
  <c r="K181" i="2" s="1"/>
  <c r="J176" i="2"/>
  <c r="I176" i="2"/>
  <c r="K176" i="2" s="1"/>
  <c r="K174" i="2" s="1"/>
  <c r="J173" i="2"/>
  <c r="I173" i="2"/>
  <c r="K173" i="2" s="1"/>
  <c r="J172" i="2"/>
  <c r="I172" i="2"/>
  <c r="K172" i="2" s="1"/>
  <c r="J171" i="2"/>
  <c r="I171" i="2"/>
  <c r="K171" i="2" s="1"/>
  <c r="J170" i="2"/>
  <c r="I170" i="2"/>
  <c r="K170" i="2" s="1"/>
  <c r="J165" i="2"/>
  <c r="I165" i="2"/>
  <c r="K165" i="2" s="1"/>
  <c r="J164" i="2"/>
  <c r="I164" i="2"/>
  <c r="K164" i="2" s="1"/>
  <c r="J163" i="2"/>
  <c r="I163" i="2"/>
  <c r="K163" i="2" s="1"/>
  <c r="J162" i="2"/>
  <c r="I162" i="2"/>
  <c r="K162" i="2" s="1"/>
  <c r="J161" i="2"/>
  <c r="I161" i="2"/>
  <c r="K161" i="2" s="1"/>
  <c r="J156" i="2"/>
  <c r="I156" i="2"/>
  <c r="K156" i="2" s="1"/>
  <c r="J155" i="2"/>
  <c r="I155" i="2"/>
  <c r="K155" i="2" s="1"/>
  <c r="K153" i="2" s="1"/>
  <c r="K145" i="3" s="1"/>
  <c r="J152" i="2"/>
  <c r="I152" i="2"/>
  <c r="K152" i="2" s="1"/>
  <c r="J151" i="2"/>
  <c r="I151" i="2"/>
  <c r="K151" i="2" s="1"/>
  <c r="J150" i="2"/>
  <c r="I150" i="2"/>
  <c r="K150" i="2" s="1"/>
  <c r="J149" i="2"/>
  <c r="I149" i="2"/>
  <c r="K149" i="2" s="1"/>
  <c r="J148" i="2"/>
  <c r="I148" i="2"/>
  <c r="K148" i="2" s="1"/>
  <c r="J147" i="2"/>
  <c r="I147" i="2"/>
  <c r="K147" i="2" s="1"/>
  <c r="J144" i="2"/>
  <c r="I144" i="2"/>
  <c r="K144" i="2" s="1"/>
  <c r="J143" i="2"/>
  <c r="I143" i="2"/>
  <c r="K143" i="2" s="1"/>
  <c r="J142" i="2"/>
  <c r="I142" i="2"/>
  <c r="K142" i="2" s="1"/>
  <c r="J141" i="2"/>
  <c r="I141" i="2"/>
  <c r="K141" i="2" s="1"/>
  <c r="J140" i="2"/>
  <c r="I140" i="2"/>
  <c r="K140" i="2" s="1"/>
  <c r="J139" i="2"/>
  <c r="I139" i="2"/>
  <c r="K139" i="2" s="1"/>
  <c r="J138" i="2"/>
  <c r="I138" i="2"/>
  <c r="K138" i="2" s="1"/>
  <c r="J137" i="2"/>
  <c r="I137" i="2"/>
  <c r="K137" i="2" s="1"/>
  <c r="J136" i="2"/>
  <c r="I136" i="2"/>
  <c r="K136" i="2" s="1"/>
  <c r="J133" i="2"/>
  <c r="I133" i="2"/>
  <c r="K133" i="2" s="1"/>
  <c r="J132" i="2"/>
  <c r="I132" i="2"/>
  <c r="K132" i="2" s="1"/>
  <c r="J131" i="2"/>
  <c r="I131" i="2"/>
  <c r="K131" i="2" s="1"/>
  <c r="J130" i="2"/>
  <c r="I130" i="2"/>
  <c r="K130" i="2" s="1"/>
  <c r="J129" i="2"/>
  <c r="I129" i="2"/>
  <c r="K129" i="2" s="1"/>
  <c r="J128" i="2"/>
  <c r="I128" i="2"/>
  <c r="K128" i="2" s="1"/>
  <c r="J125" i="2"/>
  <c r="I125" i="2"/>
  <c r="K125" i="2" s="1"/>
  <c r="J124" i="2"/>
  <c r="I124" i="2"/>
  <c r="K124" i="2" s="1"/>
  <c r="J123" i="2"/>
  <c r="I123" i="2"/>
  <c r="K123" i="2" s="1"/>
  <c r="J120" i="2"/>
  <c r="I120" i="2"/>
  <c r="K120" i="2" s="1"/>
  <c r="J119" i="2"/>
  <c r="I119" i="2"/>
  <c r="K119" i="2" s="1"/>
  <c r="J116" i="2"/>
  <c r="I116" i="2"/>
  <c r="K116" i="2" s="1"/>
  <c r="J115" i="2"/>
  <c r="I115" i="2"/>
  <c r="K115" i="2" s="1"/>
  <c r="J114" i="2"/>
  <c r="I114" i="2"/>
  <c r="K114" i="2" s="1"/>
  <c r="J113" i="2"/>
  <c r="I113" i="2"/>
  <c r="K113" i="2" s="1"/>
  <c r="J112" i="2"/>
  <c r="I112" i="2"/>
  <c r="K112" i="2" s="1"/>
  <c r="J111" i="2"/>
  <c r="I111" i="2"/>
  <c r="K111" i="2" s="1"/>
  <c r="J110" i="2"/>
  <c r="I110" i="2"/>
  <c r="K110" i="2" s="1"/>
  <c r="J107" i="2"/>
  <c r="I107" i="2"/>
  <c r="K107" i="2" s="1"/>
  <c r="J106" i="2"/>
  <c r="I106" i="2"/>
  <c r="K106" i="2" s="1"/>
  <c r="J105" i="2"/>
  <c r="I105" i="2"/>
  <c r="K105" i="2" s="1"/>
  <c r="J104" i="2"/>
  <c r="I104" i="2"/>
  <c r="K104" i="2" s="1"/>
  <c r="J103" i="2"/>
  <c r="I103" i="2"/>
  <c r="K103" i="2" s="1"/>
  <c r="J102" i="2"/>
  <c r="I102" i="2"/>
  <c r="K102" i="2" s="1"/>
  <c r="J101" i="2"/>
  <c r="I101" i="2"/>
  <c r="K101" i="2" s="1"/>
  <c r="J100" i="2"/>
  <c r="I100" i="2"/>
  <c r="K100" i="2" s="1"/>
  <c r="J97" i="2"/>
  <c r="I97" i="2"/>
  <c r="K97" i="2" s="1"/>
  <c r="J96" i="2"/>
  <c r="I96" i="2"/>
  <c r="K96" i="2" s="1"/>
  <c r="J95" i="2"/>
  <c r="I95" i="2"/>
  <c r="K95" i="2" s="1"/>
  <c r="J94" i="2"/>
  <c r="I94" i="2"/>
  <c r="K94" i="2" s="1"/>
  <c r="J93" i="2"/>
  <c r="I93" i="2"/>
  <c r="K93" i="2" s="1"/>
  <c r="J92" i="2"/>
  <c r="I92" i="2"/>
  <c r="K92" i="2" s="1"/>
  <c r="J91" i="2"/>
  <c r="I91" i="2"/>
  <c r="K91" i="2" s="1"/>
  <c r="J90" i="2"/>
  <c r="I90" i="2"/>
  <c r="K90" i="2" s="1"/>
  <c r="J89" i="2"/>
  <c r="I89" i="2"/>
  <c r="K89" i="2" s="1"/>
  <c r="J88" i="2"/>
  <c r="I88" i="2"/>
  <c r="K88" i="2" s="1"/>
  <c r="J87" i="2"/>
  <c r="I87" i="2"/>
  <c r="K87" i="2" s="1"/>
  <c r="J86" i="2"/>
  <c r="I86" i="2"/>
  <c r="K86" i="2" s="1"/>
  <c r="J83" i="2"/>
  <c r="I83" i="2"/>
  <c r="K83" i="2" s="1"/>
  <c r="J82" i="2"/>
  <c r="I82" i="2"/>
  <c r="K82" i="2" s="1"/>
  <c r="J81" i="2"/>
  <c r="I81" i="2"/>
  <c r="K81" i="2" s="1"/>
  <c r="J80" i="2"/>
  <c r="I80" i="2"/>
  <c r="K80" i="2" s="1"/>
  <c r="J79" i="2"/>
  <c r="I79" i="2"/>
  <c r="K79" i="2" s="1"/>
  <c r="K78" i="2"/>
  <c r="J78" i="2"/>
  <c r="I78" i="2"/>
  <c r="J77" i="2"/>
  <c r="I77" i="2"/>
  <c r="K77" i="2" s="1"/>
  <c r="J76" i="2"/>
  <c r="I76" i="2"/>
  <c r="K76" i="2" s="1"/>
  <c r="J75" i="2"/>
  <c r="I75" i="2"/>
  <c r="K75" i="2" s="1"/>
  <c r="J74" i="2"/>
  <c r="I74" i="2"/>
  <c r="K74" i="2" s="1"/>
  <c r="J73" i="2"/>
  <c r="I73" i="2"/>
  <c r="K73" i="2" s="1"/>
  <c r="J72" i="2"/>
  <c r="I72" i="2"/>
  <c r="K72" i="2" s="1"/>
  <c r="J67" i="2"/>
  <c r="I67" i="2"/>
  <c r="K67" i="2" s="1"/>
  <c r="J66" i="2"/>
  <c r="I66" i="2"/>
  <c r="K66" i="2" s="1"/>
  <c r="J65" i="2"/>
  <c r="I65" i="2"/>
  <c r="K65" i="2" s="1"/>
  <c r="K64" i="2"/>
  <c r="J64" i="2"/>
  <c r="I64" i="2"/>
  <c r="J63" i="2"/>
  <c r="I63" i="2"/>
  <c r="K63" i="2" s="1"/>
  <c r="J62" i="2"/>
  <c r="I62" i="2"/>
  <c r="K62" i="2" s="1"/>
  <c r="K61" i="2"/>
  <c r="J61" i="2"/>
  <c r="I61" i="2"/>
  <c r="K60" i="2"/>
  <c r="J60" i="2"/>
  <c r="I60" i="2"/>
  <c r="K59" i="2"/>
  <c r="J59" i="2"/>
  <c r="I59" i="2"/>
  <c r="J58" i="2"/>
  <c r="I58" i="2"/>
  <c r="K58" i="2" s="1"/>
  <c r="J57" i="2"/>
  <c r="I57" i="2"/>
  <c r="K57" i="2" s="1"/>
  <c r="J54" i="2"/>
  <c r="I54" i="2"/>
  <c r="K54" i="2" s="1"/>
  <c r="J53" i="2"/>
  <c r="I53" i="2"/>
  <c r="K53" i="2" s="1"/>
  <c r="K52" i="2"/>
  <c r="J52" i="2"/>
  <c r="I52" i="2"/>
  <c r="J51" i="2"/>
  <c r="I51" i="2"/>
  <c r="K51" i="2" s="1"/>
  <c r="J50" i="2"/>
  <c r="I50" i="2"/>
  <c r="K50" i="2" s="1"/>
  <c r="J49" i="2"/>
  <c r="I49" i="2"/>
  <c r="K49" i="2" s="1"/>
  <c r="J48" i="2"/>
  <c r="I48" i="2"/>
  <c r="K48" i="2" s="1"/>
  <c r="K47" i="2"/>
  <c r="J47" i="2"/>
  <c r="I47" i="2"/>
  <c r="J46" i="2"/>
  <c r="I46" i="2"/>
  <c r="K46" i="2" s="1"/>
  <c r="J45" i="2"/>
  <c r="I45" i="2"/>
  <c r="K45" i="2" s="1"/>
  <c r="K44" i="2"/>
  <c r="J44" i="2"/>
  <c r="I44" i="2"/>
  <c r="J41" i="2"/>
  <c r="I41" i="2"/>
  <c r="K41" i="2" s="1"/>
  <c r="J40" i="2"/>
  <c r="I40" i="2"/>
  <c r="K40" i="2" s="1"/>
  <c r="K39" i="2"/>
  <c r="J39" i="2"/>
  <c r="I39" i="2"/>
  <c r="I38" i="2"/>
  <c r="G38" i="2"/>
  <c r="J38" i="2" s="1"/>
  <c r="K37" i="2"/>
  <c r="J37" i="2"/>
  <c r="I37" i="2"/>
  <c r="J36" i="2"/>
  <c r="I36" i="2"/>
  <c r="K36" i="2" s="1"/>
  <c r="J31" i="2"/>
  <c r="I31" i="2"/>
  <c r="K31" i="2" s="1"/>
  <c r="J30" i="2"/>
  <c r="I30" i="2"/>
  <c r="K30" i="2" s="1"/>
  <c r="J29" i="2"/>
  <c r="I29" i="2"/>
  <c r="K29" i="2" s="1"/>
  <c r="J28" i="2"/>
  <c r="I28" i="2"/>
  <c r="K28" i="2" s="1"/>
  <c r="J25" i="2"/>
  <c r="I25" i="2"/>
  <c r="K25" i="2" s="1"/>
  <c r="J24" i="2"/>
  <c r="I24" i="2"/>
  <c r="K24" i="2" s="1"/>
  <c r="J23" i="2"/>
  <c r="I23" i="2"/>
  <c r="K23" i="2" s="1"/>
  <c r="J22" i="2"/>
  <c r="I22" i="2"/>
  <c r="K22" i="2" s="1"/>
  <c r="J21" i="2"/>
  <c r="I21" i="2"/>
  <c r="K21" i="2" s="1"/>
  <c r="J20" i="2"/>
  <c r="I20" i="2"/>
  <c r="K20" i="2" s="1"/>
  <c r="J19" i="2"/>
  <c r="I19" i="2"/>
  <c r="K19" i="2" s="1"/>
  <c r="J18" i="2"/>
  <c r="I18" i="2"/>
  <c r="K18" i="2" s="1"/>
  <c r="J17" i="2"/>
  <c r="I17" i="2"/>
  <c r="K17" i="2" s="1"/>
  <c r="K14" i="2"/>
  <c r="J14" i="2"/>
  <c r="I14" i="2"/>
  <c r="K13" i="2"/>
  <c r="K11" i="2" s="1"/>
  <c r="J13" i="2"/>
  <c r="I13" i="2"/>
  <c r="K800" i="2" l="1"/>
  <c r="K796" i="2"/>
  <c r="K677" i="2"/>
  <c r="K669" i="3" s="1"/>
  <c r="K672" i="2"/>
  <c r="K556" i="2"/>
  <c r="K576" i="2"/>
  <c r="K561" i="2"/>
  <c r="K471" i="2"/>
  <c r="K444" i="2"/>
  <c r="K423" i="2"/>
  <c r="K415" i="2"/>
  <c r="K393" i="2"/>
  <c r="K432" i="2"/>
  <c r="K300" i="2"/>
  <c r="K354" i="2"/>
  <c r="K352" i="2" s="1"/>
  <c r="K247" i="2"/>
  <c r="K228" i="2"/>
  <c r="K338" i="2"/>
  <c r="K168" i="2"/>
  <c r="K166" i="2" s="1"/>
  <c r="K193" i="2"/>
  <c r="K179" i="2"/>
  <c r="K84" i="2"/>
  <c r="K117" i="2"/>
  <c r="K134" i="2"/>
  <c r="K145" i="2"/>
  <c r="K26" i="2"/>
  <c r="K26" i="3" s="1"/>
  <c r="K55" i="2"/>
  <c r="K15" i="2"/>
  <c r="K9" i="2" s="1"/>
  <c r="K9" i="3" s="1"/>
  <c r="K236" i="2"/>
  <c r="D160" i="8"/>
  <c r="K430" i="2"/>
  <c r="K42" i="2"/>
  <c r="K623" i="2"/>
  <c r="K246" i="3"/>
  <c r="K70" i="2"/>
  <c r="K254" i="2"/>
  <c r="K326" i="2"/>
  <c r="K360" i="2"/>
  <c r="K372" i="2"/>
  <c r="K460" i="2"/>
  <c r="K452" i="3" s="1"/>
  <c r="K523" i="2"/>
  <c r="K567" i="2"/>
  <c r="K651" i="2"/>
  <c r="F262" i="8"/>
  <c r="F260" i="8"/>
  <c r="D545" i="8"/>
  <c r="K121" i="2"/>
  <c r="K202" i="2"/>
  <c r="K438" i="2"/>
  <c r="K817" i="2"/>
  <c r="K76" i="3"/>
  <c r="K100" i="3"/>
  <c r="K267" i="3"/>
  <c r="K451" i="2"/>
  <c r="K442" i="2" s="1"/>
  <c r="K216" i="2"/>
  <c r="K283" i="2"/>
  <c r="K345" i="2"/>
  <c r="K493" i="2"/>
  <c r="K469" i="2" s="1"/>
  <c r="K585" i="2"/>
  <c r="K633" i="2"/>
  <c r="K723" i="2"/>
  <c r="K38" i="2"/>
  <c r="K34" i="2" s="1"/>
  <c r="K32" i="2" s="1"/>
  <c r="K32" i="3" s="1"/>
  <c r="K108" i="2"/>
  <c r="K126" i="2"/>
  <c r="K312" i="2"/>
  <c r="K405" i="2"/>
  <c r="K456" i="2"/>
  <c r="K185" i="3"/>
  <c r="K218" i="3"/>
  <c r="K613" i="3"/>
  <c r="K90" i="3"/>
  <c r="K577" i="3"/>
  <c r="K209" i="2"/>
  <c r="K98" i="2"/>
  <c r="K275" i="2"/>
  <c r="K307" i="2"/>
  <c r="K319" i="2"/>
  <c r="K398" i="2"/>
  <c r="K391" i="2" s="1"/>
  <c r="K159" i="2"/>
  <c r="K183" i="2"/>
  <c r="K221" i="2"/>
  <c r="K232" i="2"/>
  <c r="K226" i="2" s="1"/>
  <c r="K263" i="2"/>
  <c r="K261" i="2" s="1"/>
  <c r="K330" i="2"/>
  <c r="K366" i="2"/>
  <c r="K386" i="2"/>
  <c r="K377" i="2" s="1"/>
  <c r="K411" i="2"/>
  <c r="K609" i="2"/>
  <c r="K663" i="2"/>
  <c r="K768" i="2"/>
  <c r="K760" i="3" s="1"/>
  <c r="K790" i="2"/>
  <c r="K62" i="3"/>
  <c r="K737" i="2"/>
  <c r="K829" i="2"/>
  <c r="K34" i="3"/>
  <c r="K194" i="3"/>
  <c r="K208" i="3"/>
  <c r="K206" i="3" s="1"/>
  <c r="K213" i="3"/>
  <c r="K275" i="3"/>
  <c r="K436" i="3"/>
  <c r="K434" i="3" s="1"/>
  <c r="E190" i="8"/>
  <c r="D206" i="8" s="1"/>
  <c r="D207" i="8" s="1"/>
  <c r="D208" i="8" s="1"/>
  <c r="D209" i="8" s="1"/>
  <c r="K844" i="2"/>
  <c r="K175" i="3"/>
  <c r="K369" i="3"/>
  <c r="K821" i="3"/>
  <c r="K645" i="2"/>
  <c r="K751" i="2"/>
  <c r="K743" i="3" s="1"/>
  <c r="K15" i="3"/>
  <c r="K297" i="3"/>
  <c r="K463" i="3"/>
  <c r="K461" i="3" s="1"/>
  <c r="K171" i="3"/>
  <c r="K169" i="3" s="1"/>
  <c r="K283" i="3"/>
  <c r="K383" i="3"/>
  <c r="K397" i="3"/>
  <c r="K11" i="3"/>
  <c r="K201" i="3"/>
  <c r="K364" i="3"/>
  <c r="K356" i="3" s="1"/>
  <c r="K448" i="3"/>
  <c r="G34" i="8"/>
  <c r="D279" i="8"/>
  <c r="K697" i="2"/>
  <c r="K777" i="2"/>
  <c r="K769" i="3" s="1"/>
  <c r="K807" i="2"/>
  <c r="K42" i="3"/>
  <c r="K424" i="3"/>
  <c r="K422" i="3" s="1"/>
  <c r="K346" i="3"/>
  <c r="K344" i="3" s="1"/>
  <c r="K407" i="3"/>
  <c r="K601" i="3"/>
  <c r="K782" i="3"/>
  <c r="E150" i="8"/>
  <c r="D159" i="8" s="1"/>
  <c r="G373" i="8"/>
  <c r="G396" i="8"/>
  <c r="E772" i="8"/>
  <c r="K304" i="3"/>
  <c r="K403" i="3"/>
  <c r="D896" i="8"/>
  <c r="D897" i="8" s="1"/>
  <c r="D882" i="8"/>
  <c r="D881" i="8"/>
  <c r="E564" i="8"/>
  <c r="K553" i="3"/>
  <c r="K637" i="3"/>
  <c r="K635" i="3" s="1"/>
  <c r="K643" i="3"/>
  <c r="K729" i="3"/>
  <c r="K809" i="3"/>
  <c r="K797" i="3" s="1"/>
  <c r="D298" i="8"/>
  <c r="G631" i="8"/>
  <c r="C772" i="8"/>
  <c r="K430" i="3"/>
  <c r="B279" i="8"/>
  <c r="E278" i="8"/>
  <c r="E279" i="8" s="1"/>
  <c r="D278" i="8"/>
  <c r="C545" i="8"/>
  <c r="D794" i="8"/>
  <c r="D796" i="8" s="1"/>
  <c r="K836" i="3"/>
  <c r="K378" i="3"/>
  <c r="K515" i="3"/>
  <c r="K513" i="3" s="1"/>
  <c r="K625" i="3"/>
  <c r="G117" i="8"/>
  <c r="E340" i="8"/>
  <c r="D568" i="8"/>
  <c r="D570" i="8" s="1"/>
  <c r="C503" i="8"/>
  <c r="E545" i="8"/>
  <c r="D739" i="8"/>
  <c r="D692" i="8"/>
  <c r="D701" i="8" s="1"/>
  <c r="D150" i="8"/>
  <c r="D155" i="8" s="1"/>
  <c r="D446" i="8"/>
  <c r="D455" i="8" s="1"/>
  <c r="K583" i="2" l="1"/>
  <c r="K695" i="2"/>
  <c r="K687" i="3" s="1"/>
  <c r="K565" i="2"/>
  <c r="K661" i="2"/>
  <c r="K653" i="3" s="1"/>
  <c r="K521" i="2"/>
  <c r="K177" i="2"/>
  <c r="K214" i="2"/>
  <c r="K364" i="2"/>
  <c r="K317" i="2"/>
  <c r="K273" i="2"/>
  <c r="K305" i="2"/>
  <c r="K291" i="2" s="1"/>
  <c r="K191" i="2"/>
  <c r="K157" i="2" s="1"/>
  <c r="K149" i="3" s="1"/>
  <c r="K183" i="3"/>
  <c r="K428" i="2"/>
  <c r="K420" i="3" s="1"/>
  <c r="F265" i="8"/>
  <c r="F266" i="8" s="1"/>
  <c r="F263" i="8"/>
  <c r="K621" i="2"/>
  <c r="K403" i="2"/>
  <c r="K343" i="2" s="1"/>
  <c r="K335" i="3" s="1"/>
  <c r="K575" i="3"/>
  <c r="K68" i="2"/>
  <c r="K805" i="2"/>
  <c r="K788" i="2" s="1"/>
  <c r="K780" i="3" s="1"/>
  <c r="D883" i="8"/>
  <c r="D884" i="8"/>
  <c r="K395" i="3"/>
  <c r="K643" i="2"/>
  <c r="K265" i="3"/>
  <c r="K581" i="2" l="1"/>
  <c r="K573" i="3" s="1"/>
  <c r="K467" i="2"/>
  <c r="K459" i="3" s="1"/>
  <c r="K252" i="2"/>
  <c r="K244" i="3" s="1"/>
  <c r="K60" i="3"/>
  <c r="D887" i="8"/>
  <c r="D885" i="8"/>
  <c r="D886" i="8"/>
  <c r="N836" i="3" l="1"/>
  <c r="K838" i="3" s="1"/>
  <c r="K837" i="3" s="1"/>
  <c r="N844" i="2"/>
  <c r="K846" i="2" s="1"/>
  <c r="K845" i="2" s="1"/>
  <c r="F2" i="2" l="1"/>
  <c r="G5" i="2" s="1"/>
  <c r="F1" i="5"/>
  <c r="F2" i="3"/>
  <c r="F2" i="4" s="1"/>
  <c r="G5" i="3" l="1"/>
  <c r="G4" i="5" s="1"/>
  <c r="G5" i="4" l="1"/>
</calcChain>
</file>

<file path=xl/sharedStrings.xml><?xml version="1.0" encoding="utf-8"?>
<sst xmlns="http://schemas.openxmlformats.org/spreadsheetml/2006/main" count="14017" uniqueCount="2397">
  <si>
    <t>CONSTRUÇÃO DO PAÇO MUNICIPAL</t>
  </si>
  <si>
    <t>Proprietário: Municipio de Sorriso</t>
  </si>
  <si>
    <t>Obra: Construção Do Paço Municipal</t>
  </si>
  <si>
    <t>Local: Avenida dos Poderes, Equipamento Urbano 2, Parque dos Poderes - Sorriso MT</t>
  </si>
  <si>
    <t>Proprietário:</t>
  </si>
  <si>
    <t>Município de Sorriso</t>
  </si>
  <si>
    <t>Valor estimado final:</t>
  </si>
  <si>
    <t>BDI:</t>
  </si>
  <si>
    <t>Data:</t>
  </si>
  <si>
    <t>Obra:</t>
  </si>
  <si>
    <t>Construção do Paço Municipal</t>
  </si>
  <si>
    <t>Referências:</t>
  </si>
  <si>
    <r>
      <rPr>
        <b/>
        <sz val="11"/>
        <color rgb="FF000000"/>
        <rFont val="Calibri"/>
        <charset val="1"/>
      </rPr>
      <t xml:space="preserve">
</t>
    </r>
    <r>
      <rPr>
        <sz val="11"/>
        <color rgb="FF000000"/>
        <rFont val="Calibri"/>
        <charset val="1"/>
      </rPr>
      <t>SEINFRA: CE 3/2021 SIURB: SP 1/2021 SICRO3: MT 4/2021 ORSE: SE 8/2021 SINAPI: MT 9/2021 (Preço desonerado)</t>
    </r>
  </si>
  <si>
    <t>Local:</t>
  </si>
  <si>
    <t>Avenida dos Poderes, Equipamento Urbano 2, Parque dos Poderes - Sorriso MT</t>
  </si>
  <si>
    <t>Área construída:</t>
  </si>
  <si>
    <t>Custo/m²:</t>
  </si>
  <si>
    <t>Responsável técnico:</t>
  </si>
  <si>
    <t>Victor Hugo dos Santos Silva – Engenheiro Civil CREA MT48996</t>
  </si>
  <si>
    <t>Item</t>
  </si>
  <si>
    <t>Tipo</t>
  </si>
  <si>
    <t>Banco</t>
  </si>
  <si>
    <t>Código</t>
  </si>
  <si>
    <t>Descrição</t>
  </si>
  <si>
    <t>Un.</t>
  </si>
  <si>
    <t>Qtd.</t>
  </si>
  <si>
    <t>Preço Unit</t>
  </si>
  <si>
    <t>Preço com BDI</t>
  </si>
  <si>
    <t>Total sem BDI</t>
  </si>
  <si>
    <t>Total</t>
  </si>
  <si>
    <t xml:space="preserve"> 1</t>
  </si>
  <si>
    <t>SERVIÇOS PRELIMINARES</t>
  </si>
  <si>
    <t xml:space="preserve"> 1.1</t>
  </si>
  <si>
    <t>ADMINISTRAÇÃO LOCAL</t>
  </si>
  <si>
    <t xml:space="preserve"> 1.1.1</t>
  </si>
  <si>
    <t>Composição</t>
  </si>
  <si>
    <t>Próprio</t>
  </si>
  <si>
    <t>PS-264</t>
  </si>
  <si>
    <t>ADMINISTRAÇÃO LOCAL DE OBRA PARA 20 MESES</t>
  </si>
  <si>
    <t>UN</t>
  </si>
  <si>
    <t xml:space="preserve"> 1.1.2</t>
  </si>
  <si>
    <t>PS-236</t>
  </si>
  <si>
    <t>VIGIA NOTURNO COM ENCARGOS COMPLEMENTARES, 12 H/DIA POR 30 DIAS (UM MÊS)</t>
  </si>
  <si>
    <t>MÊS</t>
  </si>
  <si>
    <t xml:space="preserve"> 1.2</t>
  </si>
  <si>
    <t>CANTEIRO DE OBRAS</t>
  </si>
  <si>
    <t xml:space="preserve"> 1.2.1</t>
  </si>
  <si>
    <t>PS-001</t>
  </si>
  <si>
    <t>PLACA DE OBRA EM CHAPA DE AÇO GALVANIZADO 3,00m x 2,00m. (REF. 74209/1 SINAPI 01/2020)</t>
  </si>
  <si>
    <t xml:space="preserve"> 1.2.2</t>
  </si>
  <si>
    <t>PS-002</t>
  </si>
  <si>
    <t>ENTRADA PROVISORIA DE ENERGIA ELETRICA AEREA TRIFASICA 40A EM POSTE MADEIRA (REF. 41598 SINAPI 01/2020)</t>
  </si>
  <si>
    <t>UN.</t>
  </si>
  <si>
    <t xml:space="preserve"> 1.2.3</t>
  </si>
  <si>
    <t>SINAPI</t>
  </si>
  <si>
    <t>KIT CAVALETE PARA MEDIÇÃO DE ÁGUA - ENTRADA PRINCIPAL, EM PVC SOLDÁVEL DN 25 (¾")   FORNECIMENTO E INSTALAÇÃO (EXCLUSIVE HIDRÔMETRO). AF_11/2016</t>
  </si>
  <si>
    <t xml:space="preserve"> 1.2.4</t>
  </si>
  <si>
    <t>Insumo</t>
  </si>
  <si>
    <t xml:space="preserve">KIT CAVALETE, PVC, COM REGISTRO, PARA HIDROMETRO, BITOLAS 1/2" OU 3/4" - COMPLETO                                                                                                                                                                                                                                                                                                                                                                                                                         </t>
  </si>
  <si>
    <t xml:space="preserve"> 1.2.5</t>
  </si>
  <si>
    <t>EXECUÇÃO DE SANITÁRIO E VESTIÁRIO EM CANTEIRO DE OBRA EM CHAPA DE MADEIRA COMPENSADA, NÃO INCLUSO MOBILIÁRIO. AF_02/2016</t>
  </si>
  <si>
    <t>M2</t>
  </si>
  <si>
    <t xml:space="preserve"> 1.2.6</t>
  </si>
  <si>
    <t>EXECUÇÃO DE REFEITÓRIO EM CANTEIRO DE OBRA EM CHAPA DE MADEIRA COMPENSADA, NÃO INCLUSO MOBILIÁRIO E EQUIPAMENTOS. AF_02/2016</t>
  </si>
  <si>
    <t xml:space="preserve"> 1.2.7</t>
  </si>
  <si>
    <t>EXECUÇÃO DE ALMOXARIFADO EM CANTEIRO DE OBRA EM CHAPA DE MADEIRA COMPENSADA, INCLUSO PRATELEIRAS. AF_02/2016</t>
  </si>
  <si>
    <t xml:space="preserve"> 1.2.8</t>
  </si>
  <si>
    <t>EXECUÇÃO DE ESCRITÓRIO EM CANTEIRO DE OBRA EM CHAPA DE MADEIRA COMPENSADA, NÃO INCLUSO MOBILIÁRIO E EQUIPAMENTOS. AF_02/2016</t>
  </si>
  <si>
    <t xml:space="preserve"> 1.2.9</t>
  </si>
  <si>
    <t>PS-003</t>
  </si>
  <si>
    <t>LIGAÇÃO PROVISÓRIA DE ÁGUA E SANITÁRIO</t>
  </si>
  <si>
    <t xml:space="preserve"> 2</t>
  </si>
  <si>
    <t>TERRAPLENAGEM</t>
  </si>
  <si>
    <t xml:space="preserve"> 2.1</t>
  </si>
  <si>
    <t>PS-005</t>
  </si>
  <si>
    <t>SERVICOS TOPOGRAFICOS PARA PAVIMENTACAO, INCLUSIVE NOTA DE SERVICOS, ACOMPANHAMENTO E GREIDE</t>
  </si>
  <si>
    <t xml:space="preserve"> 2.2</t>
  </si>
  <si>
    <t>EXECUÇÃO E COMPACTAÇÃO DE ATERRO COM SOLO PREDOMINANTEMENTE ARENOSO - EXCLUSIVE SOLO, ESCAVAÇÃO, CARGA E TRANSPORTE. AF_11/2019</t>
  </si>
  <si>
    <t>M3</t>
  </si>
  <si>
    <t xml:space="preserve"> 2.3</t>
  </si>
  <si>
    <t xml:space="preserve">ARGILA OU BARRO PARA ATERRO/REATERRO (COM TRANSPORTE ATE 10 KM)  </t>
  </si>
  <si>
    <t xml:space="preserve"> 2.4</t>
  </si>
  <si>
    <t>TRANSPORTE COM CAMINHÃO BASCULANTE DE 6 M³, EM VIA INTERNA (DENTRO DO CANTEIRO - UNIDADE: M3XKM). AF_07/2020</t>
  </si>
  <si>
    <t>M3XKM</t>
  </si>
  <si>
    <t xml:space="preserve"> 3</t>
  </si>
  <si>
    <t>INFRAESTRUTURA</t>
  </si>
  <si>
    <t xml:space="preserve"> 3.1</t>
  </si>
  <si>
    <t>ESTACAS</t>
  </si>
  <si>
    <t xml:space="preserve"> 3.1.1</t>
  </si>
  <si>
    <t>Z-2</t>
  </si>
  <si>
    <t>ESTACA ESCAVADA MECANICAMENTE, SEM FLUIDO ESTABILIZANTE, COM 30CM DE DIÂMETRO, CONCRETO LANÇADO POR CAMINHÃO BETONEIRA (EXCLUSIVE MOBILIZAÇÃO E DESMOBILIZAÇÃO). AF_01/2020 (REF 100896 SINAPI)</t>
  </si>
  <si>
    <t>M</t>
  </si>
  <si>
    <t xml:space="preserve"> 3.1.2</t>
  </si>
  <si>
    <t>Z-3</t>
  </si>
  <si>
    <t>ESTACA ESCAVADA MECANICAMENTE, SEM FLUIDO ESTABILIZANTE, COM 50CM DE DIÂMETRO, CONCRETO LANÇADO POR CAMINHÃO BETONEIRA (EXCLUSIVE MOBILIZAÇÃO E DESMOBILIZAÇÃO). AF_01/2020 (REF 100898 SINAPI)</t>
  </si>
  <si>
    <t xml:space="preserve"> 3.1.3</t>
  </si>
  <si>
    <t>CONCRETO USINADO BOMBEAVEL, CLASSE DE RESISTENCIA C30, COM BRITA 0 E 1, SLUMP = 130 +/- 20 MM, EXCLUI SERVICO DE BOMBEAMENTO (NBR 8953)</t>
  </si>
  <si>
    <t xml:space="preserve"> 3.1.4</t>
  </si>
  <si>
    <t>MONTAGEM DE ARMADURA TRANSVERSAL DE ESTACAS DE SEÇÃO CIRCULAR, DIÂMETRO = 6,3 MM. AF_11/2016</t>
  </si>
  <si>
    <t>KG</t>
  </si>
  <si>
    <t xml:space="preserve"> 3.1.5</t>
  </si>
  <si>
    <t>MONTAGEM DE ARMADURA LONGITUDINAL/TRANSVERSAL DE ESTACAS DE SEÇÃO CIRCULAR, DIÂMETRO = 12,5 MM. AF_11/2016</t>
  </si>
  <si>
    <t xml:space="preserve"> 3.1.6</t>
  </si>
  <si>
    <t>MONTAGEM DE ARMADURA TRANSVERSAL DE ESTACAS DE SEÇÃO CIRCULAR, DIÂMETRO = 5,0 MM. AF_11/2016</t>
  </si>
  <si>
    <t xml:space="preserve"> 3.2</t>
  </si>
  <si>
    <t>BLOCOS</t>
  </si>
  <si>
    <t xml:space="preserve"> 3.2.1</t>
  </si>
  <si>
    <t>ESCAVAÇÃO MANUAL PARA BLOCO DE COROAMENTO OU SAPATA, COM PREVISÃO DE FÔRMA. AF_06/2017</t>
  </si>
  <si>
    <t xml:space="preserve"> 3.2.2</t>
  </si>
  <si>
    <t>LASTRO COM MATERIAL GRANULAR, APLICAÇÃO EM BLOCOS DE COROAMENTO, ESPESSURA DE *5 CM*. AF_08/2017</t>
  </si>
  <si>
    <t xml:space="preserve"> 3.2.3</t>
  </si>
  <si>
    <t>REATERRO MANUAL DE VALAS COM COMPACTAÇÃO MECANIZADA. AF_04/2016</t>
  </si>
  <si>
    <t xml:space="preserve"> 3.2.4</t>
  </si>
  <si>
    <t>ARMAÇÃO DE BLOCO, VIGA BALDRAME E SAPATA UTILIZANDO AÇO CA-60 DE 5 MM - MONTAGEM. AF_06/2017</t>
  </si>
  <si>
    <t xml:space="preserve"> 3.2.5</t>
  </si>
  <si>
    <t>ARMAÇÃO DE BLOCO, VIGA BALDRAME OU SAPATA UTILIZANDO AÇO CA-50 DE 6,3 MM - MONTAGEM. AF_06/2017</t>
  </si>
  <si>
    <t xml:space="preserve"> 3.2.6</t>
  </si>
  <si>
    <t>ARMAÇÃO DE BLOCO, VIGA BALDRAME OU SAPATA UTILIZANDO AÇO CA-50 DE 8 MM - MONTAGEM. AF_06/2017</t>
  </si>
  <si>
    <t xml:space="preserve"> 3.2.7</t>
  </si>
  <si>
    <t>ARMAÇÃO DE BLOCO, VIGA BALDRAME OU SAPATA UTILIZANDO AÇO CA-50 DE 10 MM - MONTAGEM. AF_06/2017</t>
  </si>
  <si>
    <t xml:space="preserve"> 3.2.8</t>
  </si>
  <si>
    <t>ARMAÇÃO DE BLOCO, VIGA BALDRAME OU SAPATA UTILIZANDO AÇO CA-50 DE 12,5 MM - MONTAGEM. AF_06/2017</t>
  </si>
  <si>
    <t xml:space="preserve"> 3.2.9</t>
  </si>
  <si>
    <t>FABRICAÇÃO, MONTAGEM E DESMONTAGEM DE FÔRMA PARA BLOCO DE COROAMENTO, EM MADEIRA SERRADA, E=25 MM, 4 UTILIZAÇÕES. AF_06/2017</t>
  </si>
  <si>
    <t xml:space="preserve"> 3.2.10</t>
  </si>
  <si>
    <t>ARRASAMENTO MECANICO DE ESTACA DE CONCRETO ARMADO, DIAMETROS DE 41 CM A 60 CM. AF_11/2016</t>
  </si>
  <si>
    <t>uni</t>
  </si>
  <si>
    <t xml:space="preserve"> 3.2.11</t>
  </si>
  <si>
    <t>CONCRETAGEM DE BLOCOS DE COROAMENTO E VIGAS BALDRAMES, FCK 30 MPA, COM USO DE BOMBA  LANÇAMENTO, ADENSAMENTO E ACABAMENTO. AF_06/2017</t>
  </si>
  <si>
    <t xml:space="preserve"> 3.3</t>
  </si>
  <si>
    <t>VIGAS BALDRAMES</t>
  </si>
  <si>
    <t xml:space="preserve"> 3.3.1</t>
  </si>
  <si>
    <t>ESCAVAÇÃO MECANIZADA PARA VIGA BALDRAME, COM PREVISÃO DE FÔRMA, COM MINI-ESCAVADEIRA. AF_06/2017</t>
  </si>
  <si>
    <t xml:space="preserve"> 3.3.2</t>
  </si>
  <si>
    <t>FABRICAÇÃO, MONTAGEM E DESMONTAGEM DE FÔRMA PARA VIGA BALDRAME, EM MADEIRA SERRADA, E=25 MM, 4 UTILIZAÇÕES. AF_06/2017</t>
  </si>
  <si>
    <t xml:space="preserve"> 3.3.3</t>
  </si>
  <si>
    <t xml:space="preserve"> 3.3.4</t>
  </si>
  <si>
    <t xml:space="preserve"> 3.3.5</t>
  </si>
  <si>
    <t xml:space="preserve"> 3.3.6</t>
  </si>
  <si>
    <t xml:space="preserve"> 3.3.7</t>
  </si>
  <si>
    <t xml:space="preserve"> 3.3.8</t>
  </si>
  <si>
    <t>ARMAÇÃO DE BLOCO, VIGA BALDRAME OU SAPATA UTILIZANDO AÇO CA-50 DE 16 MM - MONTAGEM. AF_06/2017</t>
  </si>
  <si>
    <t xml:space="preserve"> 3.3.9</t>
  </si>
  <si>
    <t>ARMAÇÃO DE BLOCO, VIGA BALDRAME OU SAPATA UTILIZANDO AÇO CA-50 DE 20 MM - MONTAGEM. AF_06/2017</t>
  </si>
  <si>
    <t xml:space="preserve"> 3.3.10</t>
  </si>
  <si>
    <t xml:space="preserve"> 3.3.11</t>
  </si>
  <si>
    <t>IMPERMEABILIZAÇÃO DE SUPERFÍCIE COM EMULSÃO ASFÁLTICA, 2 DEMÃOS AF_06/2018</t>
  </si>
  <si>
    <t xml:space="preserve"> 4</t>
  </si>
  <si>
    <t>SUPERESTRUTURA</t>
  </si>
  <si>
    <t xml:space="preserve"> 4.1</t>
  </si>
  <si>
    <t>PILARES</t>
  </si>
  <si>
    <t xml:space="preserve"> 4.1.1</t>
  </si>
  <si>
    <t>Z-4</t>
  </si>
  <si>
    <t>CONCRETAGEM DE PILARES, FCK = 35 MPA, COM USO DE BOMBA EM EDIFICAÇÃO COM SEÇÃO MÉDIA DE PILARES MAIOR QUE 0,25 M² - LANÇAMENTO, ADENSAMENTO E ACABAMENTO. (REF 09/2021 SINAPI)</t>
  </si>
  <si>
    <t xml:space="preserve"> 4.1.2</t>
  </si>
  <si>
    <t>Z-5</t>
  </si>
  <si>
    <t>CONCRETAGEM DE PILARES, FCK = 35 MPA, COM USO DE BOMBA EM EDIFICAÇÃO COM SEÇÃO MÉDIA DE PILARES MENOR OU IGUAL A 0,25 M² - LANÇAMENTO, ADENSAMENTO E ACABAMENTO. (REF 92720 SINAPI 09/2021)</t>
  </si>
  <si>
    <t xml:space="preserve"> 4.1.3</t>
  </si>
  <si>
    <t>FABRICAÇÃO DE FÔRMA PARA PILARES E ESTRUTURAS SIMILARES, EM CHAPA DE MADEIRA COMPENSADA PLASTIFICADA, E = 18 MM. AF_09/2020</t>
  </si>
  <si>
    <t xml:space="preserve"> 4.1.5</t>
  </si>
  <si>
    <t>ARMAÇÃO DE PILAR OU VIGA DE UMA ESTRUTURA CONVENCIONAL DE CONCRETO ARMADO EM UMA EDIFICAÇÃO TÉRREA OU SOBRADO UTILIZANDO AÇO CA-50 DE 6,3 MM - MONTAGEM. AF_12/2015</t>
  </si>
  <si>
    <t xml:space="preserve"> 4.1.6</t>
  </si>
  <si>
    <t>ARMAÇÃO DE PILAR OU VIGA DE UMA ESTRUTURA CONVENCIONAL DE CONCRETO ARMADO EM UM EDIFÍCIO DE MÚLTIPLOS PAVIMENTOS UTILIZANDO AÇO CA-50 DE 8,0 MM - MONTAGEM. AF_12/2015</t>
  </si>
  <si>
    <t xml:space="preserve"> 4.1.7</t>
  </si>
  <si>
    <t>ARMAÇÃO DE PILAR OU VIGA DE UMA ESTRUTURA CONVENCIONAL DE CONCRETO ARMADO EM UMA EDIFICAÇÃO TÉRREA OU SOBRADO UTILIZANDO AÇO CA-50 DE 10,0 MM - MONTAGEM. AF_12/2015</t>
  </si>
  <si>
    <t xml:space="preserve"> 4.1.8</t>
  </si>
  <si>
    <t>ARMAÇÃO DE PILAR OU VIGA DE UMA ESTRUTURA CONVENCIONAL DE CONCRETO ARMADO EM UMA EDIFICAÇÃO TÉRREA OU SOBRADO UTILIZANDO AÇO CA-50 DE 12,5 MM - MONTAGEM. AF_12/2015</t>
  </si>
  <si>
    <t xml:space="preserve"> 4.1.9</t>
  </si>
  <si>
    <t>ARMAÇÃO DE PILAR OU VIGA DE UMA ESTRUTURA CONVENCIONAL DE CONCRETO ARMADO EM UMA EDIFICAÇÃO TÉRREA OU SOBRADO UTILIZANDO AÇO CA-50 DE 16,0 MM - MONTAGEM. AF_12/2015</t>
  </si>
  <si>
    <t xml:space="preserve"> 4.1.10</t>
  </si>
  <si>
    <t>ARMAÇÃO DE PILAR OU VIGA DE UMA ESTRUTURA CONVENCIONAL DE CONCRETO ARMADO EM UMA EDIFICAÇÃO TÉRREA OU SOBRADO UTILIZANDO AÇO CA-50 DE 20,0 MM - MONTAGEM. AF_12/2015</t>
  </si>
  <si>
    <t xml:space="preserve"> 4.1.11</t>
  </si>
  <si>
    <t>ARMAÇÃO DE PILAR OU VIGA DE UMA ESTRUTURA CONVENCIONAL DE CONCRETO ARMADO EM UMA EDIFICAÇÃO TÉRREA OU SOBRADO UTILIZANDO AÇO CA-50 DE 25,0 MM - MONTAGEM. AF_12/2015</t>
  </si>
  <si>
    <t xml:space="preserve"> 4.1.12</t>
  </si>
  <si>
    <t>ARMAÇÃO DE PILAR OU VIGA DE UMA ESTRUTURA CONVENCIONAL DE CONCRETO ARMADO EM UM EDIFÍCIO DE MÚLTIPLOS PAVIMENTOS UTILIZANDO AÇO CA-60 DE 5,0 MM - MONTAGEM. AF_12/2015</t>
  </si>
  <si>
    <t xml:space="preserve"> 4.1.13</t>
  </si>
  <si>
    <t>PS-265</t>
  </si>
  <si>
    <t>ALUGUEL DE GUINDASTE PARA IÇAMENTO DOS PILARES PRÉ-MOLDADOS, LANÇA COM 45 METROS, PARA UM PERÍODO DE 25 DIAS, MOBILIZAÇÃO DENTRO DO PERÍMETRO URBANO DE SORRISO.</t>
  </si>
  <si>
    <t>UNI</t>
  </si>
  <si>
    <t xml:space="preserve"> 4.2</t>
  </si>
  <si>
    <t>VIGAS</t>
  </si>
  <si>
    <t xml:space="preserve"> 4.2.1</t>
  </si>
  <si>
    <t>Z-7</t>
  </si>
  <si>
    <t>CONCRETAGEM DE VIGAS E LAJES, FCK=35 MPA, PARA QUALQUER TIPO DE LAJE COM BALDES EM EDIFICAÇÃO DE MULTIPAVIMENTOS ATÉ 04 ANDARES, COM ÁREA MÉDIA DE LAJES MENOR OU IGUAL A 20 M² - LANÇAMENTO, ADENSAMENTO E ACABAMENTO. (REF. 92742 SINAPI 09//2021)</t>
  </si>
  <si>
    <t xml:space="preserve"> 4.2.2</t>
  </si>
  <si>
    <t>FABRICAÇÃO, MONTAGEM E DESMONTAGEM DE FÔRMA PARA VIGA BALDRAME, EM CHAPA DE MADEIRA COMPENSADA RESINADA, E=17 MM, 4 UTILIZAÇÕES. AF_06/2017</t>
  </si>
  <si>
    <t xml:space="preserve"> 4.2.4</t>
  </si>
  <si>
    <t xml:space="preserve"> 4.2.5</t>
  </si>
  <si>
    <t>ARMAÇÃO DE PILAR OU VIGA DE UMA ESTRUTURA CONVENCIONAL DE CONCRETO ARMADO EM UMA EDIFICAÇÃO TÉRREA OU SOBRADO UTILIZANDO AÇO CA-50 DE 8,0 MM - MONTAGEM. AF_12/2015</t>
  </si>
  <si>
    <t xml:space="preserve"> 4.2.6</t>
  </si>
  <si>
    <t xml:space="preserve"> 4.2.7</t>
  </si>
  <si>
    <t xml:space="preserve"> 4.2.8</t>
  </si>
  <si>
    <t xml:space="preserve"> 4.2.9</t>
  </si>
  <si>
    <t xml:space="preserve"> 4.2.10</t>
  </si>
  <si>
    <t xml:space="preserve"> 4.2.11</t>
  </si>
  <si>
    <t xml:space="preserve"> 4.2.12</t>
  </si>
  <si>
    <t>SEINFRA</t>
  </si>
  <si>
    <t>C3343</t>
  </si>
  <si>
    <t>PROTENSÃO E INJEÇÃO EM CABO COM CORDOALHA DE 12,7mm</t>
  </si>
  <si>
    <t xml:space="preserve"> 4.2.13</t>
  </si>
  <si>
    <t>PS-266</t>
  </si>
  <si>
    <t>ALUGUEL DE GUINDASTE PARA IÇAMENTO DE VIGAS E LAJES PRÉ-MOLDADAS, LANÇA COM 45 METROS, PARA UM PERÍODO DE 15 DIAS, MOBILIZAÇÃO DENTRO DO PERÍMETRO URBANO DE SORRISO.</t>
  </si>
  <si>
    <t xml:space="preserve"> 4.3</t>
  </si>
  <si>
    <t>ESCADAS</t>
  </si>
  <si>
    <t xml:space="preserve"> 4.3.1</t>
  </si>
  <si>
    <t xml:space="preserve"> 4.3.2</t>
  </si>
  <si>
    <t>ARMAÇÃO DE ESCADA, COM 2 LANCES, DE UMA ESTRUTURA CONVENCIONAL DE CONCRETO ARMADO UTILIZANDO AÇO CA-50 DE 6,3 MM - MONTAGEM. AF_01/2017</t>
  </si>
  <si>
    <t xml:space="preserve"> 4.3.3</t>
  </si>
  <si>
    <t>ARMAÇÃO DE ESCADA, COM 2 LANCES, DE UMA ESTRUTURA CONVENCIONAL DE CONCRETO ARMADO UTILIZANDO AÇO CA-50 DE 8,0 MM - MONTAGEM. AF_01/2017</t>
  </si>
  <si>
    <t xml:space="preserve"> 4.3.4</t>
  </si>
  <si>
    <t>ARMAÇÃO DE ESCADA, COM 2 LANCES, DE UMA ESTRUTURA CONVENCIONAL DE CONCRETO ARMADO UTILIZANDO AÇO CA-50 DE 10,0 MM - MONTAGEM. AF_01/2017</t>
  </si>
  <si>
    <t xml:space="preserve"> 4.3.5</t>
  </si>
  <si>
    <t>ARMAÇÃO DE ESCADA, COM 2 LANCES, DE UMA ESTRUTURA CONVENCIONAL DE CONCRETO ARMADO UTILIZANDO AÇO CA-50 DE 12,5 MM - MONTAGEM. AF_01/2017</t>
  </si>
  <si>
    <t xml:space="preserve"> 4.3.6</t>
  </si>
  <si>
    <t>ARMAÇÃO DE ESCADA, COM 2 LANCES, DE UMA ESTRUTURA CONVENCIONAL DE CONCRETO ARMADO UTILIZANDO AÇO CA-60 DE 5,0 MM - MONTAGEM. AF_01/2017</t>
  </si>
  <si>
    <t xml:space="preserve"> 4.3.7</t>
  </si>
  <si>
    <t>MONTAGEM E DESMONTAGEM DE FÔRMA PARA ESCADAS, COM 1 LANCE E LAJE PLANA, EM CHAPA DE MADEIRA COMPENSADA RESINADA, 4 UTILIZAÇÕES. AF_11/2020</t>
  </si>
  <si>
    <t xml:space="preserve"> 4.3.8</t>
  </si>
  <si>
    <t>ESCORAMENTO DE FÔRMAS DE LAJE EM MADEIRA NÃO APARELHADA, PÉ-DIREITO SIMPLES, INCLUSO TRAVAMENTO, 4 UTILIZAÇÕES. AF_09/2020</t>
  </si>
  <si>
    <t xml:space="preserve"> 4.4</t>
  </si>
  <si>
    <t>RAMPAS</t>
  </si>
  <si>
    <t xml:space="preserve"> 4.4.5</t>
  </si>
  <si>
    <t xml:space="preserve"> 4.4.6</t>
  </si>
  <si>
    <t xml:space="preserve"> 4.4.7</t>
  </si>
  <si>
    <t xml:space="preserve"> 4.4.8</t>
  </si>
  <si>
    <t>ARMAÇÃO DE LAJE DE UMA ESTRUTURA CONVENCIONAL DE CONCRETO ARMADO EM UM EDIFÍCIO DE MÚLTIPLOS PAVIMENTOS UTILIZANDO AÇO CA-50 DE 6,3 MM - MONTAGEM. AF_12/2015</t>
  </si>
  <si>
    <t xml:space="preserve"> 4.4.9</t>
  </si>
  <si>
    <t>ARMAÇÃO DE LAJE DE UMA ESTRUTURA CONVENCIONAL DE CONCRETO ARMADO EM UM EDIFÍCIO DE MÚLTIPLOS PAVIMENTOS UTILIZANDO AÇO CA-50 DE 8,0 MM - MONTAGEM. AF_12/2015</t>
  </si>
  <si>
    <t xml:space="preserve"> 4.4.10</t>
  </si>
  <si>
    <t>ARMAÇÃO DE LAJE DE UMA ESTRUTURA CONVENCIONAL DE CONCRETO ARMADO EM UM EDIFÍCIO DE MÚLTIPLOS PAVIMENTOS UTILIZANDO AÇO CA-50 DE 12,5 MM - MONTAGEM. AF_12/2015</t>
  </si>
  <si>
    <t xml:space="preserve"> 4.4.11</t>
  </si>
  <si>
    <t>ARMAÇÃO DE LAJE DE UMA ESTRUTURA CONVENCIONAL DE CONCRETO ARMADO EM UM EDIFÍCIO DE MÚLTIPLOS PAVIMENTOS UTILIZANDO AÇO CA-50 DE 16,0 MM - MONTAGEM. AF_12/2015</t>
  </si>
  <si>
    <t xml:space="preserve"> 4.5</t>
  </si>
  <si>
    <t>FABRICAÇÃO DAS LAJES</t>
  </si>
  <si>
    <t xml:space="preserve"> 4.5.1</t>
  </si>
  <si>
    <t xml:space="preserve"> 4.5.2</t>
  </si>
  <si>
    <t>FABRICAÇÃO DE FÔRMA PARA LAJES, EM CHAPA DE MADEIRA COMPENSADA RESINADA, E = 17 MM. AF_09/2020</t>
  </si>
  <si>
    <t xml:space="preserve"> 4.6</t>
  </si>
  <si>
    <t>CAPEAMENTO DAS LAJES</t>
  </si>
  <si>
    <t xml:space="preserve"> 4.6.1</t>
  </si>
  <si>
    <t>ARMAÇÃO PARA EXECUÇÃO DE RADIER, COM USO DE TELA Q-159. AF_09/2017</t>
  </si>
  <si>
    <t xml:space="preserve"> 4.6.2</t>
  </si>
  <si>
    <t xml:space="preserve"> 4.6.3</t>
  </si>
  <si>
    <t xml:space="preserve"> 4.7</t>
  </si>
  <si>
    <t>LAJES NERVURADAS</t>
  </si>
  <si>
    <t xml:space="preserve"> 4.7.1</t>
  </si>
  <si>
    <t xml:space="preserve"> 4.7.2</t>
  </si>
  <si>
    <t xml:space="preserve"> 4.7.3</t>
  </si>
  <si>
    <t xml:space="preserve"> 4.7.4</t>
  </si>
  <si>
    <t xml:space="preserve"> 4.7.5</t>
  </si>
  <si>
    <t>A-1</t>
  </si>
  <si>
    <t>BLOCO DE EPS DE 40X40X30 CM. FORNECIMENTO</t>
  </si>
  <si>
    <t xml:space="preserve"> 4.7.6</t>
  </si>
  <si>
    <t>PS-267</t>
  </si>
  <si>
    <t>ALUGUEL DE GUINDASTE PARA IÇAMENTO DE VIGAS E LAJES PRÉ-MOLDADAS, LANÇA COM 45 METROS, PARA UM PERÍODO DE 10 DIAS, MOBILIZAÇÃO DENTRO DO PERÍMETRO URBANO DE SORRISO.</t>
  </si>
  <si>
    <t xml:space="preserve"> 4.8</t>
  </si>
  <si>
    <t>MARQUISES</t>
  </si>
  <si>
    <t xml:space="preserve"> 4.8.1</t>
  </si>
  <si>
    <t xml:space="preserve"> 4.8.2</t>
  </si>
  <si>
    <t xml:space="preserve"> 4.8.3</t>
  </si>
  <si>
    <t>ARMAÇÃO DE LAJE DE UMA ESTRUTURA CONVENCIONAL DE CONCRETO ARMADO EM UM EDIFÍCIO DE MÚLTIPLOS PAVIMENTOS UTILIZANDO AÇO CA-50 DE 10,0 MM - MONTAGEM. AF_12/2015</t>
  </si>
  <si>
    <t xml:space="preserve"> 4.8.4</t>
  </si>
  <si>
    <t xml:space="preserve"> 4.8.5</t>
  </si>
  <si>
    <t xml:space="preserve"> 4.8.6</t>
  </si>
  <si>
    <t>ARMAÇÃO DE LAJE DE UMA ESTRUTURA CONVENCIONAL DE CONCRETO ARMADO EM UM EDIFÍCIO DE MÚLTIPLOS PAVIMENTOS UTILIZANDO AÇO CA-50 DE 20,0 MM - MONTAGEM. AF_12/2015</t>
  </si>
  <si>
    <t xml:space="preserve"> 4.8.7</t>
  </si>
  <si>
    <t xml:space="preserve"> 4.8.8</t>
  </si>
  <si>
    <t xml:space="preserve"> 4.8.9</t>
  </si>
  <si>
    <t xml:space="preserve"> 4.9</t>
  </si>
  <si>
    <t>RESERVATÓRIO</t>
  </si>
  <si>
    <t xml:space="preserve"> 4.9.1</t>
  </si>
  <si>
    <t>ARMAÇÃO DE ESTRUTURAS DE CONCRETO ARMADO, EXCETO VIGAS, PILARES, LAJES E FUNDAÇÕES, UTILIZANDO AÇO CA-50 DE 8,0 MM - MONTAGEM. AF_12/2015</t>
  </si>
  <si>
    <t xml:space="preserve"> 4.9.2</t>
  </si>
  <si>
    <t>ARMAÇÃO DE ESTRUTURAS DE CONCRETO ARMADO, EXCETO VIGAS, PILARES, LAJES E FUNDAÇÕES, UTILIZANDO AÇO CA-50 DE 10,0 MM - MONTAGEM. AF_12/2015</t>
  </si>
  <si>
    <t xml:space="preserve"> 4.9.3</t>
  </si>
  <si>
    <t>ARMAÇÃO DE ESTRUTURAS DE CONCRETO ARMADO, EXCETO VIGAS, PILARES, LAJES E FUNDAÇÕES, UTILIZANDO AÇO CA-50 DE 12,5 MM - MONTAGEM. AF_12/2015</t>
  </si>
  <si>
    <t xml:space="preserve"> 4.9.4</t>
  </si>
  <si>
    <t>ARMAÇÃO DE ESTRUTURAS DE CONCRETO ARMADO, EXCETO VIGAS, PILARES, LAJES E FUNDAÇÕES, UTILIZANDO AÇO CA-50 DE 16,0 MM - MONTAGEM. AF_12/2015</t>
  </si>
  <si>
    <t xml:space="preserve"> 4.9.5</t>
  </si>
  <si>
    <t>ARMAÇÃO DE ESTRUTURAS DE CONCRETO ARMADO, EXCETO VIGAS, PILARES, LAJES E FUNDAÇÕES, UTILIZANDO AÇO CA-60 DE 5,0 MM - MONTAGEM. AF_12/2015</t>
  </si>
  <si>
    <t xml:space="preserve"> 4.9.6</t>
  </si>
  <si>
    <t xml:space="preserve"> 5</t>
  </si>
  <si>
    <t>IMPERMEABILIZAÇÕES E TRATAMENTOS</t>
  </si>
  <si>
    <t xml:space="preserve"> 5.1</t>
  </si>
  <si>
    <t>IMPERMEABILIZAÇÃO DE SUPERFÍCIE COM MANTA ASFÁLTICA, DUAS CAMADAS, INCLUSIVE APLICAÇÃO DE PRIMER ASFÁLTICO, E=3MM E E=4MM. AF_06/2018</t>
  </si>
  <si>
    <t xml:space="preserve"> 5.2</t>
  </si>
  <si>
    <t>CONTRAPISO EM ARGAMASSA TRAÇO 1:4 (CIMENTO E AREIA), PREPARO MECÂNICO COM BETONEIRA 400 L, APLICADO EM ÁREAS MOLHADAS SOBRE IMPERMEABILIZAÇÃO, ESPESSURA 3CM. AF_06/2014</t>
  </si>
  <si>
    <t xml:space="preserve"> 6</t>
  </si>
  <si>
    <t>PAVIMENTO TÉRREO</t>
  </si>
  <si>
    <t xml:space="preserve"> 6.1</t>
  </si>
  <si>
    <t>ALVENARIAS E VEDAÇÕES</t>
  </si>
  <si>
    <t xml:space="preserve"> 6.1.1</t>
  </si>
  <si>
    <t>ALVENARIA DE VEDAÇÃO DE BLOCOS CERÂMICOS FURADOS NA VERTICAL DE 14X19X39CM (ESPESSURA 14CM) DE PAREDES COM ÁREA LÍQUIDA MAIOR OU IGUAL A 6M² COM VÃOS E ARGAMASSA DE ASSENTAMENTO COM PREPARO EM BETONEIRA. AF_06/2014</t>
  </si>
  <si>
    <t xml:space="preserve"> 6.1.2</t>
  </si>
  <si>
    <t>VERGA MOLDADA IN LOCO EM CONCRETO PARA JANELAS COM MAIS DE 1,5 M DE VÃO. AF_03/2016</t>
  </si>
  <si>
    <t xml:space="preserve"> 6.1.3</t>
  </si>
  <si>
    <t>VERGA MOLDADA IN LOCO EM CONCRETO PARA JANELAS COM ATÉ 1,5 M DE VÃO. AF_03/2016</t>
  </si>
  <si>
    <t xml:space="preserve"> 6.1.4</t>
  </si>
  <si>
    <t>CONTRAVERGA MOLDADA IN LOCO EM CONCRETO PARA VÃOS DE MAIS DE 1,5 M DE COMPRIMENTO. AF_03/2016</t>
  </si>
  <si>
    <t xml:space="preserve"> 6.1.5</t>
  </si>
  <si>
    <t>CONTRAVERGA MOLDADA IN LOCO EM CONCRETO PARA VÃOS DE ATÉ 1,5 M DE COMPRIMENTO. AF_03/2016</t>
  </si>
  <si>
    <t xml:space="preserve"> 6.2</t>
  </si>
  <si>
    <t>REVESTIMENTOS</t>
  </si>
  <si>
    <t xml:space="preserve"> 6.2.1</t>
  </si>
  <si>
    <t>PAREDES INTERNAS</t>
  </si>
  <si>
    <t xml:space="preserve"> 6.2.1.1</t>
  </si>
  <si>
    <t>CHAPISCO APLICADO EM ALVENARIAS E ESTRUTURAS DE CONCRETO INTERNAS, COM COLHER DE PEDREIRO.  ARGAMASSA TRAÇO 1:3 COM PREPARO EM BETONEIRA 400L. AF_06/2014</t>
  </si>
  <si>
    <t xml:space="preserve"> 6.2.1.2</t>
  </si>
  <si>
    <t>EMBOÇO, PARA RECEBIMENTO DE CERÂMICA, EM ARGAMASSA TRAÇO 1:2:8, PREPARO MECÂNICO COM BETONEIRA 400L, APLICADO MANUALMENTE EM FACES INTERNAS DE PAREDES, PARA AMBIENTE COM ÁREA ENTRE 5M2 E 10M2, ESPESSURA DE 20MM, COM EXECUÇÃO DE TALISCAS. AF_06/2014</t>
  </si>
  <si>
    <t xml:space="preserve"> 6.2.1.3</t>
  </si>
  <si>
    <t>REVESTIMENTO CERÂMICO PARA PAREDES INTERNAS COM PLACAS TIPO ESMALTADA EXTRA DE DIMENSÕES 25X35 CM APLICADAS EM AMBIENTES DE ÁREA MAIOR QUE 5 M² A MEIA ALTURA DAS PAREDES. AF_06/2014</t>
  </si>
  <si>
    <t xml:space="preserve"> 6.2.1.4</t>
  </si>
  <si>
    <t>MASSA ÚNICA, PARA RECEBIMENTO DE PINTURA, EM ARGAMASSA TRAÇO 1:2:8, PREPARO MECÂNICO COM BETONEIRA 400L, APLICADA MANUALMENTE EM FACES INTERNAS DE PAREDES, ESPESSURA DE 20MM, COM EXECUÇÃO DE TALISCAS. AF_06/2014</t>
  </si>
  <si>
    <t xml:space="preserve"> 6.2.2</t>
  </si>
  <si>
    <t>TETOS INTERNOS</t>
  </si>
  <si>
    <t xml:space="preserve"> 6.2.2.1</t>
  </si>
  <si>
    <t>APLICAÇÃO MANUAL DE GESSO DESEMPENADO (SEM TALISCAS) EM TETO DE AMBIENTES DE ÁREA MAIOR QUE 10M², ESPESSURA DE 1,0CM. AF_06/2014</t>
  </si>
  <si>
    <t xml:space="preserve"> 6.3</t>
  </si>
  <si>
    <t>ESQUADRIAS</t>
  </si>
  <si>
    <t xml:space="preserve"> 6.3.1</t>
  </si>
  <si>
    <t>PORTAS</t>
  </si>
  <si>
    <t xml:space="preserve"> 6.3.1.1</t>
  </si>
  <si>
    <t>PORTA EM ALUMÍNIO DE ABRIR TIPO VENEZIANA COM GUARNIÇÃO, FIXAÇÃO COM PARAFUSOS - FORNECIMENTO E INSTALAÇÃO. AF_12/2019</t>
  </si>
  <si>
    <t xml:space="preserve"> 6.3.1.2</t>
  </si>
  <si>
    <t>PS-246</t>
  </si>
  <si>
    <t>PORTA DE ALUMÍNIO DE ABRIR COM VIDRO 4X2,10M, SENDO DUAS FOLHAS DE ABRIR E DUAS FIXAS - FORNECIMENTO E INSTALAÇÃO.</t>
  </si>
  <si>
    <t xml:space="preserve"> 6.3.2</t>
  </si>
  <si>
    <t>JANELAS</t>
  </si>
  <si>
    <t xml:space="preserve"> 6.3.2.1</t>
  </si>
  <si>
    <t>JANELA DE ALUMÍNIO TIPO MAXIM-AR, COM VIDROS, BATENTE E FERRAGENS. EXCLUSIVE ALIZAR, ACABAMENTO E CONTRAMARCO. FORNECIMENTO E INSTALAÇÃO. AF_12/2019</t>
  </si>
  <si>
    <t xml:space="preserve"> 6.3.2.2</t>
  </si>
  <si>
    <t>JANELA FIXA DE ALUMÍNIO PARA VIDRO, COM VIDRO, BATENTE E FERRAGENS. EXCLUSIVE ACABAMENTO, ALIZAR E CONTRAMARCO. FORNECIMENTO E INSTALAÇÃO. AF_12/2019</t>
  </si>
  <si>
    <t xml:space="preserve"> 6.3.2.3</t>
  </si>
  <si>
    <t>PEITORIL LINEAR EM GRANITO OU MÁRMORE, L = 15CM, COMPRIMENTO DE ATÉ 2M, ASSENTADO COM ARGAMASSA 1:6 COM ADITIVO. AF_11/2020</t>
  </si>
  <si>
    <t xml:space="preserve"> 6.3.3</t>
  </si>
  <si>
    <t>ESPECIAIS</t>
  </si>
  <si>
    <t xml:space="preserve"> 6.3.3.1</t>
  </si>
  <si>
    <t>PS-022</t>
  </si>
  <si>
    <t>PELE DE VIDRO DE VIDRO LAMINADO 8MM EM ALUMINIO ANODIZADO 124 M² - FORNECIMENTO E INSTALAÇÃO.</t>
  </si>
  <si>
    <t xml:space="preserve"> 6.4</t>
  </si>
  <si>
    <t>PISOS, RODAPÉS E SOLEIRAS</t>
  </si>
  <si>
    <t xml:space="preserve"> 6.4.1</t>
  </si>
  <si>
    <t xml:space="preserve"> 6.4.1.1</t>
  </si>
  <si>
    <t>COMPACTAÇÃO MECÂNICA DE SOLO PARA EXECUÇÃO DE RADIER, COM COMPACTADOR DE SOLOS A PERCUSSÃO. AF_09/2017</t>
  </si>
  <si>
    <t xml:space="preserve"> 6.4.1.2</t>
  </si>
  <si>
    <t>LASTRO DE CONCRETO MAGRO, APLICADO EM PISOS OU RADIERS, ESPESSURA DE 3 CM. AF_07/2016</t>
  </si>
  <si>
    <t xml:space="preserve"> 6.4.1.3</t>
  </si>
  <si>
    <t>CONTRAPISO EM ARGAMASSA TRAÇO 1:4 (CIMENTO E AREIA), PREPARO MECÂNICO COM BETONEIRA 400 L, APLICADO EM ÁREAS SECAS SOBRE LAJE, ADERIDO, ESPESSURA 3CM. AF_06/2014</t>
  </si>
  <si>
    <t xml:space="preserve"> 6.4.1.4</t>
  </si>
  <si>
    <t>APLICAÇÃO DE LONA PLÁSTICA PARA EXECUÇÃO DE PAVIMENTOS DE CONCRETO. AF_11/2017</t>
  </si>
  <si>
    <t xml:space="preserve"> 6.4.1.5</t>
  </si>
  <si>
    <t>LASTRO COM MATERIAL GRANULAR (PEDRA BRITADA N.3), APLICADO EM PISOS OU RADIERS, ESPESSURA DE *10 CM*. AF_07/2019</t>
  </si>
  <si>
    <t xml:space="preserve"> 6.4.1.6</t>
  </si>
  <si>
    <t>ARMAÇÃO PARA EXECUÇÃO DE RADIER, COM USO DE TELA Q-92. AF_09/2017</t>
  </si>
  <si>
    <t xml:space="preserve"> 6.4.1.7</t>
  </si>
  <si>
    <t>CONCRETAGEM DE RADIER, PISO OU LAJE SOBRE SOLO, FCK 30 MPA, PARA ESPESSURA DE 20 CM - LANÇAMENTO, ADENSAMENTO E ACABAMENTO. AF_09/2017</t>
  </si>
  <si>
    <t xml:space="preserve"> 6.4.2</t>
  </si>
  <si>
    <t>ACABAMENTOS</t>
  </si>
  <si>
    <t xml:space="preserve"> 6.4.2.1</t>
  </si>
  <si>
    <t>REVESTIMENTO CERÂMICO PARA PISO COM PLACAS TIPO PORCELANATO DE DIMENSÕES 60X60 CM APLICADA EM AMBIENTES DE ÁREA ENTRE 5 M² E 10 M². AF_06/2014</t>
  </si>
  <si>
    <t xml:space="preserve"> 6.4.2.2</t>
  </si>
  <si>
    <t>PISO EM GRANITO APLICADO EM AMBIENTES INTERNOS. AF_09/2020</t>
  </si>
  <si>
    <t xml:space="preserve"> 6.4.2.3</t>
  </si>
  <si>
    <t>ACABAMENTO POLIDO PARA PISO DE CONCRETO ARMADO DE ALTA RESISTÊNCIA. AF_09/2017</t>
  </si>
  <si>
    <t xml:space="preserve"> 6.4.2.4</t>
  </si>
  <si>
    <t>PINTURA DE PISO COM TINTA ACRÍLICA, APLICAÇÃO MANUAL, 2 DEMÃOS, INCLUSO FUNDO PREPARADOR. AF_05/2021</t>
  </si>
  <si>
    <t xml:space="preserve"> 6.4.2.5</t>
  </si>
  <si>
    <t>PINTURA DE PISO COM TINTA EPÓXI, APLICAÇÃO MANUAL, 2 DEMÃOS, INCLUSO PRIMER EPÓXI. AF_05/2021</t>
  </si>
  <si>
    <t xml:space="preserve"> 6.4.3</t>
  </si>
  <si>
    <t>RODAPÉS E SOLEIRAS</t>
  </si>
  <si>
    <t xml:space="preserve"> 6.4.3.1</t>
  </si>
  <si>
    <t>RODAPÉ CERÂMICO DE 7CM DE ALTURA COM PLACAS TIPO ESMALTADA EXTRA DE DIMENSÕES 60X60CM. AF_06/2014</t>
  </si>
  <si>
    <t xml:space="preserve"> 6.4.3.2</t>
  </si>
  <si>
    <t>RODAPÉ EM GRANITO, ALTURA 10 CM. AF_09/2020</t>
  </si>
  <si>
    <t xml:space="preserve"> 6.4.3.3</t>
  </si>
  <si>
    <t>SOLEIRA EM GRANITO, LARGURA 15 CM, ESPESSURA 2,0 CM. AF_09/2020</t>
  </si>
  <si>
    <t xml:space="preserve"> 6.5</t>
  </si>
  <si>
    <t>PINTURA</t>
  </si>
  <si>
    <t xml:space="preserve"> 6.5.1</t>
  </si>
  <si>
    <t xml:space="preserve"> 6.5.1.1</t>
  </si>
  <si>
    <t>APLICAÇÃO DE FUNDO SELADOR ACRÍLICO EM PAREDES, UMA DEMÃO. AF_06/2014</t>
  </si>
  <si>
    <t xml:space="preserve"> 6.5.1.2</t>
  </si>
  <si>
    <t>APLICAÇÃO E LIXAMENTO DE MASSA LÁTEX EM PAREDES, DUAS DEMÃOS. AF_06/2014</t>
  </si>
  <si>
    <t xml:space="preserve"> 6.5.1.3</t>
  </si>
  <si>
    <t>APLICAÇÃO MANUAL DE PINTURA COM TINTA LÁTEX ACRÍLICA EM PAREDES, DUAS DEMÃOS. AF_06/2014</t>
  </si>
  <si>
    <t xml:space="preserve"> 6.5.2</t>
  </si>
  <si>
    <t xml:space="preserve"> 6.5.2.1</t>
  </si>
  <si>
    <t>APLICAÇÃO DE FUNDO SELADOR ACRÍLICO EM TETO, UMA DEMÃO. AF_06/2014</t>
  </si>
  <si>
    <t xml:space="preserve"> 6.5.2.2</t>
  </si>
  <si>
    <t>APLICAÇÃO E LIXAMENTO DE MASSA LÁTEX EM TETO, DUAS DEMÃOS. AF_06/2014</t>
  </si>
  <si>
    <t xml:space="preserve"> 6.5.2.3</t>
  </si>
  <si>
    <t>APLICAÇÃO MANUAL DE PINTURA COM TINTA LÁTEX ACRÍLICA EM TETO, DUAS DEMÃOS. AF_06/2014</t>
  </si>
  <si>
    <t xml:space="preserve"> 6.6</t>
  </si>
  <si>
    <t>LOUÇAS, BANCADAS, METAIS E ACESSÓRIOS</t>
  </si>
  <si>
    <t xml:space="preserve"> 6.6.1</t>
  </si>
  <si>
    <t>LOUÇAS</t>
  </si>
  <si>
    <t xml:space="preserve"> 6.6.1.1</t>
  </si>
  <si>
    <t>VASO SANITÁRIO SIFONADO COM CAIXA ACOPLADA LOUÇA BRANCA - PADRÃO MÉDIO, INCLUSO ENGATE FLEXÍVEL EM METAL CROMADO, 1/2  X 40CM - FORNECIMENTO E INSTALAÇÃO. AF_01/2020</t>
  </si>
  <si>
    <t xml:space="preserve"> 6.6.1.2</t>
  </si>
  <si>
    <t>ASSENTO SANITÁRIO CONVENCIONAL - FORNECIMENTO E INSTALACAO. AF_01/2020</t>
  </si>
  <si>
    <t xml:space="preserve"> 6.6.2</t>
  </si>
  <si>
    <t>BANCADAS DE GRANITO</t>
  </si>
  <si>
    <t xml:space="preserve"> 6.6.2.1</t>
  </si>
  <si>
    <t>PS-032</t>
  </si>
  <si>
    <t>BANCADA DE GRANITO CINZA POLIDO 300 X 60 CM, COM RODABANCA DE 10CM E RESSALTO DE CONTENÇÃO DE ÁGUA DE 5CM, COM CUBA DE EMBUTIR DE AÇO INOXIDÁVEL MÉDIA, VÁLVULA AMERICANA EM METAL CROMADO, SIFÃO FLEXÍVEL EM PVC, ENGATE FLEXÍVEL 30 CM, TORNEIRA CROMADA LONGA DE PAREDE, 1/2 OU 3/4, PARA PIA DE COZINHA, PADRÃO POPULAR - FORNECIMENTO E INSTALAÇÃO (REF 86889 SINAPI 04/2020)</t>
  </si>
  <si>
    <t xml:space="preserve"> 6.6.2.2</t>
  </si>
  <si>
    <t>BANCADA GRANITO CINZA,  50 X 60 CM, INCL. CUBA DE EMBUTIR OVAL LOUÇA BRANCA 35 X 50 CM, VÁLVULA METAL CROMADO, SIFÃO FLEXÍVEL PVC, ENGATE 30 CM FLEXÍVEL PLÁSTICO E TORNEIRA CROMADA DE MESA, PADRÃO POPULAR - FORNEC. E INSTALAÇÃO. AF_01/2020</t>
  </si>
  <si>
    <t xml:space="preserve"> 6.6.3</t>
  </si>
  <si>
    <t>METAIS E ACESSÓRIOS</t>
  </si>
  <si>
    <t xml:space="preserve"> 6.6.3.1</t>
  </si>
  <si>
    <t>CHUVEIRO ELÉTRICO COMUM CORPO PLÁSTICO, TIPO DUCHA  FORNECIMENTO E INSTALAÇÃO. AF_01/2020</t>
  </si>
  <si>
    <t xml:space="preserve"> 6.6.3.2</t>
  </si>
  <si>
    <t>KIT DE ACESSORIOS PARA BANHEIRO EM METAL CROMADO, 5 PECAS, INCLUSO FIXAÇÃO. AF_01/2020</t>
  </si>
  <si>
    <t xml:space="preserve"> 6.6.3.3</t>
  </si>
  <si>
    <t>SABONETEIRA PLASTICA TIPO DISPENSER PARA SABONETE LIQUIDO COM RESERVATORIO 800 A 1500 ML, INCLUSO FIXAÇÃO. AF_01/2020</t>
  </si>
  <si>
    <t xml:space="preserve"> 6.6.3.4</t>
  </si>
  <si>
    <t>PS-248</t>
  </si>
  <si>
    <t>ESPELHO CRISTAL, ESPESSURA 4MM, COM PARAFUSOS DE FIXACAO, SEM MOLDURA (REFERÊNCIA SINAPI 85005 12/2020)</t>
  </si>
  <si>
    <t xml:space="preserve"> 6.6.3.5</t>
  </si>
  <si>
    <t>PS-030</t>
  </si>
  <si>
    <t>PAPELEIRA PLASTICA TIPO DISPENSER PARA PAPEL HIGIENICO ROLAO</t>
  </si>
  <si>
    <t xml:space="preserve"> 6.6.3.6</t>
  </si>
  <si>
    <t>PS-031</t>
  </si>
  <si>
    <t>TOALHEIRO PLASTICO TIPO DISPENSER PARA PAPEL TOALHA INTERFOLHADO (BANHEIROS E LABORATÓRIO)TOALHEIRO PLASTICO TIPO DISPENSER PARA PAPEL TOALHA INTERFOLHADO (BANHEIROS E LABORATÓRIO)</t>
  </si>
  <si>
    <t xml:space="preserve"> 6.6.3.7</t>
  </si>
  <si>
    <t>REGISTRO DE PRESSÃO BRUTO, LATÃO, ROSCÁVEL, 3/4", COM ACABAMENTO E CANOPLA CROMADOS. FORNECIDO E INSTALADO EM RAMAL DE ÁGUA. AF_12/2014</t>
  </si>
  <si>
    <t xml:space="preserve"> 6.6.3.8</t>
  </si>
  <si>
    <t>REGISTRO DE GAVETA BRUTO, LATÃO, ROSCÁVEL, 3/4", COM ACABAMENTO E CANOPLA CROMADOS. FORNECIDO E INSTALADO EM RAMAL DE ÁGUA. AF_12/2014</t>
  </si>
  <si>
    <t xml:space="preserve"> 6.6.3.9</t>
  </si>
  <si>
    <t>TORNEIRA PLÁSTICA 3/4 PARA TANQUE - FORNECIMENTO E INSTALAÇÃO. AF_01/2020</t>
  </si>
  <si>
    <t xml:space="preserve"> 6.7</t>
  </si>
  <si>
    <t>LIMPEZAS</t>
  </si>
  <si>
    <t xml:space="preserve"> 6.7.1</t>
  </si>
  <si>
    <t>PS-039</t>
  </si>
  <si>
    <t>LIMPEZA FINAL DE OBRA</t>
  </si>
  <si>
    <t xml:space="preserve"> 6.7.2</t>
  </si>
  <si>
    <t>LIMPEZA DE PORTA DE VIDRO COM CAIXILHO EM AÇO/ ALUMÍNIO/ PVC. AF_04/2019</t>
  </si>
  <si>
    <t xml:space="preserve"> 6.7.3</t>
  </si>
  <si>
    <t>LIMPEZA DE REVESTIMENTO CERÂMICO EM PAREDE UTILIZANDO ÁCIDO MURIÁTICO. AF_04/2019</t>
  </si>
  <si>
    <t xml:space="preserve"> 7</t>
  </si>
  <si>
    <t>SEGUNDO PAVIMENTO</t>
  </si>
  <si>
    <t xml:space="preserve"> 7.1</t>
  </si>
  <si>
    <t xml:space="preserve"> 7.1.1</t>
  </si>
  <si>
    <t xml:space="preserve"> 7.1.2</t>
  </si>
  <si>
    <t xml:space="preserve"> 7.1.3</t>
  </si>
  <si>
    <t xml:space="preserve"> 7.1.4</t>
  </si>
  <si>
    <t xml:space="preserve"> 7.1.5</t>
  </si>
  <si>
    <t xml:space="preserve"> 7.2</t>
  </si>
  <si>
    <t xml:space="preserve"> 7.2.1</t>
  </si>
  <si>
    <t xml:space="preserve"> 7.2.1.1</t>
  </si>
  <si>
    <t xml:space="preserve"> 7.2.1.2</t>
  </si>
  <si>
    <t xml:space="preserve"> 7.2.1.3</t>
  </si>
  <si>
    <t xml:space="preserve"> 7.2.1.4</t>
  </si>
  <si>
    <t xml:space="preserve"> 7.2.2</t>
  </si>
  <si>
    <t xml:space="preserve"> 7.2.2.1</t>
  </si>
  <si>
    <t xml:space="preserve"> 7.2.2.2</t>
  </si>
  <si>
    <t>FORRO EM DRYWALL, PARA AMBIENTES COMERCIAIS, INCLUSIVE ESTRUTURA DE FIXAÇÃO. AF_05/2017_P</t>
  </si>
  <si>
    <t xml:space="preserve"> 7.3</t>
  </si>
  <si>
    <t xml:space="preserve"> 7.3.1</t>
  </si>
  <si>
    <t xml:space="preserve"> 7.3.1.1</t>
  </si>
  <si>
    <t>PORTA DE CORRER DE ALUMÍNIO, COM DUAS FOLHAS PARA VIDRO, INCLUSO VIDRO LISO INCOLOR, FECHADURA E PUXADOR, SEM ALIZAR. AF_12/2019</t>
  </si>
  <si>
    <t xml:space="preserve"> 7.3.1.2</t>
  </si>
  <si>
    <t>PS-249</t>
  </si>
  <si>
    <t>Porta em madeira de lei, de correr, lisa, semi-oca 2,00x2,10m, inclusive batentes e ferragens (REFERÊNCIA ORSE-SE 8204 05/2020)</t>
  </si>
  <si>
    <t>un</t>
  </si>
  <si>
    <t xml:space="preserve"> 7.3.1.3</t>
  </si>
  <si>
    <t>KIT DE PORTA DE MADEIRA PARA VERNIZ, SEMI-OCA (LEVE OU MÉDIA), PADRÃO MÉDIO, 90X210CM, ESPESSURA DE 3,5CM, ITENS INCLUSOS: DOBRADIÇAS, MONTAGEM E INSTALAÇÃO DE BATENTE, FECHADURA COM EXECUÇÃO DO FURO - FORNECIMENTO E INSTALAÇÃO. AF_12/2019</t>
  </si>
  <si>
    <t xml:space="preserve"> 7.3.1.4</t>
  </si>
  <si>
    <t>KIT DE PORTA DE MADEIRA PARA VERNIZ, SEMI-OCA (LEVE OU MÉDIA), PADRÃO MÉDIO, 70X210CM, ESPESSURA DE 3,5CM, ITENS INCLUSOS: DOBRADIÇAS, MONTAGEM E INSTALAÇÃO DE BATENTE, FECHADURA COM EXECUÇÃO DO FURO - FORNECIMENTO E INSTALAÇÃO. AF_12/2019</t>
  </si>
  <si>
    <t xml:space="preserve"> 7.3.1.5</t>
  </si>
  <si>
    <t xml:space="preserve"> 7.3.1.6</t>
  </si>
  <si>
    <t>PINTURA VERNIZ (INCOLOR) ALQUÍDICO EM MADEIRA, USO INTERNO, 2 DEMÃOS. AF_01/2021</t>
  </si>
  <si>
    <t xml:space="preserve"> 7.3.2</t>
  </si>
  <si>
    <t xml:space="preserve"> 7.3.2.1</t>
  </si>
  <si>
    <t xml:space="preserve"> 7.3.2.2</t>
  </si>
  <si>
    <t xml:space="preserve"> 7.3.2.3</t>
  </si>
  <si>
    <t xml:space="preserve"> 7.3.3</t>
  </si>
  <si>
    <t xml:space="preserve"> 7.3.3.1</t>
  </si>
  <si>
    <t xml:space="preserve"> 7.4</t>
  </si>
  <si>
    <t xml:space="preserve"> 7.4.1</t>
  </si>
  <si>
    <t xml:space="preserve"> 7.4.1.1</t>
  </si>
  <si>
    <t xml:space="preserve"> 7.4.2</t>
  </si>
  <si>
    <t xml:space="preserve"> 7.4.2.1</t>
  </si>
  <si>
    <t xml:space="preserve"> 7.4.2.2</t>
  </si>
  <si>
    <t xml:space="preserve"> 7.4.3</t>
  </si>
  <si>
    <t xml:space="preserve"> 7.4.3.1</t>
  </si>
  <si>
    <t xml:space="preserve"> 7.4.3.2</t>
  </si>
  <si>
    <t xml:space="preserve"> 7.4.3.3</t>
  </si>
  <si>
    <t xml:space="preserve"> 7.4.4</t>
  </si>
  <si>
    <t xml:space="preserve"> 7.4.4.1</t>
  </si>
  <si>
    <t xml:space="preserve"> 7.4.4.1.1</t>
  </si>
  <si>
    <t xml:space="preserve"> 7.4.4.1.2</t>
  </si>
  <si>
    <t xml:space="preserve"> 7.4.4.1.3</t>
  </si>
  <si>
    <t xml:space="preserve"> 7.4.4.2</t>
  </si>
  <si>
    <t xml:space="preserve"> 7.4.4.2.1</t>
  </si>
  <si>
    <t xml:space="preserve"> 7.4.4.2.2</t>
  </si>
  <si>
    <t xml:space="preserve"> 7.4.4.2.3</t>
  </si>
  <si>
    <t xml:space="preserve"> 7.4.5</t>
  </si>
  <si>
    <t>LOUÇAS, BANCADAS, DIVISÓRIAS, METAIS E ACESSÓRIOS</t>
  </si>
  <si>
    <t xml:space="preserve"> 7.4.5.1</t>
  </si>
  <si>
    <t xml:space="preserve"> 7.4.5.1.1</t>
  </si>
  <si>
    <t xml:space="preserve"> 7.4.5.1.2</t>
  </si>
  <si>
    <t>VASO SANITARIO SIFONADO CONVENCIONAL PARA PCD SEM FURO FRONTAL COM LOUÇA BRANCA SEM ASSENTO, INCLUSO CONJUNTO DE LIGAÇÃO PARA BACIA SANITÁRIA AJUSTÁVEL - FORNECIMENTO E INSTALAÇÃO. AF_01/2020</t>
  </si>
  <si>
    <t xml:space="preserve"> 7.4.5.1.3</t>
  </si>
  <si>
    <t xml:space="preserve"> 7.4.5.1.4</t>
  </si>
  <si>
    <t>MICTÓRIO SIFONADO LOUÇA BRANCA  PADRÃO MÉDIO  FORNECIMENTO E INSTALAÇÃO. AF_01/2020</t>
  </si>
  <si>
    <t xml:space="preserve"> 7.4.5.1.5</t>
  </si>
  <si>
    <t>LAVATÓRIO LOUÇA BRANCA COM COLUNA, 45 X 55CM OU EQUIVALENTE, PADRÃO MÉDIO, INCLUSO SIFÃO TIPO GARRAFA, VÁLVULA E ENGATE FLEXÍVEL DE 40CM EM METAL CROMADO, COM TORNEIRA CROMADA DE MESA, PADRÃO MÉDIO - FORNECIMENTO E INSTALAÇÃO. AF_01/2020</t>
  </si>
  <si>
    <t xml:space="preserve"> 7.4.5.2</t>
  </si>
  <si>
    <t>BANCADAS E DIVISÓRIAS DE GRANITO</t>
  </si>
  <si>
    <t xml:space="preserve"> 7.4.5.2.1</t>
  </si>
  <si>
    <t>PS-250</t>
  </si>
  <si>
    <t>BANCADA DE GRANITO PARA LAVATÓRIO, 3,20X0,60M, COM 3 CUBAS CERÃMICAS, INCLUSO TORNEIRAS, ENGATES FLEXÍVEIS, VÁLVULAS E SIFÃO DE PVC - FORNECIMENTO E INSTALAÇÃO.</t>
  </si>
  <si>
    <t xml:space="preserve"> 7.4.5.2.2</t>
  </si>
  <si>
    <t>DIVISORIA SANITÁRIA, TIPO CABINE, EM GRANITO CINZA POLIDO, ESP = 3CM, ASSENTADO COM ARGAMASSA COLANTE AC III-E, EXCLUSIVE FERRAGENS. AF_01/2021</t>
  </si>
  <si>
    <t xml:space="preserve"> 7.4.5.3</t>
  </si>
  <si>
    <t xml:space="preserve"> 7.4.5.3.1</t>
  </si>
  <si>
    <t xml:space="preserve"> 7.4.5.3.2</t>
  </si>
  <si>
    <t xml:space="preserve"> 7.4.5.3.3</t>
  </si>
  <si>
    <t xml:space="preserve"> 7.4.5.3.4</t>
  </si>
  <si>
    <t xml:space="preserve"> 7.4.5.3.5</t>
  </si>
  <si>
    <t xml:space="preserve"> 7.4.5.3.6</t>
  </si>
  <si>
    <t>BARRA DE APOIO RETA, EM ACO INOX POLIDO, COMPRIMENTO 90 CM,  FIXADA NA PAREDE - FORNECIMENTO E INSTALAÇÃO. AF_01/2020</t>
  </si>
  <si>
    <t xml:space="preserve"> 7.5</t>
  </si>
  <si>
    <t xml:space="preserve"> 7.5.1</t>
  </si>
  <si>
    <t xml:space="preserve"> 7.5.2</t>
  </si>
  <si>
    <t xml:space="preserve"> 7.5.3</t>
  </si>
  <si>
    <t xml:space="preserve"> 8</t>
  </si>
  <si>
    <t>TERCEIRO PAVIMENTO</t>
  </si>
  <si>
    <t xml:space="preserve"> 8.1</t>
  </si>
  <si>
    <t xml:space="preserve"> 8.1.1</t>
  </si>
  <si>
    <t xml:space="preserve"> 8.1.2</t>
  </si>
  <si>
    <t xml:space="preserve"> 8.1.3</t>
  </si>
  <si>
    <t xml:space="preserve"> 8.1.4</t>
  </si>
  <si>
    <t xml:space="preserve"> 8.1.5</t>
  </si>
  <si>
    <t xml:space="preserve"> 8.2</t>
  </si>
  <si>
    <t xml:space="preserve"> 8.2.1</t>
  </si>
  <si>
    <t xml:space="preserve"> 8.2.1.1</t>
  </si>
  <si>
    <t xml:space="preserve"> 8.2.1.2</t>
  </si>
  <si>
    <t xml:space="preserve"> 8.2.1.3</t>
  </si>
  <si>
    <t xml:space="preserve"> 8.2.1.4</t>
  </si>
  <si>
    <t xml:space="preserve"> 8.2.2</t>
  </si>
  <si>
    <t xml:space="preserve"> 8.2.2.1</t>
  </si>
  <si>
    <t xml:space="preserve"> 8.2.2.2</t>
  </si>
  <si>
    <t>PS-252</t>
  </si>
  <si>
    <t>Forro acústico em placas de fibra mineral dim.1200x600x16mm, absorção sonora NRC = 0,55, reflexão luz = 0,79, marca Armstrong, ref. Clean Room, ou similar, resist. fogo: classe A, instalado sobre perfís metálicos (Referência ORSE-SE 9889 08/2021)</t>
  </si>
  <si>
    <t>m2</t>
  </si>
  <si>
    <t xml:space="preserve"> 8.3</t>
  </si>
  <si>
    <t xml:space="preserve"> 8.3.1</t>
  </si>
  <si>
    <t xml:space="preserve"> 8.3.1.1</t>
  </si>
  <si>
    <t>PS-251</t>
  </si>
  <si>
    <t>Porta em madeira compensada (canela), lisa, semi-ôca, 2.00 x 2.10 m, com duas folhas, inclusive batentes e ferragens (REFERÊNCIA ORSE-SE 7148 08/2021)</t>
  </si>
  <si>
    <t xml:space="preserve"> 8.3.1.2</t>
  </si>
  <si>
    <t xml:space="preserve"> 8.3.1.3</t>
  </si>
  <si>
    <t xml:space="preserve"> 8.3.1.4</t>
  </si>
  <si>
    <t xml:space="preserve"> 8.3.2</t>
  </si>
  <si>
    <t xml:space="preserve"> 8.3.2.1</t>
  </si>
  <si>
    <t xml:space="preserve"> 8.3.2.2</t>
  </si>
  <si>
    <t xml:space="preserve"> 8.3.2.3</t>
  </si>
  <si>
    <t xml:space="preserve"> 8.4</t>
  </si>
  <si>
    <t xml:space="preserve"> 8.4.1</t>
  </si>
  <si>
    <t xml:space="preserve"> 8.4.1.1</t>
  </si>
  <si>
    <t xml:space="preserve"> 8.4.2</t>
  </si>
  <si>
    <t xml:space="preserve"> 8.4.2.1</t>
  </si>
  <si>
    <t xml:space="preserve"> 8.4.2.2</t>
  </si>
  <si>
    <t>PISO TÊXTIL (CARPETE) EM MANTA (ROLO) E = 9 A 10 MM. AF_09/2020</t>
  </si>
  <si>
    <t xml:space="preserve"> 8.4.3</t>
  </si>
  <si>
    <t xml:space="preserve"> 8.4.3.1</t>
  </si>
  <si>
    <t xml:space="preserve"> 8.4.3.2</t>
  </si>
  <si>
    <t>RODAPÉ EM POLIESTIRENO, ALTURA 5 CM. AF_09/2020</t>
  </si>
  <si>
    <t xml:space="preserve"> 8.4.3.3</t>
  </si>
  <si>
    <t xml:space="preserve"> 8.5</t>
  </si>
  <si>
    <t xml:space="preserve"> 8.5.1</t>
  </si>
  <si>
    <t xml:space="preserve"> 8.5.1.1</t>
  </si>
  <si>
    <t xml:space="preserve"> 8.5.1.2</t>
  </si>
  <si>
    <t xml:space="preserve"> 8.5.1.3</t>
  </si>
  <si>
    <t xml:space="preserve"> 8.5.2</t>
  </si>
  <si>
    <t xml:space="preserve"> 8.5.2.1</t>
  </si>
  <si>
    <t xml:space="preserve"> 8.5.2.2</t>
  </si>
  <si>
    <t xml:space="preserve"> 8.5.2.3</t>
  </si>
  <si>
    <t xml:space="preserve"> 8.6</t>
  </si>
  <si>
    <t xml:space="preserve"> 8.6.1</t>
  </si>
  <si>
    <t xml:space="preserve"> 8.6.1.1</t>
  </si>
  <si>
    <t xml:space="preserve"> 8.6.1.2</t>
  </si>
  <si>
    <t xml:space="preserve"> 8.6.1.3</t>
  </si>
  <si>
    <t xml:space="preserve"> 8.6.1.4</t>
  </si>
  <si>
    <t xml:space="preserve"> 8.6.2</t>
  </si>
  <si>
    <t xml:space="preserve"> 8.6.2.1</t>
  </si>
  <si>
    <t xml:space="preserve"> 8.6.2.2</t>
  </si>
  <si>
    <t xml:space="preserve"> 8.6.3</t>
  </si>
  <si>
    <t xml:space="preserve"> 8.6.3.1</t>
  </si>
  <si>
    <t xml:space="preserve"> 8.6.3.2</t>
  </si>
  <si>
    <t xml:space="preserve"> 8.6.3.3</t>
  </si>
  <si>
    <t xml:space="preserve"> 8.6.3.4</t>
  </si>
  <si>
    <t xml:space="preserve"> 8.6.3.5</t>
  </si>
  <si>
    <t xml:space="preserve"> 8.6.3.6</t>
  </si>
  <si>
    <t xml:space="preserve"> 8.7</t>
  </si>
  <si>
    <t xml:space="preserve"> 8.7.1</t>
  </si>
  <si>
    <t xml:space="preserve"> 8.7.2</t>
  </si>
  <si>
    <t xml:space="preserve"> 8.7.3</t>
  </si>
  <si>
    <t xml:space="preserve"> 9</t>
  </si>
  <si>
    <t>VOLUMES, PAREDES EXTERNAS E TETOS EXTERNOS</t>
  </si>
  <si>
    <t xml:space="preserve"> 9.1</t>
  </si>
  <si>
    <t xml:space="preserve"> 9.1.1</t>
  </si>
  <si>
    <t>VOLUMES E PAREDES EXTERNAS</t>
  </si>
  <si>
    <t xml:space="preserve"> 9.1.1.1</t>
  </si>
  <si>
    <t>CHAPISCO APLICADO EM ALVENARIA (COM PRESENÇA DE VÃOS) E ESTRUTURAS DE CONCRETO DE FACHADA, COM COLHER DE PEDREIRO.  ARGAMASSA TRAÇO 1:3 COM PREPARO MANUAL. AF_06/2014</t>
  </si>
  <si>
    <t xml:space="preserve"> 9.1.1.2</t>
  </si>
  <si>
    <t>EMBOÇO OU MASSA ÚNICA EM ARGAMASSA TRAÇO 1:2:8, PREPARO MANUAL, APLICADA MANUALMENTE EM PANOS DE FACHADA COM PRESENÇA DE VÃOS, ESPESSURA DE 25 MM. AF_06/2014</t>
  </si>
  <si>
    <t xml:space="preserve"> 9.1.1.3</t>
  </si>
  <si>
    <t>EMBOÇO OU MASSA ÚNICA EM ARGAMASSA TRAÇO 1:2:8, PREPARO MECÂNICO COM BETONEIRA 400 L, APLICADA MANUALMENTE EM PANOS DE FACHADA COM PRESENÇA DE VÃOS, ESPESSURA MAIOR OU IGUAL A 50 MM. AF_06/2014</t>
  </si>
  <si>
    <t xml:space="preserve"> 9.1.1.4</t>
  </si>
  <si>
    <t>ESTUCAMENTO DE PANOS DE FACHADA COM VÃOS DO SISTEMA DE PAREDES DE CONCRETO EM EDIFICAÇÕES DE MÚLTIPLOS PAVIMENTOS. AF_06/2015</t>
  </si>
  <si>
    <t xml:space="preserve"> 9.1.2</t>
  </si>
  <si>
    <t>TETOS EXTERNOS</t>
  </si>
  <si>
    <t xml:space="preserve"> 9.1.2.1</t>
  </si>
  <si>
    <t xml:space="preserve"> 9.1.2.2</t>
  </si>
  <si>
    <t>MASSA ÚNICA, PARA RECEBIMENTO DE PINTURA, EM ARGAMASSA TRAÇO 1:2:8, PREPARO MECÂNICO COM BETONEIRA 400L, APLICADA MANUALMENTE EM TETO, ESPESSURA DE 20MM, COM EXECUÇÃO DE TALISCAS. AF_03/2015</t>
  </si>
  <si>
    <t xml:space="preserve"> 9.2</t>
  </si>
  <si>
    <t xml:space="preserve"> 9.2.1</t>
  </si>
  <si>
    <t xml:space="preserve"> 9.2.1.1</t>
  </si>
  <si>
    <t>APLICAÇÃO MANUAL DE FUNDO SELADOR ACRÍLICO EM PANOS COM PRESENÇA DE VÃOS DE EDIFÍCIOS DE MÚLTIPLOS PAVIMENTOS. AF_06/2014</t>
  </si>
  <si>
    <t xml:space="preserve"> 9.2.1.2</t>
  </si>
  <si>
    <t>TEXTURA ACRÍLICA, APLICAÇÃO MANUAL EM PAREDE, UMA DEMÃO. AF_09/2016</t>
  </si>
  <si>
    <t xml:space="preserve"> 9.2.1.3</t>
  </si>
  <si>
    <t xml:space="preserve"> 9.2.1.4</t>
  </si>
  <si>
    <t>PS-253</t>
  </si>
  <si>
    <t>Acabamento superficial de concreto com lixamento (REFERÊNCIA ORSE 4923 08/2021)</t>
  </si>
  <si>
    <t>m²</t>
  </si>
  <si>
    <t xml:space="preserve"> 9.2.1.15</t>
  </si>
  <si>
    <t xml:space="preserve"> 9.2.2</t>
  </si>
  <si>
    <t xml:space="preserve"> 9.2.2.1</t>
  </si>
  <si>
    <t xml:space="preserve"> 9.2.2.2</t>
  </si>
  <si>
    <t>TEXTURA ACRÍLICA, APLICAÇÃO MANUAL EM TETO, UMA DEMÃO. AF_09/2016</t>
  </si>
  <si>
    <t xml:space="preserve"> 9.2.2.3</t>
  </si>
  <si>
    <t xml:space="preserve"> 9.3</t>
  </si>
  <si>
    <t>ESQUADRIAS EXTERNAS</t>
  </si>
  <si>
    <t xml:space="preserve"> 9.3.1</t>
  </si>
  <si>
    <t xml:space="preserve"> 9.3.2</t>
  </si>
  <si>
    <t>ORSE</t>
  </si>
  <si>
    <t>Cobogó de vidro (veneziana) 20 x 10 x 10cm, assentado com argamassa cimento e areia (traço 1:3)</t>
  </si>
  <si>
    <t xml:space="preserve"> 10</t>
  </si>
  <si>
    <t>SERVIÇOS COMPLEMENTARES</t>
  </si>
  <si>
    <t xml:space="preserve"> 10.1</t>
  </si>
  <si>
    <t>GUARDA-CORPO DE AÇO GALVANIZADO DE 1,10M, MONTANTES TUBULARES DE 1.1/4" ESPAÇADOS DE 1,20M, TRAVESSA SUPERIOR DE 1.1/2", GRADIL FORMADO POR TUBOS HORIZONTAIS DE 1" E VERTICAIS DE 3/4", FIXADO COM CHUMBADOR MECÂNICO. AF_04/2019_P</t>
  </si>
  <si>
    <t xml:space="preserve"> 10.2</t>
  </si>
  <si>
    <t>GUARDA-CORPO PANORÂMICO COM PERFIS DE ALUMÍNIO E VIDRO LAMINADO 8 MM, FIXADO COM CHUMBADOR MECÂNICO. AF_04/2019_P</t>
  </si>
  <si>
    <t xml:space="preserve"> 10.3</t>
  </si>
  <si>
    <t>CORRIMÃO SIMPLES, DIÂMETRO EXTERNO = 1 1/2", EM AÇO GALVANIZADO. AF_04/2019_P</t>
  </si>
  <si>
    <t xml:space="preserve"> 10.4</t>
  </si>
  <si>
    <t>PINTURA COM TINTA ALQUÍDICA DE ACABAMENTO (ESMALTE SINTÉTICO ACETINADO) PULVERIZADA SOBRE SUPERFÍCIES METÁLICAS (EXCETO PERFIL) EXECUTADO EM OBRA (02 DEMÃOS). AF_01/2020</t>
  </si>
  <si>
    <t xml:space="preserve"> 10.5</t>
  </si>
  <si>
    <t>Corrimão em aço inox, escovado, d=1 1/2"</t>
  </si>
  <si>
    <t>m</t>
  </si>
  <si>
    <t xml:space="preserve"> 11</t>
  </si>
  <si>
    <t>INSTALAÇÕES HIDROSSANITÁRIAS E PLUVIAIS</t>
  </si>
  <si>
    <t xml:space="preserve"> 11.1</t>
  </si>
  <si>
    <t>INSTALAÇÕES HIDRÁULICAS</t>
  </si>
  <si>
    <t xml:space="preserve"> 11.1.1</t>
  </si>
  <si>
    <t>ALIMENTAÇÃO PREDIAL</t>
  </si>
  <si>
    <t xml:space="preserve"> 11.1.1.1</t>
  </si>
  <si>
    <t>REGISTRO DE ESFERA, PVC, ROSCÁVEL, 3/4", FORNECIDO E INSTALADO EM RAMAL DE ÁGUA. AF_03/2015</t>
  </si>
  <si>
    <t xml:space="preserve"> 11.1.1.2</t>
  </si>
  <si>
    <t>BOMBA CENTRÍFUGA, MONOFÁSICA, 0,5 CV OU 0,49 HP, HM 6 A 20 M, Q 1,2 A 8,3 M3/H - FORNECIMENTO E INSTALAÇÃO. AF_12/2020</t>
  </si>
  <si>
    <t xml:space="preserve"> 11.1.1.3</t>
  </si>
  <si>
    <t>REGISTRO DE ESFERA, PVC, ROSCÁVEL, COM BORBOLETA, 3/4" - FORNECIMENTO E INSTALAÇÃO. AF_08/2021</t>
  </si>
  <si>
    <t xml:space="preserve"> 11.1.1.4</t>
  </si>
  <si>
    <t>REGISTRO DE GAVETA BRUTO, LATÃO, ROSCÁVEL, 1 1/2, INSTALADO EM RESERVAÇÃO DE ÁGUA DE EDIFICAÇÃO QUE POSSUA RESERVATÓRIO DE FIBRA/FIBROCIMENTO  FORNECIMENTO E INSTALAÇÃO. AF_06/2016</t>
  </si>
  <si>
    <t xml:space="preserve"> 11.1.1.5</t>
  </si>
  <si>
    <t>REGISTRO DE GAVETA BRUTO, LATÃO, ROSCÁVEL, 1 1/4, INSTALADO EM RESERVAÇÃO DE ÁGUA DE EDIFICAÇÃO QUE POSSUA RESERVATÓRIO DE FIBRA/FIBROCIMENTO  FORNECIMENTO E INSTALAÇÃO. AF_06/2016</t>
  </si>
  <si>
    <t xml:space="preserve"> 11.1.1.6</t>
  </si>
  <si>
    <t>REGISTRO DE GAVETA BRUTO, LATÃO, ROSCÁVEL, 3/4", FORNECIDO E INSTALADO EM RAMAL DE ÁGUA. AF_12/2014</t>
  </si>
  <si>
    <t xml:space="preserve"> 11.1.1.7</t>
  </si>
  <si>
    <t>JOELHO 90 GRAUS COM BUCHA DE LATÃO, PVC, SOLDÁVEL, DN  25 MM, X 3/4 INSTALADO EM RESERVAÇÃO DE ÁGUA DE EDIFICAÇÃO QUE POSSUA RESERVATÓRIO DE FIBRA/FIBROCIMENTO   FORNECIMENTO E INSTALAÇÃO. AF_06/2016</t>
  </si>
  <si>
    <t xml:space="preserve"> 11.1.1.8</t>
  </si>
  <si>
    <t>TUBO, PVC, SOLDÁVEL, DN  25 MM, INSTALADO EM RESERVAÇÃO DE ÁGUA DE EDIFICAÇÃO QUE POSSUA RESERVATÓRIO DE FIBRA/FIBROCIMENTO   FORNECIMENTO E INSTALAÇÃO. AF_06/2016</t>
  </si>
  <si>
    <t xml:space="preserve"> 11.1.1.9</t>
  </si>
  <si>
    <t>ADAPTADOR COM FLANGES LIVRES, PVC, SOLDÁVEL, DN  25 MM X 3/4 , INSTALADO EM RESERVAÇÃO DE ÁGUA DE EDIFICAÇÃO QUE POSSUA RESERVATÓRIO DE FIBRA/FIBROCIMENTO   FORNECIMENTO E INSTALAÇÃO. AF_06/2016</t>
  </si>
  <si>
    <t xml:space="preserve"> 11.1.1.10</t>
  </si>
  <si>
    <t>ADAPTADOR COM FLANGES LIVRES, PVC, SOLDÁVEL, DN 50 MM X 1 1/2 , INSTALADO EM RESERVAÇÃO DE ÁGUA DE EDIFICAÇÃO QUE POSSUA RESERVATÓRIO DE FIBRA/FIBROCIMENTO   FORNECIMENTO E INSTALAÇÃO. AF_06/2016</t>
  </si>
  <si>
    <t xml:space="preserve"> 11.1.1.11</t>
  </si>
  <si>
    <t>ADAPTADOR CURTO COM BOLSA E ROSCA PARA REGISTRO, PVC, SOLDÁVEL, DN  25 MM X 3/4 , INSTALADO EM RESERVAÇÃO DE ÁGUA DE EDIFICAÇÃO QUE POSSUA RESERVATÓRIO DE FIBRA/FIBROCIMENTO   FORNECIMENTO E INSTALAÇÃO. AF_06/2016</t>
  </si>
  <si>
    <t xml:space="preserve"> 11.1.1.12</t>
  </si>
  <si>
    <t>ADAPTADOR CURTO COM BOLSA E ROSCA PARA REGISTRO, PVC, SOLDÁVEL, DN 40 MM X 1 1/4 , INSTALADO EM RESERVAÇÃO DE ÁGUA DE EDIFICAÇÃO QUE POSSUA RESERVATÓRIO DE FIBRA/FIBROCIMENTO   FORNECIMENTO E INSTALAÇÃO. AF_06/2016</t>
  </si>
  <si>
    <t xml:space="preserve"> 11.1.1.13</t>
  </si>
  <si>
    <t>ADAPTADOR CURTO COM BOLSA E ROSCA PARA REGISTRO, PVC, SOLDÁVEL, DN 50 MM X 1 1/2 , INSTALADO EM RESERVAÇÃO DE ÁGUA DE EDIFICAÇÃO QUE POSSUA RESERVATÓRIO DE FIBRA/FIBROCIMENTO   FORNECIMENTO E INSTALAÇÃO. AF_06/2016</t>
  </si>
  <si>
    <t xml:space="preserve"> 11.1.1.14</t>
  </si>
  <si>
    <t>CURVA 90 GRAUS, PVC, SOLDÁVEL, DN  25 MM, INSTALADO EM RESERVAÇÃO DE ÁGUA DE EDIFICAÇÃO QUE POSSUA RESERVATÓRIO DE FIBRA/FIBROCIMENTO   FORNECIMENTO E INSTALAÇÃO. AF_06/2016</t>
  </si>
  <si>
    <t xml:space="preserve"> 11.1.1.15</t>
  </si>
  <si>
    <t>CURVA 90 GRAUS, PVC, SOLDÁVEL, DN 50 MM, INSTALADO EM RESERVAÇÃO DE ÁGUA DE EDIFICAÇÃO QUE POSSUA RESERVATÓRIO DE FIBRA/FIBROCIMENTO   FORNECIMENTO E INSTALAÇÃO. AF_06/2016</t>
  </si>
  <si>
    <t xml:space="preserve"> 11.1.1.16</t>
  </si>
  <si>
    <t>JOELHO 90 GRAUS, PVC, SOLDÁVEL, DN 25MM, INSTALADO EM RAMAL DE DISTRIBUIÇÃO DE ÁGUA - FORNECIMENTO E INSTALAÇÃO. AF_12/2014</t>
  </si>
  <si>
    <t xml:space="preserve"> 11.1.1.17</t>
  </si>
  <si>
    <t>LUVA, PVC, SOLDÁVEL, DN 40 MM, INSTALADO EM RESERVAÇÃO DE ÁGUA DE EDIFICAÇÃO QUE POSSUA RESERVATÓRIO DE FIBRA/FIBROCIMENTO   FORNECIMENTO E INSTALAÇÃO. AF_06/2016</t>
  </si>
  <si>
    <t xml:space="preserve"> 11.1.1.18</t>
  </si>
  <si>
    <t>TUBO, PVC, SOLDÁVEL, DN 25MM, INSTALADO EM RAMAL DE DISTRIBUIÇÃO DE ÁGUA - FORNECIMENTO E INSTALAÇÃO. AF_12/2014</t>
  </si>
  <si>
    <t xml:space="preserve"> 11.1.1.19</t>
  </si>
  <si>
    <t>TUBO, PVC, SOLDÁVEL, DN 40 MM, INSTALADO EM RESERVAÇÃO DE ÁGUA DE EDIFICAÇÃO QUE POSSUA RESERVATÓRIO DE FIBRA/FIBROCIMENTO   FORNECIMENTO E INSTALAÇÃO. AF_06/2016</t>
  </si>
  <si>
    <t xml:space="preserve"> 11.1.1.20</t>
  </si>
  <si>
    <t>TUBO, PVC, SOLDÁVEL, DN 50MM, INSTALADO EM PRUMADA DE ÁGUA - FORNECIMENTO E INSTALAÇÃO. AF_12/2014</t>
  </si>
  <si>
    <t xml:space="preserve"> 11.1.2</t>
  </si>
  <si>
    <t>RAMAIS E SUBRAMAIS DE DISTRIBUIÇÃO DE ÁGUA</t>
  </si>
  <si>
    <t xml:space="preserve"> 11.1.2.1</t>
  </si>
  <si>
    <t>REGISTRO DE GAVETA BRUTO, LATÃO, ROSCÁVEL, 1 1/2, COM ACABAMENTO E CANOPLA CROMADOS, INSTALADO EM RESERVAÇÃO DE ÁGUA DE EDIFICAÇÃO QUE POSSUA RESERVATÓRIO DE FIBRA/FIBROCIMENTO  FORNECIMENTO E INSTALAÇÃO. AF_06/2016</t>
  </si>
  <si>
    <t xml:space="preserve"> 11.1.2.2</t>
  </si>
  <si>
    <t>JOELHO 90 GRAUS COM BUCHA DE LATÃO, PVC, SOLDÁVEL, DN 25MM, X 1/2 INSTALADO EM RAMAL OU SUB-RAMAL DE ÁGUA - FORNECIMENTO E INSTALAÇÃO. AF_12/2014</t>
  </si>
  <si>
    <t xml:space="preserve"> 11.1.2.3</t>
  </si>
  <si>
    <t>LUVA COM BUCHA DE LATÃO, PVC, SOLDÁVEL, DN 25MM X 3/4, INSTALADO EM PRUMADA DE ÁGUA - FORNECIMENTO E INSTALAÇÃO. AF_12/2014</t>
  </si>
  <si>
    <t xml:space="preserve"> 11.1.2.4</t>
  </si>
  <si>
    <t xml:space="preserve"> 11.1.2.5</t>
  </si>
  <si>
    <t>ADAPTADOR COM FLANGE E ANEL DE VEDAÇÃO, PVC, SOLDÁVEL, DN 50 MM X 1 1/2 , INSTALADO EM RESERVAÇÃO DE ÁGUA DE EDIFICAÇÃO QUE POSSUA RESERVATÓRIO DE FIBRA/FIBROCIMENTO   FORNECIMENTO E INSTALAÇÃO. AF_06/2016</t>
  </si>
  <si>
    <t xml:space="preserve"> 11.1.2.6</t>
  </si>
  <si>
    <t>ADAPTADOR CURTO COM BOLSA E ROSCA PARA REGISTRO, PVC, SOLDÁVEL, DN 25MM X 3/4, INSTALADO EM RAMAL DE DISTRIBUIÇÃO DE ÁGUA - FORNECIMENTO E INSTALAÇÃO. AF_12/2014</t>
  </si>
  <si>
    <t xml:space="preserve"> 11.1.2.7</t>
  </si>
  <si>
    <t>ADAPTADOR CURTO COM BOLSA E ROSCA PARA REGISTRO, PVC, SOLDÁVEL, DN 50MM X 1.1/2, INSTALADO EM PRUMADA DE ÁGUA - FORNECIMENTO E INSTALAÇÃO. AF_12/2014</t>
  </si>
  <si>
    <t xml:space="preserve"> 11.1.2.8</t>
  </si>
  <si>
    <t>LUVA DE REDUÇÃO, PVC, SOLDÁVEL, DN 32MM X 25MM, INSTALADO EM RAMAL OU SUB-RAMAL DE ÁGUA - FORNECIMENTO E INSTALAÇÃO. AF_12/2014</t>
  </si>
  <si>
    <t xml:space="preserve"> 11.1.2.9</t>
  </si>
  <si>
    <t>BUCHA DE REDUÇÃO LONGA, PVC, SERIE R, ÁGUA PLUVIAL, DN 50 X 40 MM, JUNTA ELÁSTICA, FORNECIDO E INSTALADO EM RAMAL DE ENCAMINHAMENTO. AF_12/2014</t>
  </si>
  <si>
    <t xml:space="preserve"> 11.1.2.10</t>
  </si>
  <si>
    <t>LUVA DE REDUÇÃO, PVC, SOLDÁVEL, DN 50MM X 25MM, INSTALADO EM PRUMADA DE ÁGUA   FORNECIMENTO E INSTALAÇÃO. AF_12/2014</t>
  </si>
  <si>
    <t xml:space="preserve"> 11.1.2.11</t>
  </si>
  <si>
    <t>CURVA 90 GRAUS, PVC, SOLDÁVEL, DN 25MM, INSTALADO EM RAMAL OU SUB-RAMAL DE ÁGUA - FORNECIMENTO E INSTALAÇÃO. AF_12/2014</t>
  </si>
  <si>
    <t xml:space="preserve"> 11.1.2.12</t>
  </si>
  <si>
    <t>CURVA 90 GRAUS, PVC, SOLDÁVEL, DN 32MM, INSTALADO EM RAMAL OU SUB-RAMAL DE ÁGUA - FORNECIMENTO E INSTALAÇÃO. AF_12/2014</t>
  </si>
  <si>
    <t xml:space="preserve"> 11.1.2.13</t>
  </si>
  <si>
    <t>CURVA 90 GRAUS, PVC, SOLDÁVEL, DN 50MM, INSTALADO EM PRUMADA DE ÁGUA - FORNECIMENTO E INSTALAÇÃO. AF_12/2014</t>
  </si>
  <si>
    <t xml:space="preserve"> 11.1.2.14</t>
  </si>
  <si>
    <t xml:space="preserve"> 11.1.2.15</t>
  </si>
  <si>
    <t>JOELHO 90 GRAUS, PVC, SOLDÁVEL, DN 32MM, INSTALADO EM RAMAL OU SUB-RAMAL DE ÁGUA - FORNECIMENTO E INSTALAÇÃO. AF_12/2014</t>
  </si>
  <si>
    <t xml:space="preserve"> 11.1.2.16</t>
  </si>
  <si>
    <t>TE, PVC, SOLDÁVEL, DN 25MM, INSTALADO EM RAMAL DE DISTRIBUIÇÃO DE ÁGUA - FORNECIMENTO E INSTALAÇÃO. AF_12/2014</t>
  </si>
  <si>
    <t xml:space="preserve"> 11.1.2.17</t>
  </si>
  <si>
    <t>TE, PVC, SOLDÁVEL, DN 32MM, INSTALADO EM PRUMADA DE ÁGUA - FORNECIMENTO E INSTALAÇÃO. AF_12/2014</t>
  </si>
  <si>
    <t xml:space="preserve"> 11.1.2.18</t>
  </si>
  <si>
    <t>TE, PVC, SOLDÁVEL, DN 50MM, INSTALADO EM PRUMADA DE ÁGUA - FORNECIMENTO E INSTALAÇÃO. AF_12/2014</t>
  </si>
  <si>
    <t xml:space="preserve"> 11.1.2.19</t>
  </si>
  <si>
    <t>TÊ DE REDUÇÃO, PVC, SOLDÁVEL, DN 32MM X 25MM, INSTALADO EM RAMAL OU SUB-RAMAL DE ÁGUA - FORNECIMENTO E INSTALAÇÃO. AF_12/2014</t>
  </si>
  <si>
    <t xml:space="preserve"> 11.1.2.20</t>
  </si>
  <si>
    <t>TÊ DE REDUÇÃO, PVC, SOLDÁVEL, DN 50MM X 40MM, INSTALADO EM PRUMADA DE ÁGUA - FORNECIMENTO E INSTALAÇÃO. AF_12/2014</t>
  </si>
  <si>
    <t xml:space="preserve"> 11.1.2.21</t>
  </si>
  <si>
    <t>LUVA DE REDUÇÃO, PVC, SOLDÁVEL, DN 40MM X 32MM, INSTALADO EM RAMAL OU SUB-RAMAL DE ÁGUA - FORNECIMENTO E INSTALAÇÃO. AF_12/2014</t>
  </si>
  <si>
    <t xml:space="preserve"> 11.1.2.22</t>
  </si>
  <si>
    <t>TÊ COM BUCHA DE LATÃO NA BOLSA CENTRAL, PVC, SOLDÁVEL, DN 25MM X 1/2, INSTALADO EM RAMAL OU SUB-RAMAL DE ÁGUA - FORNECIMENTO E INSTALAÇÃO. AF_12/2014</t>
  </si>
  <si>
    <t xml:space="preserve"> 11.1.2.23</t>
  </si>
  <si>
    <t>TUBO, PVC, SOLDÁVEL, DN 25MM, INSTALADO EM RAMAL OU SUB-RAMAL DE ÁGUA - FORNECIMENTO E INSTALAÇÃO. AF_12/2014</t>
  </si>
  <si>
    <t xml:space="preserve"> 11.1.2.24</t>
  </si>
  <si>
    <t>TUBO, PVC, SOLDÁVEL, DN 32MM, INSTALADO EM RAMAL OU SUB-RAMAL DE ÁGUA - FORNECIMENTO E INSTALAÇÃO. AF_12/2014</t>
  </si>
  <si>
    <t xml:space="preserve"> 11.1.2.25</t>
  </si>
  <si>
    <t>TUBO, PVC, SOLDÁVEL, DN 40MM, INSTALADO EM PRUMADA DE ÁGUA - FORNECIMENTO E INSTALAÇÃO. AF_12/2014</t>
  </si>
  <si>
    <t xml:space="preserve"> 11.1.2.26</t>
  </si>
  <si>
    <t xml:space="preserve"> 11.2</t>
  </si>
  <si>
    <t>INSTALAÇÕES SANITÁRIAS</t>
  </si>
  <si>
    <t xml:space="preserve"> 11.2.1</t>
  </si>
  <si>
    <t>RAMAIS DE DESCARGA E ENCAMINHAMENTO DE ESGOTO</t>
  </si>
  <si>
    <t xml:space="preserve"> 11.2.1.1</t>
  </si>
  <si>
    <t>CAIXA SIFONADA, PVC, DN 100 X 100 X 50 MM, JUNTA ELÁSTICA, FORNECIDA E INSTALADA EM RAMAL DE DESCARGA OU EM RAMAL DE ESGOTO SANITÁRIO. AF_12/2014</t>
  </si>
  <si>
    <t xml:space="preserve"> 11.2.1.2</t>
  </si>
  <si>
    <t>JOELHO 45 GRAUS, PVC, SERIE NORMAL, ESGOTO PREDIAL, DN 100 MM, JUNTA ELÁSTICA, FORNECIDO E INSTALADO EM RAMAL DE DESCARGA OU RAMAL DE ESGOTO SANITÁRIO. AF_12/2014</t>
  </si>
  <si>
    <t xml:space="preserve"> 11.2.1.3</t>
  </si>
  <si>
    <t>JOELHO 45 GRAUS, PVC, SERIE NORMAL, ESGOTO PREDIAL, DN 150 MM, JUNTA ELÁSTICA, FORNECIDO E INSTALADO EM SUBCOLETOR AÉREO DE ESGOTO SANITÁRIO. AF_12/2014</t>
  </si>
  <si>
    <t xml:space="preserve"> 11.2.1.4</t>
  </si>
  <si>
    <t>JOELHO 45 GRAUS, PVC, SERIE NORMAL, ESGOTO PREDIAL, DN 50 MM, JUNTA ELÁSTICA, FORNECIDO E INSTALADO EM RAMAL DE DESCARGA OU RAMAL DE ESGOTO SANITÁRIO. AF_12/2014</t>
  </si>
  <si>
    <t xml:space="preserve"> 11.2.1.5</t>
  </si>
  <si>
    <t>JOELHO 45 GRAUS, PVC, SERIE NORMAL, ESGOTO PREDIAL, DN 40 MM, JUNTA SOLDÁVEL, FORNECIDO E INSTALADO EM RAMAL DE DESCARGA OU RAMAL DE ESGOTO SANITÁRIO. AF_12/2014</t>
  </si>
  <si>
    <t xml:space="preserve"> 11.2.1.6</t>
  </si>
  <si>
    <t>CURVA CURTA 90 GRAUS, PVC, SERIE NORMAL, ESGOTO PREDIAL, DN 100 MM, JUNTA ELÁSTICA, FORNECIDO E INSTALADO EM SUBCOLETOR AÉREO DE ESGOTO SANITÁRIO. AF_12/2014</t>
  </si>
  <si>
    <t xml:space="preserve"> 11.2.1.7</t>
  </si>
  <si>
    <t>CURVA CURTA 90 GRAUS, PVC, SERIE NORMAL, ESGOTO PREDIAL, DN 50 MM, JUNTA ELÁSTICA, FORNECIDO E INSTALADO EM RAMAL DE DESCARGA OU RAMAL DE ESGOTO SANITÁRIO. AF_12/2014</t>
  </si>
  <si>
    <t xml:space="preserve"> 11.2.1.8</t>
  </si>
  <si>
    <t>CURVA CURTA 90 GRAUS, PVC, SERIE NORMAL, ESGOTO PREDIAL, DN 40 MM, JUNTA SOLDÁVEL, FORNECIDO E INSTALADO EM RAMAL DE DESCARGA OU RAMAL DE ESGOTO SANITÁRIO. AF_12/2014</t>
  </si>
  <si>
    <t xml:space="preserve"> 11.2.1.9</t>
  </si>
  <si>
    <t>JOELHO 90 GRAUS, PVC, SERIE NORMAL, ESGOTO PREDIAL, DN 100 MM, JUNTA ELÁSTICA, FORNECIDO E INSTALADO EM RAMAL DE DESCARGA OU RAMAL DE ESGOTO SANITÁRIO. AF_12/2014</t>
  </si>
  <si>
    <t xml:space="preserve"> 11.2.1.10</t>
  </si>
  <si>
    <t>JOELHO 90 GRAUS, PVC, SERIE NORMAL, ESGOTO PREDIAL, DN 50 MM, JUNTA ELÁSTICA, FORNECIDO E INSTALADO EM RAMAL DE DESCARGA OU RAMAL DE ESGOTO SANITÁRIO. AF_12/2014</t>
  </si>
  <si>
    <t xml:space="preserve"> 11.2.1.11</t>
  </si>
  <si>
    <t>JOELHO 90 GRAUS, PVC, SERIE NORMAL, ESGOTO PREDIAL, DN 40 MM, JUNTA SOLDÁVEL, FORNECIDO E INSTALADO EM RAMAL DE DESCARGA OU RAMAL DE ESGOTO SANITÁRIO. AF_12/2014</t>
  </si>
  <si>
    <t xml:space="preserve"> 11.2.1.12</t>
  </si>
  <si>
    <t>JUNÇÃO SIMPLES, PVC, SERIE R, ÁGUA PLUVIAL, DN 100 X 75 MM, JUNTA ELÁSTICA, FORNECIDO E INSTALADO EM RAMAL DE ENCAMINHAMENTO. AF_12/2014</t>
  </si>
  <si>
    <t xml:space="preserve"> 11.2.1.13</t>
  </si>
  <si>
    <t>REDUÇÃO EXCÊNTRICA, PVC, SERIE R, ÁGUA PLUVIAL, DN 75 X 50 MM, JUNTA ELÁSTICA, FORNECIDO E INSTALADO EM RAMAL DE ENCAMINHAMENTO. AF_12/2014</t>
  </si>
  <si>
    <t xml:space="preserve"> 11.2.1.14</t>
  </si>
  <si>
    <t>JUNÇÃO SIMPLES, PVC, SERIE NORMAL, ESGOTO PREDIAL, DN 100 X 100 MM, JUNTA ELÁSTICA, FORNECIDO E INSTALADO EM RAMAL DE DESCARGA OU RAMAL DE ESGOTO SANITÁRIO. AF_12/2014</t>
  </si>
  <si>
    <t xml:space="preserve"> 11.2.1.15</t>
  </si>
  <si>
    <t>JUNÇÃO SIMPLES, PVC, SERIE NORMAL, ESGOTO PREDIAL, DN 150 X 150 MM, JUNTA ELÁSTICA, FORNECIDO E INSTALADO EM SUBCOLETOR AÉREO DE ESGOTO SANITÁRIO. AF_12/2014</t>
  </si>
  <si>
    <t xml:space="preserve"> 11.2.1.16</t>
  </si>
  <si>
    <t>JUNÇÃO SIMPLES, PVC, SERIE NORMAL, ESGOTO PREDIAL, DN 50 X 50 MM, JUNTA ELÁSTICA, FORNECIDO E INSTALADO EM RAMAL DE DESCARGA OU RAMAL DE ESGOTO SANITÁRIO. AF_12/2014</t>
  </si>
  <si>
    <t xml:space="preserve"> 11.2.1.17</t>
  </si>
  <si>
    <t>JUNÇÃO SIMPLES, PVC, SERIE NORMAL, ESGOTO PREDIAL, DN 75 X 75 MM, JUNTA ELÁSTICA, FORNECIDO E INSTALADO EM RAMAL DE DESCARGA OU RAMAL DE ESGOTO SANITÁRIO. AF_12/2014</t>
  </si>
  <si>
    <t xml:space="preserve"> 11.2.1.18</t>
  </si>
  <si>
    <t xml:space="preserve"> 11.2.1.19</t>
  </si>
  <si>
    <t>LUVA SIMPLES, PVC, SERIE NORMAL, ESGOTO PREDIAL, DN 100 MM, JUNTA ELÁSTICA, FORNECIDO E INSTALADO EM RAMAL DE DESCARGA OU RAMAL DE ESGOTO SANITÁRIO. AF_12/2014</t>
  </si>
  <si>
    <t xml:space="preserve"> 11.2.1.20</t>
  </si>
  <si>
    <t>REDUÇÃO EXCÊNTRICA, PVC, SERIE R, ÁGUA PLUVIAL, DN 150 X 100 MM, JUNTA ELÁSTICA, FORNECIDO E INSTALADO EM CONDUTORES VERTICAIS DE ÁGUAS PLUVIAIS. AF_12/2014</t>
  </si>
  <si>
    <t xml:space="preserve"> 11.2.1.21</t>
  </si>
  <si>
    <t>TUBO PVC, SERIE NORMAL, ESGOTO PREDIAL, DN 150 MM, FORNECIDO E INSTALADO EM SUBCOLETOR AÉREO DE ESGOTO SANITÁRIO. AF_12/2014</t>
  </si>
  <si>
    <t xml:space="preserve"> 11.2.1.22</t>
  </si>
  <si>
    <t>TUBO PVC, SERIE NORMAL, ESGOTO PREDIAL, DN 100 MM, FORNECIDO E INSTALADO EM RAMAL DE DESCARGA OU RAMAL DE ESGOTO SANITÁRIO. AF_12/2014</t>
  </si>
  <si>
    <t xml:space="preserve"> 11.2.1.23</t>
  </si>
  <si>
    <t>TUBO PVC, SERIE NORMAL, ESGOTO PREDIAL, DN 75 MM, FORNECIDO E INSTALADO EM RAMAL DE DESCARGA OU RAMAL DE ESGOTO SANITÁRIO. AF_12/2014</t>
  </si>
  <si>
    <t xml:space="preserve"> 11.2.1.24</t>
  </si>
  <si>
    <t>TUBO PVC, SERIE NORMAL, ESGOTO PREDIAL, DN 50 MM, FORNECIDO E INSTALADO EM RAMAL DE DESCARGA OU RAMAL DE ESGOTO SANITÁRIO. AF_12/2014</t>
  </si>
  <si>
    <t xml:space="preserve"> 11.2.1.25</t>
  </si>
  <si>
    <t>TUBO PVC, SERIE NORMAL, ESGOTO PREDIAL, DN 40 MM, FORNECIDO E INSTALADO EM RAMAL DE DESCARGA OU RAMAL DE ESGOTO SANITÁRIO. AF_12/2014</t>
  </si>
  <si>
    <t xml:space="preserve"> 11.2.1.26</t>
  </si>
  <si>
    <t>TE, PVC, SERIE NORMAL, ESGOTO PREDIAL, DN 40 X 40 MM, JUNTA SOLDÁVEL, FORNECIDO E INSTALADO EM RAMAL DE DESCARGA OU RAMAL DE ESGOTO SANITÁRIO. AF_12/2014</t>
  </si>
  <si>
    <t xml:space="preserve"> 11.2.1.27</t>
  </si>
  <si>
    <t>TE, PVC, SERIE NORMAL, ESGOTO PREDIAL, DN 50 X 50 MM, JUNTA ELÁSTICA, FORNECIDO E INSTALADO EM RAMAL DE DESCARGA OU RAMAL DE ESGOTO SANITÁRIO. AF_12/2014</t>
  </si>
  <si>
    <t xml:space="preserve"> 11.2.1.28</t>
  </si>
  <si>
    <t>JOELHO 45 GRAUS, PVC, SERIE NORMAL, ESGOTO PREDIAL, DN 75 MM, JUNTA ELÁSTICA, FORNECIDO E INSTALADO EM RAMAL DE DESCARGA OU RAMAL DE ESGOTO SANITÁRIO. AF_12/2014</t>
  </si>
  <si>
    <t xml:space="preserve"> 11.2.1.29</t>
  </si>
  <si>
    <t>LUVA DE CORRER, PVC, SERIE NORMAL, ESGOTO PREDIAL, DN 75 MM, JUNTA ELÁSTICA, FORNECIDO E INSTALADO EM RAMAL DE DESCARGA OU RAMAL DE ESGOTO SANITÁRIO. AF_12/2014</t>
  </si>
  <si>
    <t xml:space="preserve"> 11.2.1.30</t>
  </si>
  <si>
    <t>LUVA SIMPLES, PVC, SERIE NORMAL, ESGOTO PREDIAL, DN 75 MM, JUNTA ELÁSTICA, FORNECIDO E INSTALADO EM RAMAL DE DESCARGA OU RAMAL DE ESGOTO SANITÁRIO. AF_12/2014</t>
  </si>
  <si>
    <t xml:space="preserve"> 11.2.1.31</t>
  </si>
  <si>
    <t>TE, PVC, SERIE NORMAL, ESGOTO PREDIAL, DN 75 X 75 MM, JUNTA ELÁSTICA, FORNECIDO E INSTALADO EM RAMAL DE DESCARGA OU RAMAL DE ESGOTO SANITÁRIO. AF_12/2014</t>
  </si>
  <si>
    <t xml:space="preserve"> 11.2.2</t>
  </si>
  <si>
    <t>CAIXAS DE PASSAGEM</t>
  </si>
  <si>
    <t xml:space="preserve"> 11.2.2.1</t>
  </si>
  <si>
    <t>CAIXA DE GORDURA ESPECIAL (CAPACIDADE: 312 L - PARA ATÉ 146 PESSOAS SERVIDAS NO PICO), RETANGULAR, EM ALVENARIA COM BLOCOS DE CONCRETO, DIMENSÕES INTERNAS = 0,4X1,2 M, ALTURA INTERNA = 1 M. AF_05/2018</t>
  </si>
  <si>
    <t xml:space="preserve"> 11.2.2.2</t>
  </si>
  <si>
    <t>CAIXA ENTERRADA HIDRÁULICA RETANGULAR, EM ALVENARIA COM BLOCOS DE CONCRETO, DIMENSÕES INTERNAS: 0,8X0,8X0,6 M PARA REDE DE ESGOTO. AF_05/2018</t>
  </si>
  <si>
    <t xml:space="preserve"> 11.2.2.3</t>
  </si>
  <si>
    <t>CAIXA ENTERRADA HIDRÁULICA RETANGULAR, EM ALVENARIA COM BLOCOS DE CONCRETO, DIMENSÕES INTERNAS: 0,6X0,6X0,6 M PARA REDE DE ESGOTO. AF_05/2018</t>
  </si>
  <si>
    <t xml:space="preserve"> 11.2.3</t>
  </si>
  <si>
    <t>UNIDADES DE TRATAMENTO</t>
  </si>
  <si>
    <t xml:space="preserve"> 11.2.3.1</t>
  </si>
  <si>
    <t>TANQUE SÉPTICO RETANGULAR, EM ALVENARIA COM BLOCOS DE CONCRETO, DIMENSÕES INTERNAS: 1,6 X 4,6 X 2,4 M, VOLUME ÚTIL: 14720 L (PARA 105 CONTRIBUINTES). AF_05/2018</t>
  </si>
  <si>
    <t xml:space="preserve"> 11.2.3.2</t>
  </si>
  <si>
    <t>SUMIDOURO CIRCULAR, EM CONCRETO PRÉ-MOLDADO, DIÂMETRO INTERNO = 2,38 M, ALTURA INTERNA = 2,50 M, ÁREA DE INFILTRAÇÃO: 21,3 M² (PARA 8 CONTRIBUINTES). AF_05/2018</t>
  </si>
  <si>
    <t xml:space="preserve"> 11.3</t>
  </si>
  <si>
    <t>INSTALAÇÕES PLUVIAIS</t>
  </si>
  <si>
    <t xml:space="preserve"> 11.3.1</t>
  </si>
  <si>
    <t>RAMAIS DE ENCAMINHAMENTO DE ÁGUAS PLUVIAIS</t>
  </si>
  <si>
    <t xml:space="preserve"> 11.3.1.1</t>
  </si>
  <si>
    <t>RALO SECO, PVC, DN 100 X 40 MM, JUNTA SOLDÁVEL, FORNECIDO E INSTALADO EM RAMAL DE DESCARGA OU EM RAMAL DE ESGOTO SANITÁRIO. AF_12/2014</t>
  </si>
  <si>
    <t xml:space="preserve"> 11.3.1.2</t>
  </si>
  <si>
    <t>JOELHO 90 GRAUS, PVC, SERIE R, ÁGUA PLUVIAL, DN 150 MM, JUNTA ELÁSTICA, FORNECIDO E INSTALADO EM CONDUTORES VERTICAIS DE ÁGUAS PLUVIAIS. AF_12/2014</t>
  </si>
  <si>
    <t xml:space="preserve"> 11.3.1.3</t>
  </si>
  <si>
    <t>JOELHO 45 GRAUS, PVC, SERIE R, ÁGUA PLUVIAL, DN 150 MM, JUNTA ELÁSTICA, FORNECIDO E INSTALADO EM CONDUTORES VERTICAIS DE ÁGUAS PLUVIAIS. AF_12/2014</t>
  </si>
  <si>
    <t xml:space="preserve"> 11.3.1.4</t>
  </si>
  <si>
    <t>LUVA DE CORRER, PVC, SERIE R, ÁGUA PLUVIAL, DN 150 MM, JUNTA ELÁSTICA, FORNECIDO E INSTALADO EM CONDUTORES VERTICAIS DE ÁGUAS PLUVIAIS. AF_12/2014</t>
  </si>
  <si>
    <t xml:space="preserve"> 11.3.1.5</t>
  </si>
  <si>
    <t>TUBO PVC, SÉRIE R, ÁGUA PLUVIAL, DN 100 MM, FORNECIDO E INSTALADO EM RAMAL DE ENCAMINHAMENTO. AF_12/2014</t>
  </si>
  <si>
    <t xml:space="preserve"> 11.3.1.6</t>
  </si>
  <si>
    <t>TUBO PVC, SÉRIE R, ÁGUA PLUVIAL, DN 150 MM, FORNECIDO E INSTALADO EM CONDUTORES VERTICAIS DE ÁGUAS PLUVIAIS. AF_12/2014</t>
  </si>
  <si>
    <t xml:space="preserve"> 11.3.1.7</t>
  </si>
  <si>
    <t>TUBO DE PVC PARA REDE COLETORA DE ESGOTO DE PAREDE MACIÇA, DN 200 MM, JUNTA ELÁSTICA, INSTALADO EM LOCAL COM NÍVEL BAIXO DE INTERFERÊNCIAS - FORNECIMENTO E ASSENTAMENTO. AF_06/2015</t>
  </si>
  <si>
    <t xml:space="preserve"> 11.3.2</t>
  </si>
  <si>
    <t xml:space="preserve"> 11.3.2.1</t>
  </si>
  <si>
    <t>CAIXA ENTERRADA HIDRÁULICA RETANGULAR EM ALVENARIA COM TIJOLOS CERÂMICOS MACIÇOS, DIMENSÕES INTERNAS: 0,8X0,8X0,6 M PARA REDE DE DRENAGEM. AF_05/2018</t>
  </si>
  <si>
    <t xml:space="preserve"> 11.3.2.2</t>
  </si>
  <si>
    <t>CAIXA ENTERRADA HIDRÁULICA RETANGULAR, EM ALVENARIA COM BLOCOS DE CONCRETO, DIMENSÕES INTERNAS: 0,6X0,6X0,6 M PARA REDE DE DRENAGEM. AF_05/2018</t>
  </si>
  <si>
    <t xml:space="preserve"> 11.3.2.3</t>
  </si>
  <si>
    <t>CAIXA PARA BOCA DE LOBO SIMPLES RETANGULAR, EM ALVENARIA COM BLOCOS DE CONCRETO, DIMENSÕES INTERNAS: 0,6X1X1,2 M. AF_12/2020</t>
  </si>
  <si>
    <t xml:space="preserve"> 12</t>
  </si>
  <si>
    <t>INSTALAÇÕES DE PREVENÇÃO E COMBATE A INCÊNDIO E PÂNICO</t>
  </si>
  <si>
    <t xml:space="preserve"> 12.1</t>
  </si>
  <si>
    <t xml:space="preserve"> 12.1.1</t>
  </si>
  <si>
    <t>HIDRANTES</t>
  </si>
  <si>
    <t xml:space="preserve"> 12.1.1.1</t>
  </si>
  <si>
    <t>PS-255</t>
  </si>
  <si>
    <t>BOMBA CENTRÍFUGA BC-23 R 1.1/2 15 CV MONOFÁSICA - FORNECIMENTO E INSTALAÇÃO (REFERÊNCIA ORSE-SE 9811 08/2021)</t>
  </si>
  <si>
    <t xml:space="preserve"> 12.1.1.2</t>
  </si>
  <si>
    <t>Fornecimento e assentamento de bucha de redução de ferro galvanizado de 3" x 2 1/2"</t>
  </si>
  <si>
    <t xml:space="preserve"> 12.1.1.3</t>
  </si>
  <si>
    <t>COTOVELO 90 GRAUS, EM FERRO GALVANIZADO, CONEXÃO ROSQUEADA, DN 65 (2 1/2), INSTALADO EM RESERVAÇÃO DE ÁGUA DE EDIFICAÇÃO QUE POSSUA RESERVATÓRIO DE FIBRA/FIBROCIMENTO  FORNECIMENTO E INSTALAÇÃO. AF_06/2016</t>
  </si>
  <si>
    <t xml:space="preserve"> 12.1.1.4</t>
  </si>
  <si>
    <t>COTOVELO 90 GRAUS, EM FERRO GALVANIZADO, CONEXÃO ROSQUEADA, DN 80 (3), INSTALADO EM RESERVAÇÃO DE ÁGUA DE EDIFICAÇÃO QUE POSSUA RESERVATÓRIO DE FIBRA/FIBROCIMENTO  FORNECIMENTO E INSTALAÇÃO. AF_06/2016</t>
  </si>
  <si>
    <t xml:space="preserve"> 12.1.1.5</t>
  </si>
  <si>
    <t>JOELHO 90 GRAUS, EM FERRO GALVANIZADO, DN 65 (2 1/2"), CONEXÃO ROSQUEADA, INSTALADO EM REDE DE ALIMENTAÇÃO PARA HIDRANTE - FORNECIMENTO E INSTALAÇÃO. AF_10/2020</t>
  </si>
  <si>
    <t xml:space="preserve"> 12.1.1.6</t>
  </si>
  <si>
    <t>NIPLE, EM FERRO GALVANIZADO, DN 65 (2 1/2"), CONEXÃO ROSQUEADA, INSTALADO EM REDE DE ALIMENTAÇÃO PARA HIDRANTE - FORNECIMENTO E INSTALAÇÃO. AF_10/2020</t>
  </si>
  <si>
    <t xml:space="preserve"> 12.1.1.7</t>
  </si>
  <si>
    <t>NIPLE, EM FERRO GALVANIZADO, DN 80 (3"), CONEXÃO ROSQUEADA, INSTALADO EM REDE DE ALIMENTAÇÃO PARA HIDRANTE - FORNECIMENTO E INSTALAÇÃO. AF_10/2020</t>
  </si>
  <si>
    <t xml:space="preserve"> 12.1.1.8</t>
  </si>
  <si>
    <t>TUBO DE AÇO GALVANIZADO COM COSTURA, CLASSE MÉDIA, DN 65 (2 1/2"), CONEXÃO ROSQUEADA, INSTALADO EM REDE DE ALIMENTAÇÃO PARA HIDRANTE - FORNECIMENTO E INSTALAÇÃO. AF_10/2020</t>
  </si>
  <si>
    <t xml:space="preserve"> 12.1.1.9</t>
  </si>
  <si>
    <t>TUBO DE AÇO GALVANIZADO COM COSTURA, CLASSE MÉDIA, DN 80 (3"), CONEXÃO ROSQUEADA, INSTALADO EM REDE DE ALIMENTAÇÃO PARA HIDRANTE - FORNECIMENTO E INSTALAÇÃO. AF_10/2020</t>
  </si>
  <si>
    <t xml:space="preserve"> 12.1.1.10</t>
  </si>
  <si>
    <t>UNIÃO, EM FERRO GALVANIZADO, DN 80 (3"), CONEXÃO ROSQUEADA, INSTALADO EM REDE DE ALIMENTAÇÃO PARA HIDRANTE - FORNECIMENTO E INSTALAÇÃO. AF_10/2020</t>
  </si>
  <si>
    <t xml:space="preserve"> 12.1.1.11</t>
  </si>
  <si>
    <t>LUVA DE REDUÇÃO, EM FERRO GALVANIZADO, 3" X 2 1/2", CONEXÃO ROSQUEADA, INSTALADO EM REDE DE ALIMENTAÇÃO PARA HIDRANTE - FORNECIMENTO E INSTALAÇÃO. AF_10/2020</t>
  </si>
  <si>
    <t xml:space="preserve"> 12.1.1.12</t>
  </si>
  <si>
    <t xml:space="preserve"> 12.1.1.13</t>
  </si>
  <si>
    <t>PS-256</t>
  </si>
  <si>
    <t>ABRIGO PARA HIDRANTE, 90X60X17CM, COM REGISTRO GLOBO ANGULAR 45 GRAUS 2 1/2", ADAPTADOR STORZ 2 1/2", MANGUEIRA DE INCÊNDIO 30M, REDUÇÃO 2 1/2" X 1 1/2" E ESGUICHO EM LATÃO 1 1/2" - FORNECIMENTO E INSTALAÇÃO. (REFERÊNCIA SINAPI 96765 09/2021)</t>
  </si>
  <si>
    <t xml:space="preserve"> 12.1.1.14</t>
  </si>
  <si>
    <t>PS-257</t>
  </si>
  <si>
    <t>VÁLVULA GAVETA ROSCA COM HASTE ASCENDENTE 2 1/2" (REFERÊNCIA ORSE 11073 08/2021)</t>
  </si>
  <si>
    <t xml:space="preserve"> 12.1.1.15</t>
  </si>
  <si>
    <t>PS-182</t>
  </si>
  <si>
    <t>FORNECIMENTO E INSTALAÇÃO DE QUADRO DE COMANDO PARA BOMBA 7,5HP. (REF 7826 ORSE 02/2020)</t>
  </si>
  <si>
    <t xml:space="preserve"> 12.1.1.16</t>
  </si>
  <si>
    <t>Fornecimento e instalação de adaptador storz para engate rápido 2 1/2" x 2 1/2" com tampão e corrente (incêndio)</t>
  </si>
  <si>
    <t xml:space="preserve"> 12.1.1.17</t>
  </si>
  <si>
    <t>TAMPA PARA CAIXA TIPO R2 E R3, EM FERRO FUNDIDO, DIMENSÕES INTERNAS: 0,55 X 1,10 M - FORNECIMENTO E INSTALAÇÃO. AF_12/2020</t>
  </si>
  <si>
    <t xml:space="preserve"> 12.1.1.18</t>
  </si>
  <si>
    <t>LUVA DE REDUÇÃO, EM FERRO GALVANIZADO, 3" X 1 1/2", CONEXÃO ROSQUEADA, INSTALADO EM PRUMADAS - FORNECIMENTO E INSTALAÇÃO. AF_10/2020</t>
  </si>
  <si>
    <t xml:space="preserve"> 12.1.1.19</t>
  </si>
  <si>
    <t>REGISTRO DE GAVETA BRUTO, LATÃO, ROSCÁVEL, 3, INSTALADO EM RESERVAÇÃO DE ÁGUA DE EDIFICAÇÃO QUE POSSUA RESERVATÓRIO DE FIBRA/FIBROCIMENTO  FORNECIMENTO E INSTALAÇÃO. AF_06/2016</t>
  </si>
  <si>
    <t xml:space="preserve"> 12.1.1.20</t>
  </si>
  <si>
    <t>VÁLVULA DE RETENÇÃO HORIZONTAL, DE BRONZE, ROSCÁVEL, 3" - FORNECIMENTO E INSTALAÇÃO. AF_01/2019</t>
  </si>
  <si>
    <t xml:space="preserve"> 12.1.1.21</t>
  </si>
  <si>
    <t>TÊ, EM FERRO GALVANIZADO, CONEXÃO ROSQUEADA, DN 80 (3"), INSTALADO EM REDE DE ALIMENTAÇÃO PARA HIDRANTE - FORNECIMENTO E INSTALAÇÃO. AF_10/2020</t>
  </si>
  <si>
    <t xml:space="preserve"> 12.1.1.22</t>
  </si>
  <si>
    <t>I8401</t>
  </si>
  <si>
    <t>RESERVATÓRIO EM ANÉIS PRÉ-MOLDADOS DE CONCRETO, Ø 3,00m, CAP. 20m³, COM CISTERNA DE 10m³, H=7,30m, ESCADA METÁLICA COM GUARDA CORPO E ABRIGO P/ MOTOBOMBA COM PORTÃO DE FERRO - FUSTE 4,14m</t>
  </si>
  <si>
    <t xml:space="preserve"> 12.1.2</t>
  </si>
  <si>
    <t>PREVENTIVOS</t>
  </si>
  <si>
    <t xml:space="preserve"> 12.1.2.1</t>
  </si>
  <si>
    <t>PS-052</t>
  </si>
  <si>
    <t>FORNECIMENTO E INSTALAÇÃO DE ACIONADOR MANUAL PARA ALARME, TIPO QUEBRA VIDRO, COM MARTELO</t>
  </si>
  <si>
    <t xml:space="preserve"> 12.1.2.2</t>
  </si>
  <si>
    <t>PS-051</t>
  </si>
  <si>
    <t>FORNECIMENTO E INSTALAÇÃO DE SIRENE ELETRÔNICA, 12V, ALARME DE EMERGÊNCIA</t>
  </si>
  <si>
    <t xml:space="preserve"> 12.1.2.3</t>
  </si>
  <si>
    <t>PS-050</t>
  </si>
  <si>
    <t>FORNECIMENTO E INSTALAÇÃO DE CENTRAL DE ALARME IPA, 12 LAÇOS, SEM BATERIA</t>
  </si>
  <si>
    <t xml:space="preserve"> 12.1.2.4</t>
  </si>
  <si>
    <t>PS-049</t>
  </si>
  <si>
    <t>FORNECIMENTO E INSTALAÇÃO DE BATERIA SELADA PARA CENTRAL DE ALARME, 12V/5A</t>
  </si>
  <si>
    <t xml:space="preserve"> 12.1.2.5</t>
  </si>
  <si>
    <t>PS-044</t>
  </si>
  <si>
    <t>FORNECIMENTO E INSTALAÇÃO DE PLACA DE SINALIZAÇÃO DE EQUIPAMENTOS 20X20CM</t>
  </si>
  <si>
    <t xml:space="preserve"> 12.1.2.6</t>
  </si>
  <si>
    <t>PS-053</t>
  </si>
  <si>
    <t>FORNECIMENTO E INSTALAÇÃO DE PLACA DE SINALIZAÇÃO INDICATIVA, SAÍDA DE EMERGÊNCIA, SAÍDA LATERAL ESQUERDA/DIREITA/SAÍDA EM FRENTE</t>
  </si>
  <si>
    <t xml:space="preserve"> 12.1.2.7</t>
  </si>
  <si>
    <t>EXTINTOR DE INCÊNDIO PORTÁTIL COM CARGA DE ÁGUA PRESSURIZADA DE 10 L, CLASSE A - FORNECIMENTO E INSTALAÇÃO. AF_10/2020_P</t>
  </si>
  <si>
    <t xml:space="preserve"> 12.1.2.8</t>
  </si>
  <si>
    <t>EXTINTOR DE INCÊNDIO PORTÁTIL COM CARGA DE PQS DE 6 KG, CLASSE BC - FORNECIMENTO E INSTALAÇÃO. AF_10/2020_P</t>
  </si>
  <si>
    <t xml:space="preserve"> 12.1.2.9</t>
  </si>
  <si>
    <t xml:space="preserve"> 12.1.2.10</t>
  </si>
  <si>
    <t>LUMINÁRIA DE EMERGÊNCIA, COM 30 LÂMPADAS LED DE 2 W, SEM REATOR - FORNECIMENTO E INSTALAÇÃO. AF_02/2020</t>
  </si>
  <si>
    <t xml:space="preserve"> 12.2</t>
  </si>
  <si>
    <t xml:space="preserve"> 12.2.1</t>
  </si>
  <si>
    <t xml:space="preserve"> 12.2.1.1</t>
  </si>
  <si>
    <t xml:space="preserve"> 12.2.1.2</t>
  </si>
  <si>
    <t xml:space="preserve"> 12.2.1.3</t>
  </si>
  <si>
    <t xml:space="preserve"> 12.2.1.4</t>
  </si>
  <si>
    <t xml:space="preserve"> 12.2.1.5</t>
  </si>
  <si>
    <t xml:space="preserve"> 12.2.1.6</t>
  </si>
  <si>
    <t xml:space="preserve"> 12.2.1.7</t>
  </si>
  <si>
    <t xml:space="preserve"> 12.2.1.8</t>
  </si>
  <si>
    <t xml:space="preserve"> 12.2.2</t>
  </si>
  <si>
    <t xml:space="preserve"> 12.2.2.1</t>
  </si>
  <si>
    <t xml:space="preserve"> 12.2.2.2</t>
  </si>
  <si>
    <t xml:space="preserve"> 12.2.2.3</t>
  </si>
  <si>
    <t xml:space="preserve"> 12.2.2.4</t>
  </si>
  <si>
    <t xml:space="preserve"> 12.2.2.5</t>
  </si>
  <si>
    <t xml:space="preserve"> 12.2.2.6</t>
  </si>
  <si>
    <t xml:space="preserve"> 12.2.2.7</t>
  </si>
  <si>
    <t xml:space="preserve"> 12.2.2.8</t>
  </si>
  <si>
    <t xml:space="preserve"> 12.3</t>
  </si>
  <si>
    <t xml:space="preserve"> 12.3.1</t>
  </si>
  <si>
    <t xml:space="preserve"> 12.3.1.1</t>
  </si>
  <si>
    <t xml:space="preserve"> 12.3.1.2</t>
  </si>
  <si>
    <t xml:space="preserve"> 12.3.1.3</t>
  </si>
  <si>
    <t xml:space="preserve"> 12.3.1.4</t>
  </si>
  <si>
    <t xml:space="preserve"> 12.3.2</t>
  </si>
  <si>
    <t xml:space="preserve"> 12.3.2.1</t>
  </si>
  <si>
    <t xml:space="preserve"> 12.3.2.2</t>
  </si>
  <si>
    <t xml:space="preserve"> 12.3.2.3</t>
  </si>
  <si>
    <t xml:space="preserve"> 12.3.2.4</t>
  </si>
  <si>
    <t xml:space="preserve"> 12.3.2.5</t>
  </si>
  <si>
    <t xml:space="preserve"> 12.3.2.6</t>
  </si>
  <si>
    <t xml:space="preserve"> 12.3.2.7</t>
  </si>
  <si>
    <t xml:space="preserve"> 12.3.2.8</t>
  </si>
  <si>
    <t xml:space="preserve"> 13</t>
  </si>
  <si>
    <t>COBERTURAS</t>
  </si>
  <si>
    <t xml:space="preserve"> 13.1</t>
  </si>
  <si>
    <t>ESTRUTURAS METÁLICAS E TELHAMENTO</t>
  </si>
  <si>
    <t xml:space="preserve"> 13.1.1</t>
  </si>
  <si>
    <t>ESTRUTURA TRELIÇADA DE COBERTURA, TIPO FINK, COM LIGAÇÕES SOLDADAS, INCLUSOS PERFIS METÁLICOS, CHAPAS METÁLICAS, MÃO DE OBRA E TRANSPORTE COM GUINDASTE - FORNECIMENTO E INSTALAÇÃO. AF_01/2020_P</t>
  </si>
  <si>
    <t xml:space="preserve"> 13.1.2</t>
  </si>
  <si>
    <t>PS-235</t>
  </si>
  <si>
    <t>ESTRUTURA METALICA EM TESOURAS OU TRELICAS, VAO LIVRE DE 20M, FORNECIMENTO E MONTAGEM, NAO SENDO CONSIDERADOS OS FECHAMENTOS METALICOS, AS COLUNAS, OS SERVICOS GERAIS EM ALVENARIA E CONCRETO, AS TELHAS DE COBERTURA E A PINTURA DE ACABAMENTO</t>
  </si>
  <si>
    <t xml:space="preserve"> 13.1.3</t>
  </si>
  <si>
    <t>TRAMA DE AÇO COMPOSTA POR TERÇAS PARA TELHADOS DE ATÉ 2 ÁGUAS PARA TELHA ONDULADA DE FIBROCIMENTO, METÁLICA, PLÁSTICA OU TERMOACÚSTICA, INCLUSO TRANSPORTE VERTICAL. AF_07/2019</t>
  </si>
  <si>
    <t xml:space="preserve"> 13.1.4</t>
  </si>
  <si>
    <t>PINTURA COM TINTA ALQUÍDICA DE ACABAMENTO (ESMALTE SINTÉTICO FOSCO) PULVERIZADA SOBRE SUPERFÍCIES METÁLICAS (EXCETO PERFIL) EXECUTADO EM OBRA (POR DEMÃO). AF_01/2020</t>
  </si>
  <si>
    <t xml:space="preserve"> 13.1.5</t>
  </si>
  <si>
    <t>TELHAMENTO COM TELHA METÁLICA TERMOACÚSTICA E = 30 MM, COM ATÉ 2 ÁGUAS, INCLUSO IÇAMENTO. AF_07/2019</t>
  </si>
  <si>
    <t xml:space="preserve"> 13.1.6</t>
  </si>
  <si>
    <t>TELHAMENTO COM TELHA DE AÇO/ALUMÍNIO E = 0,5 MM, COM ATÉ 2 ÁGUAS, INCLUSO IÇAMENTO. AF_07/2019</t>
  </si>
  <si>
    <t xml:space="preserve"> 13.1.7</t>
  </si>
  <si>
    <t>Cumeeira termoacústica</t>
  </si>
  <si>
    <t xml:space="preserve"> 13.2</t>
  </si>
  <si>
    <t>CALHAS, RUFOS E PINGADEIRAS</t>
  </si>
  <si>
    <t xml:space="preserve"> 13.2.1</t>
  </si>
  <si>
    <t>CALHA EM CHAPA DE AÇO GALVANIZADO NÚMERO 24, DESENVOLVIMENTO DE 100 CM, INCLUSO TRANSPORTE VERTICAL. AF_07/2019</t>
  </si>
  <si>
    <t xml:space="preserve"> 13.2.3</t>
  </si>
  <si>
    <t>RUFO EM CHAPA DE AÇO GALVANIZADO NÚMERO 24, CORTE DE 25 CM, INCLUSO TRANSPORTE VERTICAL. AF_07/2019</t>
  </si>
  <si>
    <t xml:space="preserve"> 13.2.12</t>
  </si>
  <si>
    <t>RUFO EXTERNO/INTERNO EM CHAPA DE AÇO GALVANIZADO NÚMERO 26, CORTE DE 33 CM, INCLUSO IÇAMENTO. AF_07/2019</t>
  </si>
  <si>
    <t xml:space="preserve"> 14</t>
  </si>
  <si>
    <t>INSTALAÇÕES E CASA DE GÁS</t>
  </si>
  <si>
    <t xml:space="preserve"> 14.1</t>
  </si>
  <si>
    <t>ALVENARIA DE BLOCOS DE CONCRETO ESTRUTURAL 14X19X39 CM, (ESPESSURA 14 CM) FBK = 14,0 MPA, PARA PAREDES COM ÁREA LÍQUIDA MENOR QUE 6M², SEM VÃOS, UTILIZANDO COLHER DE PEDREIRO. AF_12/2014</t>
  </si>
  <si>
    <t xml:space="preserve"> 14.2</t>
  </si>
  <si>
    <t>CHAPISCO APLICADO EM ALVENARIA (COM PRESENÇA DE VÃOS) E ESTRUTURAS DE CONCRETO DE FACHADA, COM COLHER DE PEDREIRO.  ARGAMASSA TRAÇO 1:3 COM PREPARO EM BETONEIRA 400L. AF_06/2014</t>
  </si>
  <si>
    <t xml:space="preserve"> 14.3</t>
  </si>
  <si>
    <t>EMBOÇO OU MASSA ÚNICA EM ARGAMASSA TRAÇO 1:2:8, PREPARO MECÂNICO COM BETONEIRA 400 L, APLICADA MANUALMENTE EM PANOS DE FACHADA COM PRESENÇA DE VÃOS, ESPESSURA DE 25 MM. AF_06/2014</t>
  </si>
  <si>
    <t xml:space="preserve"> 14.4</t>
  </si>
  <si>
    <t>LAJE PRÉ-MOLDADA UNIDIRECIONAL, BIAPOIADA, PARA FORRO, ENCHIMENTO EM CERÂMICA, VIGOTA CONVENCIONAL, ALTURA TOTAL DA LAJE (ENCHIMENTO+CAPA) = (8+3). AF_11/2020</t>
  </si>
  <si>
    <t xml:space="preserve"> 14.5</t>
  </si>
  <si>
    <t>TUBO DE AÇO GALVANIZADO COM COSTURA, CLASSE MÉDIA, CONEXÃO ROSQUEADA, DN 20 (3/4"), INSTALADO EM RAMAIS E SUB-RAMAIS DE GÁS - FORNECIMENTO E INSTALAÇÃO. AF_10/2020</t>
  </si>
  <si>
    <t xml:space="preserve"> 14.6</t>
  </si>
  <si>
    <t>JOELHO 90 GRAUS, EM FERRO GALVANIZADO, CONEXÃO ROSQUEADA, DN 20 (3/4"), INSTALADO EM RAMAIS E SUB-RAMAIS DE GÁS - FORNECIMENTO E INSTALAÇÃO. AF_10/2020</t>
  </si>
  <si>
    <t xml:space="preserve"> 14.7</t>
  </si>
  <si>
    <t>TÊ, EM FERRO GALVANIZADO, CONEXÃO ROSQUEADA, DN 20 (3/4"), INSTALADO EM RAMAIS E SUB-RAMAIS DE GÁS - FORNECIMENTO E INSTALAÇÃO. AF_10/2020</t>
  </si>
  <si>
    <t xml:space="preserve"> 14.8</t>
  </si>
  <si>
    <t>NIPLE, EM FERRO GALVANIZADO, CONEXÃO ROSQUEADA, DN 20 (3/4"), INSTALADO EM RAMAIS E SUB-RAMAIS DE GÁS - FORNECIMENTO E INSTALAÇÃO. AF_10/2020</t>
  </si>
  <si>
    <t xml:space="preserve"> 14.9</t>
  </si>
  <si>
    <t xml:space="preserve"> 14.10</t>
  </si>
  <si>
    <t xml:space="preserve"> 14.11</t>
  </si>
  <si>
    <t xml:space="preserve"> 14.12</t>
  </si>
  <si>
    <t xml:space="preserve"> 14.13</t>
  </si>
  <si>
    <t xml:space="preserve"> 14.14</t>
  </si>
  <si>
    <t xml:space="preserve"> 14.15</t>
  </si>
  <si>
    <t>PORTA DE FERRO, DE ABRIR, TIPO GRADE COM CHAPA, COM GUARNIÇÕES. AF_12/2019</t>
  </si>
  <si>
    <t xml:space="preserve"> 14.16</t>
  </si>
  <si>
    <t>PINTURA COM TINTA ALQUÍDICA DE ACABAMENTO (ESMALTE SINTÉTICO FOSCO) PULVERIZADA SOBRE PERFIL METÁLICO EXECUTADO EM FÁBRICA (POR DEMÃO). AF_01/2020</t>
  </si>
  <si>
    <t xml:space="preserve"> 15</t>
  </si>
  <si>
    <t>INSTALAÇÕES ELÉTRICAS</t>
  </si>
  <si>
    <t xml:space="preserve"> 15.1</t>
  </si>
  <si>
    <t>ELETRODUTOS E ACABAMENTOS</t>
  </si>
  <si>
    <t xml:space="preserve"> 15.1.1</t>
  </si>
  <si>
    <t>Condulete em alumínio tipo "x" de 1"</t>
  </si>
  <si>
    <t xml:space="preserve"> 15.1.2</t>
  </si>
  <si>
    <t>Condulete em alumínio tipo "x" de 3/4"</t>
  </si>
  <si>
    <t xml:space="preserve"> 15.1.3</t>
  </si>
  <si>
    <t>TAMPA PARA CONDULETE, EM PVC, PARA TOMADA HEXAGONAL</t>
  </si>
  <si>
    <t xml:space="preserve"> 15.1.4</t>
  </si>
  <si>
    <t xml:space="preserve">BUCHA EM ALUMINIO, COM ROSCA, DE 1", PARA ELETRODUTO  </t>
  </si>
  <si>
    <t xml:space="preserve"> 15.1.5</t>
  </si>
  <si>
    <t xml:space="preserve">BUCHA EM ALUMINIO, COM ROSCA, DE 3/4", PARA ELETRODUTO  </t>
  </si>
  <si>
    <t xml:space="preserve"> 15.1.6</t>
  </si>
  <si>
    <t>CURVA 90 GRAUS, PARA ELETRODUTO, EM ACO GALVANIZADO ELETROLITICO, DIAMETRO DE 20 MM (3/4")</t>
  </si>
  <si>
    <t xml:space="preserve"> 15.1.7</t>
  </si>
  <si>
    <t>CURVA 90 GRAUS, PARA ELETRODUTO, EM ACO GALVANIZADO ELETROLITICO, DIAMETRO DE 25 MM (1")</t>
  </si>
  <si>
    <t xml:space="preserve"> 15.1.8</t>
  </si>
  <si>
    <t>CURVA 90 GRAUS, PARA ELETRODUTO, EM ACO GALVANIZADO ELETROLITICO, DIAMETRO DE 100 MM (4")</t>
  </si>
  <si>
    <t xml:space="preserve"> 15.1.9</t>
  </si>
  <si>
    <t>LUVA DE EMENDA PARA ELETRODUTO, AÇO GALVANIZADO, DN 20 MM (3/4  ), APARENTE, INSTALADA EM TETO - FORNECIMENTO E INSTALAÇÃO. AF_11/2016_P</t>
  </si>
  <si>
    <t xml:space="preserve"> 15.1.10</t>
  </si>
  <si>
    <t>LUVA DE EMENDA PARA ELETRODUTO, AÇO GALVANIZADO, DN 25 MM (1''), APARENTE, INSTALADA EM TETO - FORNECIMENTO E INSTALAÇÃO. AF_11/2016_P</t>
  </si>
  <si>
    <t xml:space="preserve"> 15.1.11</t>
  </si>
  <si>
    <t>ELETRODUTO DE AÇO GALVANIZADO, CLASSE LEVE, DN 20 MM (3/4), APARENTE, INSTALADO EM PAREDE - FORNECIMENTO E INSTALAÇÃO. AF_11/2016_P</t>
  </si>
  <si>
    <t xml:space="preserve"> 15.1.12</t>
  </si>
  <si>
    <t>ELETRODUTO DE AÇO GALVANIZADO, CLASSE LEVE, DN 25 MM (1), APARENTE, INSTALADO EM PAREDE - FORNECIMENTO E INSTALAÇÃO. AF_11/2016_P</t>
  </si>
  <si>
    <t xml:space="preserve"> 15.1.13</t>
  </si>
  <si>
    <t>ELETRODUTO FLEXÍVEL CORRUGADO, PVC, DN 25 MM (3/4"), PARA CIRCUITOS TERMINAIS, INSTALADO EM PAREDE - FORNECIMENTO E INSTALAÇÃO. AF_12/2015</t>
  </si>
  <si>
    <t xml:space="preserve"> 15.1.14</t>
  </si>
  <si>
    <t>ELETRODUTO RÍGIDO SOLDÁVEL, PVC, DN 25 MM (3/4), APARENTE, INSTALADO EM PAREDE - FORNECIMENTO E INSTALAÇÃO. AF_11/2016_P</t>
  </si>
  <si>
    <t xml:space="preserve"> 15.1.15</t>
  </si>
  <si>
    <t>ELETRODUTO RÍGIDO ROSCÁVEL, PVC, DN 110 MM (4") - FORNECIMENTO E INSTALAÇÃO. AF_12/2015</t>
  </si>
  <si>
    <t xml:space="preserve"> 15.1.16</t>
  </si>
  <si>
    <t>QUADRO DE DISTRIBUIÇÃO DE ENERGIA EM CHAPA DE AÇO GALVANIZADO, DE SOBREPOR, COM BARRAMENTO TRIFÁSICO, PARA 18 DISJUNTORES DIN 100A - FORNECIMENTO E INSTALAÇÃO. AF_10/2020</t>
  </si>
  <si>
    <t xml:space="preserve"> 15.1.17</t>
  </si>
  <si>
    <t>INTERRUPTOR SIMPLES (1 MÓDULO), 10A/250V, INCLUINDO SUPORTE E PLACA - FORNECIMENTO E INSTALAÇÃO. AF_12/2015</t>
  </si>
  <si>
    <t xml:space="preserve"> 15.1.18</t>
  </si>
  <si>
    <t>INTERRUPTOR SIMPLES (2 MÓDULOS) COM INTERRUPTOR PARALELO (2 MÓDULOS), 10A/250V, INCLUINDO SUPORTE E PLACA - FORNECIMENTO E INSTALAÇÃO. AF_12/2015</t>
  </si>
  <si>
    <t xml:space="preserve"> 15.1.19</t>
  </si>
  <si>
    <t xml:space="preserve"> 15.1.20</t>
  </si>
  <si>
    <t>INTERRUPTOR SIMPLES (2 MÓDULOS), 10A/250V, INCLUINDO SUPORTE E PLACA - FORNECIMENTO E INSTALAÇÃO. AF_12/2015</t>
  </si>
  <si>
    <t xml:space="preserve"> 15.1.21</t>
  </si>
  <si>
    <t>INTERRUPTOR SIMPLES (3 MÓDULOS), 10A/250V, INCLUINDO SUPORTE E PLACA - FORNECIMENTO E INSTALAÇÃO. AF_12/2015</t>
  </si>
  <si>
    <t xml:space="preserve"> 15.1.22</t>
  </si>
  <si>
    <t>TOMADA MÉDIA DE EMBUTIR (1 MÓDULO), 2P+T 10 A, INCLUINDO SUPORTE E PLACA - FORNECIMENTO E INSTALAÇÃO. AF_12/2015</t>
  </si>
  <si>
    <t xml:space="preserve"> 15.1.23</t>
  </si>
  <si>
    <t>PS-043</t>
  </si>
  <si>
    <t>LUMINARIA TIPO PLAFON DE SOBREPOR COM 1 LAMPADA LED 25W-FORNECIMENTO E INSTALAÇÃO (REF SINAP 97592)</t>
  </si>
  <si>
    <t xml:space="preserve"> 15.1.24</t>
  </si>
  <si>
    <t>PS-042</t>
  </si>
  <si>
    <t>LUMINÁRIA TIPO PLAFON, DE SOBREPOR COM 1 LAMPADA DE LED 40W- FORNECIMENTO E INSTALAÇÃO</t>
  </si>
  <si>
    <t xml:space="preserve"> 15.2</t>
  </si>
  <si>
    <t>ELETROCALHA</t>
  </si>
  <si>
    <t xml:space="preserve"> 15.2.1</t>
  </si>
  <si>
    <t>Bucha com arruela em liga especial zamak p/eletroduto 20mm, d=3/4"</t>
  </si>
  <si>
    <t xml:space="preserve"> 15.2.2</t>
  </si>
  <si>
    <t>PS-258</t>
  </si>
  <si>
    <t>Fornecimento e instalação de cotovelo reto 90º para eletrocalha perfurada 200mm x 50mm. (REFERÊNCIA ORSE 7816 08/2021)</t>
  </si>
  <si>
    <t xml:space="preserve"> 15.2.3</t>
  </si>
  <si>
    <t>PS-263</t>
  </si>
  <si>
    <t>Fornecimento e instalação de cotovelo reto 90º para eletrocalha perfurada 300mm x 50mm. (REFERÊNCIA ORSE 7816 08/2021)</t>
  </si>
  <si>
    <t xml:space="preserve"> 15.2.4</t>
  </si>
  <si>
    <t>Cruzeta 200 x 50 mm para eletrocalha metálica lisa zincada (ref.: mopa ou similar)</t>
  </si>
  <si>
    <t xml:space="preserve"> 15.2.5</t>
  </si>
  <si>
    <t>Cruzeta 100 x 50 mm para eletrocalha perfurada metálica (ref.: mopa ou similar)</t>
  </si>
  <si>
    <t xml:space="preserve"> 15.2.6</t>
  </si>
  <si>
    <t>Fornecimento e instalação de eletrocalha perfurada 200 x  50 x 3000 mm  (ref. mopa ou similar)</t>
  </si>
  <si>
    <t xml:space="preserve"> 15.2.7</t>
  </si>
  <si>
    <t>Fornecimento e instalação de eletrocalha perfurada 300 x 100 x 3000 mm (ref. mopa ou similar)</t>
  </si>
  <si>
    <t xml:space="preserve"> 15.2.8</t>
  </si>
  <si>
    <t>SUPORTE PARA ELETROCALHA LISA OU PERFURADA EM AÇO GALVANIZADO, LARGURA 200 OU 400 MM E ALTURA 50 MM, ESPAÇADO A CADA 1,5 M, EM PERFILADO DE SEÇÃO 38X76 MM, POR METRO DE ELETRECOLHA FIXADA. AF_07/2017</t>
  </si>
  <si>
    <t xml:space="preserve"> 15.2.9</t>
  </si>
  <si>
    <t>Redução concêntrica 200 x 100 x 50mm para eletrocalha metálica (ref. mopa ou similar)</t>
  </si>
  <si>
    <t xml:space="preserve"> 15.2.10</t>
  </si>
  <si>
    <t>Tê horizontal 300 x 100 mm para eletrocalha metálica (ref. Mopa ou similar)</t>
  </si>
  <si>
    <t xml:space="preserve"> 15.2.11</t>
  </si>
  <si>
    <t>Tê horizontal 200 x 70mm para eletrocalha metálica (ref. Mopa ou similar)</t>
  </si>
  <si>
    <t xml:space="preserve"> 15.2.12</t>
  </si>
  <si>
    <t>Tê horizontal 100 x 50 mm com base lisa perfurada para eletrocalha metálica (ref. Mopa ou similar)</t>
  </si>
  <si>
    <t xml:space="preserve"> 15.3</t>
  </si>
  <si>
    <t>CABEAMENTOS E DISPOSITIVOS DE PROTEÇÃO</t>
  </si>
  <si>
    <t xml:space="preserve"> 15.3.1</t>
  </si>
  <si>
    <t>Cabo de cobre PP Cordplast 4 x 2,5 mm2, 450/750v - fornecimento</t>
  </si>
  <si>
    <t xml:space="preserve"> 15.3.2</t>
  </si>
  <si>
    <t>CABO DE COBRE FLEXÍVEL ISOLADO, 2,5 MM², ANTI-CHAMA 450/750 V, PARA CIRCUITOS TERMINAIS - FORNECIMENTO E INSTALAÇÃO. AF_12/2015</t>
  </si>
  <si>
    <t xml:space="preserve"> 15.3.3</t>
  </si>
  <si>
    <t>CABO DE COBRE FLEXÍVEL ISOLADO, 4 MM², ANTI-CHAMA 450/750 V, PARA CIRCUITOS TERMINAIS - FORNECIMENTO E INSTALAÇÃO. AF_12/2015</t>
  </si>
  <si>
    <t xml:space="preserve"> 15.3.4</t>
  </si>
  <si>
    <t>CABO DE COBRE FLEXÍVEL ISOLADO, 6 MM², ANTI-CHAMA 450/750 V, PARA CIRCUITOS TERMINAIS - FORNECIMENTO E INSTALAÇÃO. AF_12/2015</t>
  </si>
  <si>
    <t xml:space="preserve"> 15.3.5</t>
  </si>
  <si>
    <t>DISJUNTOR MONOPOLAR TIPO DIN, CORRENTE NOMINAL DE 10A - FORNECIMENTO E INSTALAÇÃO. AF_10/2020</t>
  </si>
  <si>
    <t xml:space="preserve"> 15.3.6</t>
  </si>
  <si>
    <t>DISJUNTOR BIPOLAR TIPO DIN, CORRENTE NOMINAL DE 16A - FORNECIMENTO E INSTALAÇÃO. AF_10/2020</t>
  </si>
  <si>
    <t xml:space="preserve"> 15.3.7</t>
  </si>
  <si>
    <t>DISJUNTOR BIPOLAR TIPO DIN, CORRENTE NOMINAL DE 32A - FORNECIMENTO E INSTALAÇÃO. AF_10/2020</t>
  </si>
  <si>
    <t xml:space="preserve"> 15.3.8</t>
  </si>
  <si>
    <t>DISJUNTOR TRIPOLAR TIPO DIN, CORRENTE NOMINAL DE 50A - FORNECIMENTO E INSTALAÇÃO. AF_10/2020</t>
  </si>
  <si>
    <t xml:space="preserve"> 15.3.9</t>
  </si>
  <si>
    <t>Disjuntor bipolar DR 32 A  - Dispositivo residual diferencial, tipo AC, 30MA, Siemens ou similar,</t>
  </si>
  <si>
    <t xml:space="preserve"> 15.3.10</t>
  </si>
  <si>
    <t>Quadro de distribuição de embutir, em chapa de aço, para até 70 disjuntores, com barramento, padrão DIN, exclusive disjuntores</t>
  </si>
  <si>
    <t xml:space="preserve"> 15.3.11</t>
  </si>
  <si>
    <t>Dispositivo de proteção contra surto de tensão DPS 40kA - 440v</t>
  </si>
  <si>
    <t xml:space="preserve"> 15.3.12</t>
  </si>
  <si>
    <t>Disjuntor termomagnético tripolar 450 A, padrão DIN (linha branca )</t>
  </si>
  <si>
    <t xml:space="preserve"> 16</t>
  </si>
  <si>
    <t>INSTALAÇÕES DE CABEAMENTO DE LÓGICA E TELEFONIA</t>
  </si>
  <si>
    <t xml:space="preserve"> 16.1</t>
  </si>
  <si>
    <t>ELETRODUTO RÍGIDO ROSCÁVEL, PVC, DN 25 MM (3/4"), PARA CIRCUITOS TERMINAIS, INSTALADO EM PAREDE - FORNECIMENTO E INSTALAÇÃO. AF_12/2015</t>
  </si>
  <si>
    <t xml:space="preserve"> 16.2</t>
  </si>
  <si>
    <t>CURVA 90 GRAUS PARA ELETRODUTO, PVC, ROSCÁVEL, DN 25 MM (3/4"), PARA CIRCUITOS TERMINAIS, INSTALADA EM PAREDE - FORNECIMENTO E INSTALAÇÃO. AF_12/2015</t>
  </si>
  <si>
    <t xml:space="preserve"> 16.3</t>
  </si>
  <si>
    <t>LUVA PARA ELETRODUTO, PVC, ROSCÁVEL, DN 25 MM (3/4"), PARA CIRCUITOS TERMINAIS, INSTALADA EM PAREDE - FORNECIMENTO E INSTALAÇÃO. AF_12/2015</t>
  </si>
  <si>
    <t xml:space="preserve"> 16.4</t>
  </si>
  <si>
    <t>Caixa de passagem em alumínio para piso 4" x 2" - Fornecimento e assentamento</t>
  </si>
  <si>
    <t xml:space="preserve"> 16.5</t>
  </si>
  <si>
    <t xml:space="preserve"> 16.6</t>
  </si>
  <si>
    <t>Fornecimento e instalação de saída horizontal para eletroduto 3/4" (ref. vl 33 valemam ou similar)</t>
  </si>
  <si>
    <t xml:space="preserve"> 16.7</t>
  </si>
  <si>
    <t xml:space="preserve"> 16.8</t>
  </si>
  <si>
    <t xml:space="preserve"> 16.9</t>
  </si>
  <si>
    <t>Luva para eletroduto de pvc rígido roscável, diâm = 25mm (3/4")</t>
  </si>
  <si>
    <t xml:space="preserve"> 16.10</t>
  </si>
  <si>
    <t>Tê horizontal 200 x 50mm para eletrocalha metálica (ref. Mopa ou similar)</t>
  </si>
  <si>
    <t xml:space="preserve"> 16.11</t>
  </si>
  <si>
    <t>Tomada dupla para lógica RJ45, 4"x2", embutir, completa, ref.0605, Fame ou similar</t>
  </si>
  <si>
    <t xml:space="preserve"> 16.12</t>
  </si>
  <si>
    <t>CONDULETE DE PVC, TIPO X, PARA ELETRODUTO DE PVC SOLDÁVEL DN 32 MM (1''), APARENTE - FORNECIMENTO E INSTALAÇÃO. AF_11/2016</t>
  </si>
  <si>
    <t xml:space="preserve"> 16.13</t>
  </si>
  <si>
    <t>CABO ELETRÔNICO CATEGORIA 6, INSTALADO EM EDIFICAÇÃO INSTITUCIONAL - FORNECIMENTO E INSTALAÇÃO. AF_11/2019</t>
  </si>
  <si>
    <t xml:space="preserve"> 16.14</t>
  </si>
  <si>
    <t>C3762</t>
  </si>
  <si>
    <t>RACK FECHADO 44 U'S, 670mm, PROFUNDIDADE PADRÃO 19"</t>
  </si>
  <si>
    <t xml:space="preserve"> 16.15</t>
  </si>
  <si>
    <t xml:space="preserve"> 17</t>
  </si>
  <si>
    <t>CLIMATIZAÇÃO</t>
  </si>
  <si>
    <t xml:space="preserve"> 17.1</t>
  </si>
  <si>
    <t>TUBO, PVC, SOLDÁVEL, DN 25MM, INSTALADO EM DRENO DE AR-CONDICIONADO - FORNECIMENTO E INSTALAÇÃO. AF_12/2014</t>
  </si>
  <si>
    <t xml:space="preserve"> 17.2</t>
  </si>
  <si>
    <t>JOELHO 90 GRAUS, PVC, SOLDÁVEL, DN 25MM, INSTALADO EM DRENO DE AR-CONDICIONADO - FORNECIMENTO E INSTALAÇÃO. AF_12/2014</t>
  </si>
  <si>
    <t xml:space="preserve"> 17.3</t>
  </si>
  <si>
    <t>TUBO EM COBRE FLEXÍVEL, DN 5/8", COM ISOLAMENTO, INSTALADO EM RAMAL DE ALIMENTAÇÃO DE AR CONDICIONADO COM CONDENSADORA INDIVIDUAL  FORNECIMENTO E INSTALAÇÃO. AF_12/2015</t>
  </si>
  <si>
    <t xml:space="preserve"> 17.4</t>
  </si>
  <si>
    <t>Tubulação em cobre Ø 7/8", para interligação de condensador/evaporador, inclusive isolamento térmico elastomérico 19mm. multikits, alimentação elétrica, conexões e fixações (infraestrutura p/ sistema de climatização vrv) - fornecimento e instalação</t>
  </si>
  <si>
    <t xml:space="preserve"> 17.5</t>
  </si>
  <si>
    <t>AR CONDICIONADO SPLIT ON/OFF, PISO TETO, 24.000 BTU/H, CICLO FRIO, 60HZ, CLASSIFICACAO ENERGETICA C - SELO PROCEL, GAS HFC, CONTROLE S/FIO</t>
  </si>
  <si>
    <t xml:space="preserve">UN    </t>
  </si>
  <si>
    <t xml:space="preserve"> 17.6</t>
  </si>
  <si>
    <t>AR CONDICIONADO SPLIT ON/OFF, PISO TETO, 36.000 BTU/H, CICLO FRIO, 60HZ, CLASSIFICACAO ENERGETICA C - SELO PROCEL, GAS HFC, CONTROLE S/FIO</t>
  </si>
  <si>
    <t xml:space="preserve"> 17.7</t>
  </si>
  <si>
    <t>AR CONDICIONADO SPLIT ON/OFF, PISO TETO, 60.000 BTU/H, CICLO FRIO, 60HZ, CLASSIFICACAO ENERGETICA C - SELO PROCEL, GAS HFC, CONTROLE S/FIO</t>
  </si>
  <si>
    <t xml:space="preserve"> 18</t>
  </si>
  <si>
    <t>SISTEMAS DE PROTEÇÃO CONTRA DESCARGA ATMOSFÉRICA - SPDA</t>
  </si>
  <si>
    <t xml:space="preserve"> 18.1</t>
  </si>
  <si>
    <t>Fornecimento e assentamento de barra chata de alumínio de 7/8" x 1/8"</t>
  </si>
  <si>
    <t xml:space="preserve"> 18.2</t>
  </si>
  <si>
    <t>Fornecimento e assentamento de barra chata de alumínio de 3/4" x 1/4"</t>
  </si>
  <si>
    <t xml:space="preserve"> 18.3</t>
  </si>
  <si>
    <t>PS-166</t>
  </si>
  <si>
    <t>CABO DE COBRE NU 50MM2 - FORNECIMENTO E INSTALACAO (REF ORSE 8082 05/2021)</t>
  </si>
  <si>
    <t xml:space="preserve"> 18.4</t>
  </si>
  <si>
    <t>CAPTOR TIPO FRANKLIN PARA SPDA - FORNECIMENTO E INSTALAÇÃO. AF_12/2017</t>
  </si>
  <si>
    <t xml:space="preserve"> 18.5</t>
  </si>
  <si>
    <t>HASTE DE ATERRAMENTO 3/4  PARA SPDA - FORNECIMENTO E INSTALAÇÃO. AF_12/2017</t>
  </si>
  <si>
    <t xml:space="preserve"> 18.6</t>
  </si>
  <si>
    <t>PS-189</t>
  </si>
  <si>
    <t>TERMINAL AEREO 3/8 X300MM FORNECIMENTO E NSTALAÇAO (REF ORSE 8795)</t>
  </si>
  <si>
    <t xml:space="preserve"> 18.7</t>
  </si>
  <si>
    <t>PS-191</t>
  </si>
  <si>
    <t>CAIXA DE EQUALIZACAO COM BARRAMENTO 11 TERMINAIS - FORNECIMENTO E INSTALACAO (REF ORSE 9051)</t>
  </si>
  <si>
    <t xml:space="preserve"> 18.8</t>
  </si>
  <si>
    <t>CAIXA DE INSPEÇÃO PARA ATERRAMENTO, CIRCULAR, EM POLIETILENO, DIÂMETRO INTERNO = 0,3 M. AF_05/2018</t>
  </si>
  <si>
    <t xml:space="preserve"> 18.9</t>
  </si>
  <si>
    <t>PS-192</t>
  </si>
  <si>
    <t>CONECTOR A COMPRESSAO PARA CABO 50MM HASTE/CABO (ATERRAMENTO)-FORNECIMENTO E INSTALAÇÃO (REF ORSE 9900 DE 11/2020)</t>
  </si>
  <si>
    <t xml:space="preserve"> 19</t>
  </si>
  <si>
    <t>ÁREAS EXTERNAS</t>
  </si>
  <si>
    <t xml:space="preserve"> 19.1</t>
  </si>
  <si>
    <t>PASSEIO PÚBLICO</t>
  </si>
  <si>
    <t xml:space="preserve"> 19.1.1</t>
  </si>
  <si>
    <t>PS-259</t>
  </si>
  <si>
    <t>FORNECIMENTO E ASSENTAMENTO COM ARGAMASSA DE LAJOTA PRE-MOLDADA DE CONCRETO 39X39CM, E = 3CM SOBRE LASTRO DE CONCRETO MAGRO E=3CM (REFERÊNCIAS SEINFRA C4865 03/2021 E SINAPI 101094 09/2021).</t>
  </si>
  <si>
    <t xml:space="preserve"> 19.1.2</t>
  </si>
  <si>
    <t>PS-260</t>
  </si>
  <si>
    <t>FORNECIMENTO E ASSENTAMENTO COM ARGAMASSA DE PISO TÁTIL ASSENTADO SOBRE LASTRO DE CONCRETO MAGRO E=3CM (REFERÊNCIAS C4865 SEINFRA 03/2021, SINAPI 101094 09/2021 E PRÓPRIO PS-259).</t>
  </si>
  <si>
    <t xml:space="preserve"> 19.1.3</t>
  </si>
  <si>
    <t>GUIA (MEIO-FIO) E SARJETA CONJUGADOS DE CONCRETO, MOLDADA  IN LOCO  EM TRECHO CURVO COM EXTRUSORA, 45 CM BASE (15 CM BASE DA GUIA + 30 CM BASE DA SARJETA) X 22 CM ALTURA. AF_06/2016</t>
  </si>
  <si>
    <t xml:space="preserve"> 19.1.4</t>
  </si>
  <si>
    <t>PINTURA DE MEIO-FIO COM TINTA BRANCA A BASE DE CAL (CAIAÇÃO). AF_05/2021</t>
  </si>
  <si>
    <t xml:space="preserve"> 19.2</t>
  </si>
  <si>
    <t>CALÇAMENTOS INTERNOS</t>
  </si>
  <si>
    <t xml:space="preserve"> 19.2.1</t>
  </si>
  <si>
    <t xml:space="preserve"> 19.2.2</t>
  </si>
  <si>
    <t xml:space="preserve"> 19.3</t>
  </si>
  <si>
    <t>COBERTURA VEGETAL</t>
  </si>
  <si>
    <t xml:space="preserve"> 19.3.1</t>
  </si>
  <si>
    <t>PREPARO DE FUNDO DE VALA COM LARGURA MAIOR OU IGUAL A 1,5 M E MENOR QUE 2,5 M (ACERTO DO SOLO NATURAL). AF_08/2020</t>
  </si>
  <si>
    <t xml:space="preserve"> 19.3.2</t>
  </si>
  <si>
    <t>PLANTIO DE GRAMA EM PLACAS. AF_05/2018</t>
  </si>
  <si>
    <t xml:space="preserve"> 19.3.3</t>
  </si>
  <si>
    <t>PLANTIO DE PALMEIRA COM ALTURA DE MUDA MENOR OU IGUAL A 2,00 M. AF_05/2018</t>
  </si>
  <si>
    <t xml:space="preserve"> 19.4</t>
  </si>
  <si>
    <t>ESTACIONAMENTOS</t>
  </si>
  <si>
    <t xml:space="preserve"> 19.4.1</t>
  </si>
  <si>
    <t>MOVIMENTAÇÃO DE TERRA</t>
  </si>
  <si>
    <t xml:space="preserve"> 19.4.1.1</t>
  </si>
  <si>
    <t>REGULARIZAÇÃO E COMPACTAÇÃO DE SUBLEITO DE SOLO  PREDOMINANTEMENTE ARGILOSO. AF_11/2019</t>
  </si>
  <si>
    <t xml:space="preserve"> 19.4.1.2</t>
  </si>
  <si>
    <t>Material para base  (adquirido e medido pelo corte na jazida), exclusive limpeza da área, escavação e carga</t>
  </si>
  <si>
    <t>m3</t>
  </si>
  <si>
    <t xml:space="preserve"> 19.4.1.3</t>
  </si>
  <si>
    <t>ESCAVAÇÃO HORIZONTAL, INCLUINDO CARGA E DESCARGA EM SOLO DE 1A CATEGORIA COM TRATOR DE ESTEIRAS (150HP/LÂMINA: 3,18M3). AF_07/2020</t>
  </si>
  <si>
    <t xml:space="preserve"> 19.4.1.4</t>
  </si>
  <si>
    <t>TRANSPORTE COM CAMINHÃO BASCULANTE DE 10 M³, EM VIA URBANA PAVIMENTADA, DMT ATÉ 30 KM (UNIDADE: TXKM). AF_07/2020</t>
  </si>
  <si>
    <t>TXKM</t>
  </si>
  <si>
    <t xml:space="preserve"> 19.4.1.5</t>
  </si>
  <si>
    <t>TRANSPORTE COM CAMINHÃO BASCULANTE DE 10 M³, EM VIA URBANA EM REVESTIMENTO PRIMÁRIO (UNIDADE: TXKM). AF_07/2020</t>
  </si>
  <si>
    <t xml:space="preserve"> 19.4.1.6</t>
  </si>
  <si>
    <t>ESPALHAMENTO DE MATERIAL COM TRATOR DE ESTEIRAS. AF_11/2019</t>
  </si>
  <si>
    <t xml:space="preserve"> 19.4.1.7</t>
  </si>
  <si>
    <t>SICRO3</t>
  </si>
  <si>
    <t>Sub-base de solo estabilizado granulometricamente sem mistura com material de jazida</t>
  </si>
  <si>
    <t>m³</t>
  </si>
  <si>
    <t xml:space="preserve"> 19.4.1.8</t>
  </si>
  <si>
    <t>Base de solo estabilizado granulometricamente sem mistura com material de jazida</t>
  </si>
  <si>
    <t xml:space="preserve"> 19.4.2</t>
  </si>
  <si>
    <t>DRENAGEM DE ÁGUAS PLUVIAIS</t>
  </si>
  <si>
    <t xml:space="preserve"> 19.4.2.1</t>
  </si>
  <si>
    <t>GUIA (MEIO-FIO) E SARJETA CONJUGADOS DE CONCRETO, MOLDADA  IN LOCO  EM TRECHO RETO COM EXTRUSORA, 45 CM BASE (15 CM BASE DA GUIA + 30 CM BASE DA SARJETA) X 22 CM ALTURA. AF_06/2016</t>
  </si>
  <si>
    <t xml:space="preserve"> 19.4.2.2</t>
  </si>
  <si>
    <t xml:space="preserve"> 19.4.2.3</t>
  </si>
  <si>
    <t>TAMPA PARA CAIXA TIPO R1, EM FERRO FUNDIDO, DIMENSÕES INTERNAS: 0,40 X 0,60 M - FORNECIMENTO E INSTALAÇÃO. AF_12/2020</t>
  </si>
  <si>
    <t xml:space="preserve"> 19.4.2.4</t>
  </si>
  <si>
    <t>TUBO DE CONCRETO ARMADO PARA AGUAS PLUVIAIS, CLASSE PA-1, COM ENCAIXE PONTA E BOLSA, DIAMETRO NOMINAL DE 400 MM</t>
  </si>
  <si>
    <t xml:space="preserve"> 19.4.2.5</t>
  </si>
  <si>
    <t>ASSENTAMENTO DE TUBO DE CONCRETO PARA REDES COLETORAS DE ÁGUAS PLUVIAIS, DIÂMETRO DE 400 MM, JUNTA RÍGIDA, INSTALADO EM LOCAL COM BAIXO NÍVEL DE INTERFERÊNCIAS (NÃO INCLUI FORNECIMENTO). AF_12/2015</t>
  </si>
  <si>
    <t xml:space="preserve"> 19.4.2.6</t>
  </si>
  <si>
    <t>TUBO DE CONCRETO ARMADO PARA AGUAS PLUVIAIS, CLASSE PA-1, COM ENCAIXE PONTA E BOLSA, DIAMETRO NOMINAL DE = 600 MM</t>
  </si>
  <si>
    <t xml:space="preserve"> 19.4.2.7</t>
  </si>
  <si>
    <t>ASSENTAMENTO DE TUBO DE CONCRETO PARA REDES COLETORAS DE ÁGUAS PLUVIAIS, DIÂMETRO DE 600 MM, JUNTA RÍGIDA, INSTALADO EM LOCAL COM BAIXO NÍVEL DE INTERFERÊNCIAS (NÃO INCLUI FORNECIMENTO). AF_12/2015</t>
  </si>
  <si>
    <t xml:space="preserve"> 19.4.2.8</t>
  </si>
  <si>
    <t>ESCAVAÇÃO MECANIZADA DE VALA COM PROF. MAIOR QUE 1,5 M E ATÉ 3,0 M(MÉDIA ENTRE MONTANTE E JUSANTE/UMA COMPOSIÇÃO POR TRECHO), COM ESCAVADEIRA HIDRÁULICA (0,8 M3/111 HP), LARG. MENOR QUE 1,5 M, EM SOLO DE 1A CATEGORIA, LOCAIS COM BAIXO NÍVEL DE INTERFERÊNCIA. AF_01/2015</t>
  </si>
  <si>
    <t xml:space="preserve"> 19.4.2.9</t>
  </si>
  <si>
    <t>REATERRO MECANIZADO DE VALA COM RETROESCAVADEIRA (CAPACIDADE DA CAÇAMBA DA RETRO: 0,26 M³ / POTÊNCIA: 88 HP), LARGURA DE 0,8 A 1,5 M, PROFUNDIDADE ATÉ 1,5 M, COM SOLO DE 1ª CATEGORIA EM LOCAIS COM BAIXO NÍVEL DE INTERFERÊNCIA. AF_04/2016</t>
  </si>
  <si>
    <t xml:space="preserve"> 19.4.2.10</t>
  </si>
  <si>
    <t xml:space="preserve"> 19.4.3</t>
  </si>
  <si>
    <t>PAVIMENTAÇÃO DE VIAS</t>
  </si>
  <si>
    <t xml:space="preserve"> 19.4.3.1</t>
  </si>
  <si>
    <t>PS-262</t>
  </si>
  <si>
    <t>EXECUÇÃO DE IMPRIMAÇÃO COM ASFALTO DILUÍDO CM-30. (REFERÊNCIA SINAPI 96401 10/2019)</t>
  </si>
  <si>
    <t xml:space="preserve"> 19.4.3.2</t>
  </si>
  <si>
    <t>EXECUÇÃO DE PINTURA DE LIGAÇÃO COM EMULSÃO ASFÁLTICA RR-2C. AF_11/2019</t>
  </si>
  <si>
    <t xml:space="preserve"> 19.4.3.3</t>
  </si>
  <si>
    <t>PS-261</t>
  </si>
  <si>
    <t>CONSTRUÇÃO DE PAVIMENTO COM APLICAÇÃO DE CONCRETO BETUMINOSO USINADO A QUENTE (CBUQ), CAMADA DE ROLAMENTO, COM ESPESSURA DE 3,0 CM - EXCLUSIVE TRANSPORTE.  (REFERÊNCIA SINAPI 95990 10/2019)</t>
  </si>
  <si>
    <t xml:space="preserve"> 19.4.3.4</t>
  </si>
  <si>
    <t>TRANSPORTE COM CAMINHÃO BASCULANTE DE 10 M³, EM VIA URBANA PAVIMENTADA, DMT ATÉ 30 KM (UNIDADE: M3XKM). AF_07/2020</t>
  </si>
  <si>
    <t xml:space="preserve"> 19.4.3.5</t>
  </si>
  <si>
    <t>TRANSPORTE COM CAMINHÃO BASCULANTE DE 14 M³, EM VIA URBANA PAVIMENTADA, DMT ATÉ 30 KM (UNIDADE: M3XKM). AF_07/2020</t>
  </si>
  <si>
    <t xml:space="preserve"> 19.4.3.6</t>
  </si>
  <si>
    <t>TRANSPORTE COM CAMINHÃO BASCULANTE DE 14 M³, EM VIA URBANA PAVIMENTADA, ADICIONAL PARA DMT EXCEDENTE A 30 KM (UNIDADE: M3XKM). AF_07/2020</t>
  </si>
  <si>
    <t xml:space="preserve"> 19.4.3.7</t>
  </si>
  <si>
    <t>TRANSPORTE COM CAMINHÃO TANQUE DE TRANSPORTE DE MATERIAL ASFÁLTICO DE 30000 L, EM VIA URBANA PAVIMENTADA, DMT ATÉ 30KM (UNIDADE: TXKM). AF_07/2020</t>
  </si>
  <si>
    <t xml:space="preserve"> 19.4.3.8</t>
  </si>
  <si>
    <t xml:space="preserve"> 19.4.3.9</t>
  </si>
  <si>
    <t>TRANSPORTE COM CAMINHÃO TANQUE DE TRANSPORTE DE MATERIAL ASFÁLTICO DE 30000 L, EM VIA URBANA PAVIMENTADA, ADICIONAL PARA DMT EXCEDENTE A 30 KM (UNIDADE: TXKM). AF_07/2020</t>
  </si>
  <si>
    <t xml:space="preserve"> 19.4.3.10</t>
  </si>
  <si>
    <t xml:space="preserve"> 19.4.3.11</t>
  </si>
  <si>
    <t xml:space="preserve"> 19.4.3.12</t>
  </si>
  <si>
    <t>PINTURA DE EIXO VIÁRIO SOBRE ASFALTO COM TINTA RETRORREFLETIVA A BASE DE RESINA ACRÍLICA COM MICROESFERAS DE VIDRO, APLICAÇÃO MECÂNICA COM DEMARCADORA AUTOPROPELIDA. AF_05/2021</t>
  </si>
  <si>
    <t>Total do BDI</t>
  </si>
  <si>
    <r>
      <rPr>
        <b/>
        <sz val="13"/>
        <color rgb="FF000000"/>
        <rFont val="Calibri"/>
        <charset val="1"/>
      </rPr>
      <t xml:space="preserve">Proprietário: </t>
    </r>
    <r>
      <rPr>
        <sz val="13"/>
        <color rgb="FF000000"/>
        <rFont val="Calibri"/>
        <family val="2"/>
        <charset val="1"/>
      </rPr>
      <t>Município de Sorriso</t>
    </r>
  </si>
  <si>
    <r>
      <rPr>
        <b/>
        <sz val="13"/>
        <color rgb="FF000000"/>
        <rFont val="Calibri"/>
        <charset val="1"/>
      </rPr>
      <t xml:space="preserve">Obra: </t>
    </r>
    <r>
      <rPr>
        <sz val="13"/>
        <color rgb="FF000000"/>
        <rFont val="Calibri"/>
        <charset val="1"/>
      </rPr>
      <t>Construção do Paço Municipal</t>
    </r>
  </si>
  <si>
    <r>
      <rPr>
        <b/>
        <sz val="13"/>
        <color rgb="FF000000"/>
        <rFont val="Calibri"/>
        <charset val="1"/>
      </rPr>
      <t xml:space="preserve">Local: </t>
    </r>
    <r>
      <rPr>
        <sz val="13"/>
        <color rgb="FF000000"/>
        <rFont val="Gill Sans MT"/>
        <family val="2"/>
        <charset val="1"/>
      </rPr>
      <t>Avenida dos Poderes, Equipamento Urbano 2, Parque dos Poderes - Sorriso MT</t>
    </r>
  </si>
  <si>
    <r>
      <rPr>
        <b/>
        <sz val="13"/>
        <color rgb="FF000000"/>
        <rFont val="Calibri"/>
        <charset val="1"/>
      </rPr>
      <t xml:space="preserve">Área construída: </t>
    </r>
    <r>
      <rPr>
        <sz val="13"/>
        <color rgb="FF000000"/>
        <rFont val="Calibri"/>
        <family val="2"/>
        <charset val="1"/>
      </rPr>
      <t>6.476,55</t>
    </r>
  </si>
  <si>
    <r>
      <rPr>
        <b/>
        <sz val="13"/>
        <color rgb="FF000000"/>
        <rFont val="Calibri"/>
        <family val="2"/>
        <charset val="1"/>
      </rPr>
      <t xml:space="preserve">Responsável técnico: </t>
    </r>
    <r>
      <rPr>
        <sz val="13"/>
        <color rgb="FF000000"/>
        <rFont val="Calibri"/>
        <family val="2"/>
        <charset val="1"/>
      </rPr>
      <t>Victor Hugo dos Santos Silva – Engenheiro Civil CREA MT48996</t>
    </r>
  </si>
  <si>
    <t>1º mês</t>
  </si>
  <si>
    <t>2º mês</t>
  </si>
  <si>
    <t>3º mês</t>
  </si>
  <si>
    <t>4º mês</t>
  </si>
  <si>
    <t>5º mês</t>
  </si>
  <si>
    <t>6º mês</t>
  </si>
  <si>
    <t>7º mês</t>
  </si>
  <si>
    <t>8º mês</t>
  </si>
  <si>
    <t>9º mês</t>
  </si>
  <si>
    <t>10º mês</t>
  </si>
  <si>
    <t>11º mês</t>
  </si>
  <si>
    <t>12º mês</t>
  </si>
  <si>
    <t>13º mês</t>
  </si>
  <si>
    <t>14º mês</t>
  </si>
  <si>
    <t>15º mês</t>
  </si>
  <si>
    <t>16º mês</t>
  </si>
  <si>
    <t>17º mês</t>
  </si>
  <si>
    <t>18º mês</t>
  </si>
  <si>
    <t>19º mês</t>
  </si>
  <si>
    <t>20º mês</t>
  </si>
  <si>
    <t>100,00%
474.834,84</t>
  </si>
  <si>
    <t>10,88%
R$51.661,18</t>
  </si>
  <si>
    <t>4,69%
R$22.272,30</t>
  </si>
  <si>
    <t>100,00%
445.445,96</t>
  </si>
  <si>
    <t>5,00%
R$22.272,30</t>
  </si>
  <si>
    <t>1.1.1</t>
  </si>
  <si>
    <t>100,00%
R$281.184,96</t>
  </si>
  <si>
    <t>5,00%
R$14.059,25</t>
  </si>
  <si>
    <t>1.1.2</t>
  </si>
  <si>
    <t>100,00%
R$164.261,00</t>
  </si>
  <si>
    <t>5,00%
R$8.213,05</t>
  </si>
  <si>
    <t>100,00%
29.388,88</t>
  </si>
  <si>
    <t>100,00%
R$29.388,88</t>
  </si>
  <si>
    <t>-</t>
  </si>
  <si>
    <t>100,00%
231.226,75</t>
  </si>
  <si>
    <t>100,00%
R$231.226,75</t>
  </si>
  <si>
    <t>0,00%
R$0,00</t>
  </si>
  <si>
    <t>100,00%
6.953.068,64</t>
  </si>
  <si>
    <t>12,24%
R$851.198,20</t>
  </si>
  <si>
    <t>49,82%
R$3.464.116,27</t>
  </si>
  <si>
    <t>19,55%
R$1.359.496,26</t>
  </si>
  <si>
    <t>13,51%
R$939.619,81</t>
  </si>
  <si>
    <t>4,87%
R$338.638,09</t>
  </si>
  <si>
    <t>100,00%
2.324.467,22</t>
  </si>
  <si>
    <t>100,00%
R$2.324.467,22</t>
  </si>
  <si>
    <t>100,00%
1.442.254,22</t>
  </si>
  <si>
    <t>20,00%
R$288.450,84</t>
  </si>
  <si>
    <t>80,00%
R$1.153.803,38</t>
  </si>
  <si>
    <t>100,00%
114.421,06</t>
  </si>
  <si>
    <t>100,00%
R$114.421,06</t>
  </si>
  <si>
    <t>100,00%
156.068,25</t>
  </si>
  <si>
    <t>100,00%
R$156.068,25</t>
  </si>
  <si>
    <t>100,00%
1.702.396,41</t>
  </si>
  <si>
    <t>50,00%
R$851.198,21</t>
  </si>
  <si>
    <t>100,00%
920.474,78</t>
  </si>
  <si>
    <t>20,00%
R$184.094,96</t>
  </si>
  <si>
    <t>80,00%
R$736.379,82</t>
  </si>
  <si>
    <t>100,00%
107.989,66</t>
  </si>
  <si>
    <t>20,00%
R$21.597,93</t>
  </si>
  <si>
    <t>80,00%
R$86.391,73</t>
  </si>
  <si>
    <t>100,00%
116.848,26</t>
  </si>
  <si>
    <t>100,00%
R$116.848,26</t>
  </si>
  <si>
    <t>100,00%
68.148,78</t>
  </si>
  <si>
    <t>100,00%
R$68.148,78</t>
  </si>
  <si>
    <t>100,00%
29.921,40</t>
  </si>
  <si>
    <t>100,00%
R$29.921,40</t>
  </si>
  <si>
    <t>100,00%
1.173.262,02</t>
  </si>
  <si>
    <t>9,57%
R$112.234,00</t>
  </si>
  <si>
    <t>3,97%
R$46.559,61</t>
  </si>
  <si>
    <t>34,25%
R$401.859,19</t>
  </si>
  <si>
    <t>19,78%
R$232.028,21</t>
  </si>
  <si>
    <t>3,39%
R$39.762,86</t>
  </si>
  <si>
    <t>12,83%
R$150.559,18</t>
  </si>
  <si>
    <t>15,55%
R$182.435,96</t>
  </si>
  <si>
    <t>0,67%
R$7.823,02</t>
  </si>
  <si>
    <t>100,00%
112.234,00</t>
  </si>
  <si>
    <t>100,00%
R$112.234,00</t>
  </si>
  <si>
    <t>100,00%
76.855,56</t>
  </si>
  <si>
    <t>60,58%
R$46.559,61</t>
  </si>
  <si>
    <t>39,42%
R$30.295,95</t>
  </si>
  <si>
    <t>100,00%
58.757,35</t>
  </si>
  <si>
    <t>70,00%
R$41.130,15</t>
  </si>
  <si>
    <t>30,00%
R$17.627,21</t>
  </si>
  <si>
    <t>100,00%
18.098,21</t>
  </si>
  <si>
    <t>30,00%
R$5.429,46</t>
  </si>
  <si>
    <t>70,00%
R$12.668,75</t>
  </si>
  <si>
    <t>100,00%
332.995,14</t>
  </si>
  <si>
    <t>45,21%
R$150.559,18</t>
  </si>
  <si>
    <t>54,79%
R$182.435,96</t>
  </si>
  <si>
    <t>100,00%
32.674,01</t>
  </si>
  <si>
    <t>20,00%
R$6.534,80</t>
  </si>
  <si>
    <t>80,00%
R$26.139,21</t>
  </si>
  <si>
    <t>100,00%
20.453,97</t>
  </si>
  <si>
    <t>20,00%
R$4.090,79</t>
  </si>
  <si>
    <t>80,00%
R$16.363,18</t>
  </si>
  <si>
    <t>100,00%
279.867,16</t>
  </si>
  <si>
    <t>50,00%
R$139.933,58</t>
  </si>
  <si>
    <t>100,00%
557.837,43</t>
  </si>
  <si>
    <t>66,61%
R$371.563,23</t>
  </si>
  <si>
    <t>33,39%
R$186.274,20</t>
  </si>
  <si>
    <t>100,00%
185.289,04</t>
  </si>
  <si>
    <t>100,00%
R$185.289,04</t>
  </si>
  <si>
    <t>100,00%
349.974,49</t>
  </si>
  <si>
    <t>50,00%
R$174.987,25</t>
  </si>
  <si>
    <t>100,00%
22.573,90</t>
  </si>
  <si>
    <t>50,00%
R$11.286,95</t>
  </si>
  <si>
    <t>100,00%
80.577,40</t>
  </si>
  <si>
    <t>50,65%
R$40.814,54</t>
  </si>
  <si>
    <t>49,35%
R$39.762,86</t>
  </si>
  <si>
    <t>100,00%
41.603,31</t>
  </si>
  <si>
    <t>70,00%
R$29.122,32</t>
  </si>
  <si>
    <t>30,00%
R$12.480,99</t>
  </si>
  <si>
    <t>100,00%
38.974,09</t>
  </si>
  <si>
    <t>30,00%
R$11.692,23</t>
  </si>
  <si>
    <t>70,00%
R$27.281,86</t>
  </si>
  <si>
    <t>100,00%
4.939,47</t>
  </si>
  <si>
    <t>100,00%
R$4.939,47</t>
  </si>
  <si>
    <t>100,00%
584,13</t>
  </si>
  <si>
    <t>100,00%
R$584,13</t>
  </si>
  <si>
    <t>100,00%
3.307,36</t>
  </si>
  <si>
    <t>100,00%
R$3.307,36</t>
  </si>
  <si>
    <t>100,00%
1.047,98</t>
  </si>
  <si>
    <t>100,00%
R$1.047,98</t>
  </si>
  <si>
    <t>100,00%
7.823,02</t>
  </si>
  <si>
    <t>100,00%
R$7.823,02</t>
  </si>
  <si>
    <t>100,00%
2.942.231,25</t>
  </si>
  <si>
    <t>5,79%
R$170.208,86</t>
  </si>
  <si>
    <t>2,63%
R$77.423,09</t>
  </si>
  <si>
    <t>13,27%
R$390.565,81</t>
  </si>
  <si>
    <t>13,49%
R$397.041,28</t>
  </si>
  <si>
    <t>2,77%
R$81.572,07</t>
  </si>
  <si>
    <t>28,16%
R$828.412,41</t>
  </si>
  <si>
    <t>33,38%
R$982.196,99</t>
  </si>
  <si>
    <t>0,50%
R$14.810,74</t>
  </si>
  <si>
    <t>100,00%
170.208,86</t>
  </si>
  <si>
    <t>100,00%
R$170.208,86</t>
  </si>
  <si>
    <t>100,00%
145.003,89</t>
  </si>
  <si>
    <t>53,39%
R$77.423,09</t>
  </si>
  <si>
    <t>46,61%
R$67.580,80</t>
  </si>
  <si>
    <t>100,00%
84.804,81</t>
  </si>
  <si>
    <t>70,00%
R$59.363,37</t>
  </si>
  <si>
    <t>30,00%
R$25.441,44</t>
  </si>
  <si>
    <t>100,00%
60.199,08</t>
  </si>
  <si>
    <t>30,00%
R$18.059,72</t>
  </si>
  <si>
    <t>70,00%
R$42.139,36</t>
  </si>
  <si>
    <t>100,00%
1.810.609,40</t>
  </si>
  <si>
    <t>45,75%
R$828.412,41</t>
  </si>
  <si>
    <t>54,25%
R$982.196,99</t>
  </si>
  <si>
    <t>100,00%
44.456,91</t>
  </si>
  <si>
    <t>20,00%
R$8.891,38</t>
  </si>
  <si>
    <t>80,00%
R$35.565,53</t>
  </si>
  <si>
    <t>100,00%
211.850,72</t>
  </si>
  <si>
    <t>20,00%
R$42.370,14</t>
  </si>
  <si>
    <t>80,00%
R$169.480,58</t>
  </si>
  <si>
    <t>100,00%
1.554.301,77</t>
  </si>
  <si>
    <t>50,00%
R$777.150,89</t>
  </si>
  <si>
    <t>100,00%
801.598,36</t>
  </si>
  <si>
    <t>40,29%
R$322.985,01</t>
  </si>
  <si>
    <t>49,53%
R$397.041,28</t>
  </si>
  <si>
    <t>10,18%
R$81.572,07</t>
  </si>
  <si>
    <t>100,00%
84.803,51</t>
  </si>
  <si>
    <t>100,00%
R$84.803,51</t>
  </si>
  <si>
    <t>100,00%
448.000,04</t>
  </si>
  <si>
    <t>50,00%
R$224.000,02</t>
  </si>
  <si>
    <t>100,00%
28.362,96</t>
  </si>
  <si>
    <t>50,00%
R$14.181,48</t>
  </si>
  <si>
    <t>100,00%
144.991,44</t>
  </si>
  <si>
    <t>43,74%
R$63.419,37</t>
  </si>
  <si>
    <t>56,26%
R$81.572,07</t>
  </si>
  <si>
    <t>100,00%
49.804,84</t>
  </si>
  <si>
    <t>70,00%
R$34.863,39</t>
  </si>
  <si>
    <t>30,00%
R$14.941,45</t>
  </si>
  <si>
    <t>100,00%
95.186,60</t>
  </si>
  <si>
    <t>30,00%
R$28.555,98</t>
  </si>
  <si>
    <t>70,00%
R$66.630,62</t>
  </si>
  <si>
    <t>100,00%
95.440,41</t>
  </si>
  <si>
    <t>100,00%
R$95.440,41</t>
  </si>
  <si>
    <t>100,00%
15.347,48</t>
  </si>
  <si>
    <t>100,00%
R$15.347,48</t>
  </si>
  <si>
    <t>100,00%
61.550,88</t>
  </si>
  <si>
    <t>100,00%
R$61.550,88</t>
  </si>
  <si>
    <t>100,00%
18.542,05</t>
  </si>
  <si>
    <t>100,00%
R$18.542,05</t>
  </si>
  <si>
    <t>100,00%
14.810,74</t>
  </si>
  <si>
    <t>100,00%
R$14.810,74</t>
  </si>
  <si>
    <t>100,00%
1.217.420,08</t>
  </si>
  <si>
    <t>16,49%
R$200.768,11</t>
  </si>
  <si>
    <t>6,05%
R$73.703,43</t>
  </si>
  <si>
    <t>26,32%
R$320.374,96</t>
  </si>
  <si>
    <t>19,01%
R$231.477,66</t>
  </si>
  <si>
    <t>13,55%
R$165.013,80</t>
  </si>
  <si>
    <t>6,43%
R$78.324,76</t>
  </si>
  <si>
    <t>10,71%
R$130.372,16</t>
  </si>
  <si>
    <t>0,71%
R$8.590,01</t>
  </si>
  <si>
    <t>0,72%
R$8.795,19</t>
  </si>
  <si>
    <t>100,00%
200.768,11</t>
  </si>
  <si>
    <t>100,00%
R$200.768,11</t>
  </si>
  <si>
    <t>100,00%
142.188,04</t>
  </si>
  <si>
    <t>51,84%
R$73.703,43</t>
  </si>
  <si>
    <t>48,16%
R$68.484,61</t>
  </si>
  <si>
    <t>100,00%
77.617,54</t>
  </si>
  <si>
    <t>70,00%
R$54.332,28</t>
  </si>
  <si>
    <t>30,00%
R$23.285,26</t>
  </si>
  <si>
    <t>100,00%
64.570,50</t>
  </si>
  <si>
    <t>30,00%
R$19.371,15</t>
  </si>
  <si>
    <t>70,00%
R$45.199,35</t>
  </si>
  <si>
    <t>100,00%
217.286,93</t>
  </si>
  <si>
    <t>36,05%
R$78.324,76</t>
  </si>
  <si>
    <t>60,00%
R$130.372,16</t>
  </si>
  <si>
    <t>3,95%
R$8.590,01</t>
  </si>
  <si>
    <t>100,00%
21.475,02</t>
  </si>
  <si>
    <t>60,00%
R$12.885,01</t>
  </si>
  <si>
    <t>40,00%
R$8.590,01</t>
  </si>
  <si>
    <t>100,00%
195.811,91</t>
  </si>
  <si>
    <t>40,00%
R$78.324,76</t>
  </si>
  <si>
    <t>60,00%
R$117.487,15</t>
  </si>
  <si>
    <t>100,00%
427.022,82</t>
  </si>
  <si>
    <t>58,99%
R$251.890,35</t>
  </si>
  <si>
    <t>41,01%
R$175.132,47</t>
  </si>
  <si>
    <t>100,00%
76.757,88</t>
  </si>
  <si>
    <t>100,00%
R$76.757,88</t>
  </si>
  <si>
    <t>100,00%
336.759,96</t>
  </si>
  <si>
    <t>50,00%
R$168.379,98</t>
  </si>
  <si>
    <t>100,00%
13.504,98</t>
  </si>
  <si>
    <t>50,00%
R$6.752,49</t>
  </si>
  <si>
    <t>100,00%
129.834,37</t>
  </si>
  <si>
    <t>43,40%
R$56.345,19</t>
  </si>
  <si>
    <t>56,60%
R$73.489,18</t>
  </si>
  <si>
    <t>100,00%
43.487,19</t>
  </si>
  <si>
    <t>70,00%
R$30.441,03</t>
  </si>
  <si>
    <t>30,00%
R$13.046,16</t>
  </si>
  <si>
    <t>100,00%
86.347,18</t>
  </si>
  <si>
    <t>30,00%
R$25.904,15</t>
  </si>
  <si>
    <t>70,00%
R$60.443,03</t>
  </si>
  <si>
    <t>100,00%
91.524,62</t>
  </si>
  <si>
    <t>100,00%
R$91.524,62</t>
  </si>
  <si>
    <t>100,00%
12.629,20</t>
  </si>
  <si>
    <t>100,00%
R$12.629,20</t>
  </si>
  <si>
    <t>100,00%
17.344,54</t>
  </si>
  <si>
    <t>100,00%
R$17.344,54</t>
  </si>
  <si>
    <t>100,00%
8.795,19</t>
  </si>
  <si>
    <t>100,00%
R$8.795,19</t>
  </si>
  <si>
    <t>100,00%
605.121,64</t>
  </si>
  <si>
    <t>19,10%
R$115.592,63</t>
  </si>
  <si>
    <t>14,33%
R$86.694,47</t>
  </si>
  <si>
    <t>31,20%
R$188.819,06</t>
  </si>
  <si>
    <t>11,10%
R$67.166,64</t>
  </si>
  <si>
    <t>23,61%
R$142.893,13</t>
  </si>
  <si>
    <t>0,65%
R$3.955,70</t>
  </si>
  <si>
    <t>100,00%
323.939,52</t>
  </si>
  <si>
    <t>35,68%
R$115.592,63</t>
  </si>
  <si>
    <t>26,76%
R$86.694,47</t>
  </si>
  <si>
    <t>37,55%
R$121.652,42</t>
  </si>
  <si>
    <t>100,00%
288.981,57</t>
  </si>
  <si>
    <t>40,00%
R$115.592,63</t>
  </si>
  <si>
    <t>30,00%
R$86.694,47</t>
  </si>
  <si>
    <t>100,00%
34.957,95</t>
  </si>
  <si>
    <t>100,00%
R$34.957,95</t>
  </si>
  <si>
    <t>100,00%
277.226,42</t>
  </si>
  <si>
    <t>24,23%
R$67.166,64</t>
  </si>
  <si>
    <t>51,54%
R$142.893,13</t>
  </si>
  <si>
    <t>100,00%
223.888,81</t>
  </si>
  <si>
    <t>30,00%
R$67.166,64</t>
  </si>
  <si>
    <t>40,00%
R$89.555,52</t>
  </si>
  <si>
    <t>100,00%
53.337,61</t>
  </si>
  <si>
    <t>100,00%
R$53.337,61</t>
  </si>
  <si>
    <t>100,00%
3.955,70</t>
  </si>
  <si>
    <t>100,00%
R$3.955,70</t>
  </si>
  <si>
    <t>100,00%
135.801,79</t>
  </si>
  <si>
    <t>100,00%
R$135.801,79</t>
  </si>
  <si>
    <t>100,00%
168.673,87</t>
  </si>
  <si>
    <t>16,05%
R$27.076,27</t>
  </si>
  <si>
    <t>12,29%
R$20.737,24</t>
  </si>
  <si>
    <t>14,02%
R$23.649,51</t>
  </si>
  <si>
    <t>10,29%
R$17.356,10</t>
  </si>
  <si>
    <t>27,14%
R$45.786,47</t>
  </si>
  <si>
    <t>20,20%
R$34.068,28</t>
  </si>
  <si>
    <t>100,00%
16.079,31</t>
  </si>
  <si>
    <t>42,14%
R$6.775,76</t>
  </si>
  <si>
    <t>34,28%
R$5.511,86</t>
  </si>
  <si>
    <t>23,58%
R$3.791,70</t>
  </si>
  <si>
    <t>100,00%
3.440,32</t>
  </si>
  <si>
    <t>50,00%
R$1.720,16</t>
  </si>
  <si>
    <t>100,00%
12.638,99</t>
  </si>
  <si>
    <t>40,00%
R$5.055,60</t>
  </si>
  <si>
    <t>30,00%
R$3.791,70</t>
  </si>
  <si>
    <t>100,00%
90.095,91</t>
  </si>
  <si>
    <t>22,53%
R$20.300,51</t>
  </si>
  <si>
    <t>16,90%
R$15.225,38</t>
  </si>
  <si>
    <t>22,04%
R$19.857,81</t>
  </si>
  <si>
    <t>19,26%
R$17.356,10</t>
  </si>
  <si>
    <t>100,00%
50.751,28</t>
  </si>
  <si>
    <t>40,00%
R$20.300,51</t>
  </si>
  <si>
    <t>30,00%
R$15.225,38</t>
  </si>
  <si>
    <t>100,00%
4.632,43</t>
  </si>
  <si>
    <t>100,00%
R$4.632,43</t>
  </si>
  <si>
    <t>100,00%
34.712,20</t>
  </si>
  <si>
    <t>50,00%
R$17.356,10</t>
  </si>
  <si>
    <t>100,00%
62.498,65</t>
  </si>
  <si>
    <t>45,49%
R$28.430,37</t>
  </si>
  <si>
    <t>54,51%
R$34.068,28</t>
  </si>
  <si>
    <t>100,00%
56.860,74</t>
  </si>
  <si>
    <t>50,00%
R$28.430,37</t>
  </si>
  <si>
    <t>100,00%
5.637,91</t>
  </si>
  <si>
    <t>100,00%
R$5.637,91</t>
  </si>
  <si>
    <t>100,00%
183.508,23</t>
  </si>
  <si>
    <t>88,00%
R$161.482,40</t>
  </si>
  <si>
    <t>12,00%
R$22.025,83</t>
  </si>
  <si>
    <t>100,00%
138.419,42</t>
  </si>
  <si>
    <t>100,00%
R$138.419,42</t>
  </si>
  <si>
    <t>100,00%
130.530,01</t>
  </si>
  <si>
    <t>100,00%
R$130.530,01</t>
  </si>
  <si>
    <t>100,00%
7.889,41</t>
  </si>
  <si>
    <t>100,00%
R$7.889,41</t>
  </si>
  <si>
    <t>100,00%
22.165,83</t>
  </si>
  <si>
    <t>100,00%
R$22.165,83</t>
  </si>
  <si>
    <t>100,00%
8.676,54</t>
  </si>
  <si>
    <t>100,00%
R$8.676,54</t>
  </si>
  <si>
    <t>100,00%
13.489,29</t>
  </si>
  <si>
    <t>100,00%
R$13.489,29</t>
  </si>
  <si>
    <t>100,00%
20.395,35</t>
  </si>
  <si>
    <t>100,00%
R$20.395,35</t>
  </si>
  <si>
    <t>100,00%
6.906,06</t>
  </si>
  <si>
    <t>100,00%
R$6.906,06</t>
  </si>
  <si>
    <t>100,00%
1.085.984,47</t>
  </si>
  <si>
    <t>26,38%
R$286.498,67</t>
  </si>
  <si>
    <t>61,56%
R$668.496,91</t>
  </si>
  <si>
    <t>12,06%
R$130.988,89</t>
  </si>
  <si>
    <t>100,00%
954,995,58</t>
  </si>
  <si>
    <t>30,00%
R$286.498,67</t>
  </si>
  <si>
    <t>70,00%
R$668.496,91</t>
  </si>
  <si>
    <t>100,00%
130.988,89</t>
  </si>
  <si>
    <t>100,00%
R$130.988,89</t>
  </si>
  <si>
    <t>100,00%
7.801,61</t>
  </si>
  <si>
    <t>100,00%
R$7.801,61</t>
  </si>
  <si>
    <t>100,00%
580.102,60</t>
  </si>
  <si>
    <t>29,02%
R$168.374,19</t>
  </si>
  <si>
    <t>20,98%
R$121.677,11</t>
  </si>
  <si>
    <t>100,00%
285.834,51</t>
  </si>
  <si>
    <t>50,00%
R$142.917,26</t>
  </si>
  <si>
    <t>100,00%
50.913,87</t>
  </si>
  <si>
    <t>50,00%
R$25.456,94</t>
  </si>
  <si>
    <t>100,00%
243.354,22</t>
  </si>
  <si>
    <t>50,00%
R$121.677,11</t>
  </si>
  <si>
    <t>100,00%
95.351,07</t>
  </si>
  <si>
    <t>25,00%
R$23.837,77</t>
  </si>
  <si>
    <t>100,00%
743.872,06</t>
  </si>
  <si>
    <t>30,00%
R$223.161,62</t>
  </si>
  <si>
    <t>40,00%
R$297.548,82</t>
  </si>
  <si>
    <t>100,00%
218.354,90</t>
  </si>
  <si>
    <t>100,00%
R$218.354,90</t>
  </si>
  <si>
    <t>100,00%
1.760.316,07</t>
  </si>
  <si>
    <t>13,43%
R$236.386,63</t>
  </si>
  <si>
    <t>32,75%
R$576.469,32</t>
  </si>
  <si>
    <t>21,56%
R$379.572,95</t>
  </si>
  <si>
    <t>10,70%
R$188.314,21</t>
  </si>
  <si>
    <t>100,00%
354.962,00</t>
  </si>
  <si>
    <t>50,00%
R$177.481,00</t>
  </si>
  <si>
    <t>100,00%
404.183,90</t>
  </si>
  <si>
    <t>50,00%
R$202.091,95</t>
  </si>
  <si>
    <t>100,00%
188.314,21</t>
  </si>
  <si>
    <t>100,00%
R$188.314,21</t>
  </si>
  <si>
    <t>100,00%
812.855,96</t>
  </si>
  <si>
    <t>29,08%
R$236.386,63</t>
  </si>
  <si>
    <t>70,92%
R$576.469,33</t>
  </si>
  <si>
    <t>100,00%
177.732,20</t>
  </si>
  <si>
    <t>100,00%
R$177.732,20</t>
  </si>
  <si>
    <t>100,00%
117.308,87</t>
  </si>
  <si>
    <t>50,00%
R$58.654,44</t>
  </si>
  <si>
    <t>100,00%
517.814,89</t>
  </si>
  <si>
    <t>100,00%
R$517.814,89</t>
  </si>
  <si>
    <t>Porcentagem do período
Total do período</t>
  </si>
  <si>
    <t>3,63%
R$728.831,97</t>
  </si>
  <si>
    <t>17,52%
R$3.516.309,97</t>
  </si>
  <si>
    <t>6,89%
R$1.381.768,56</t>
  </si>
  <si>
    <t>5,35%
R$1.074.126,11</t>
  </si>
  <si>
    <t>3,01%
R$604.755,12</t>
  </si>
  <si>
    <t>6,70%
R$1.344.554,89</t>
  </si>
  <si>
    <t>4,48%
R$898.501,73</t>
  </si>
  <si>
    <t>5,51%
R$1.105.014,53</t>
  </si>
  <si>
    <t>3,65%
R$733.087,76</t>
  </si>
  <si>
    <t>4,41%
R$884.518,18</t>
  </si>
  <si>
    <t>3,90%
R$782.876,27</t>
  </si>
  <si>
    <t>4,10%
R$822.706,25</t>
  </si>
  <si>
    <t>3,31%
R$664.623,75</t>
  </si>
  <si>
    <t>3,81%
R$763.818,57</t>
  </si>
  <si>
    <t>6,65%
R$1.334.607,06</t>
  </si>
  <si>
    <t>7,14%
R$1.432.390,27</t>
  </si>
  <si>
    <t>0,15%
R$30.862,31</t>
  </si>
  <si>
    <t>0,27%
R$53.701,25</t>
  </si>
  <si>
    <t>Porcentagem acumulada
Total acumulado</t>
  </si>
  <si>
    <t>30,68%
R$6.156.010,06</t>
  </si>
  <si>
    <t>37,56%
R$7.537.778,62</t>
  </si>
  <si>
    <t>42,91%
R$8.611.904,73</t>
  </si>
  <si>
    <t>45,93%
R$9.216.659,85</t>
  </si>
  <si>
    <t>52,63%
R$10.561.214,74</t>
  </si>
  <si>
    <t>57,10%
R$11.459.716,47</t>
  </si>
  <si>
    <t>62,61%
R$12.564.731,00</t>
  </si>
  <si>
    <t>66,26%
R$13.297.818,76</t>
  </si>
  <si>
    <t>70,67%
R$14.182.336,94</t>
  </si>
  <si>
    <t>74,57%
R$14.965.213,21</t>
  </si>
  <si>
    <t>78,67%
R$15.787.919,46</t>
  </si>
  <si>
    <t>81,98%
R$16.452.543,21</t>
  </si>
  <si>
    <t>85,79%
R$17.216.361,78</t>
  </si>
  <si>
    <t>92,44%
R$18.550.968,84</t>
  </si>
  <si>
    <r>
      <rPr>
        <b/>
        <sz val="10"/>
        <color rgb="FF000000"/>
        <rFont val="Calibri"/>
        <charset val="1"/>
      </rPr>
      <t xml:space="preserve">Proprietário: </t>
    </r>
    <r>
      <rPr>
        <sz val="10"/>
        <color rgb="FF000000"/>
        <rFont val="Calibri"/>
        <family val="2"/>
        <charset val="1"/>
      </rPr>
      <t>Município de Sorriso</t>
    </r>
  </si>
  <si>
    <r>
      <rPr>
        <b/>
        <sz val="10"/>
        <color rgb="FF000000"/>
        <rFont val="Calibri"/>
        <charset val="1"/>
      </rPr>
      <t xml:space="preserve">Obra: </t>
    </r>
    <r>
      <rPr>
        <sz val="10"/>
        <color rgb="FF000000"/>
        <rFont val="Calibri"/>
        <charset val="1"/>
      </rPr>
      <t>Construção do Paço Municipal</t>
    </r>
  </si>
  <si>
    <r>
      <rPr>
        <b/>
        <sz val="8"/>
        <color rgb="FF000000"/>
        <rFont val="Calibri"/>
        <charset val="1"/>
      </rPr>
      <t xml:space="preserve">
</t>
    </r>
    <r>
      <rPr>
        <sz val="8"/>
        <color rgb="FF000000"/>
        <rFont val="Calibri"/>
        <charset val="1"/>
      </rPr>
      <t>SEINFRA: CE 3/2021 SIURB: SP 1/2021 SICRO3: MT 4/2021 ORSE: SE 8/2021 SINAPI: MT 9/2021 (Preço desonerado)</t>
    </r>
  </si>
  <si>
    <r>
      <rPr>
        <b/>
        <sz val="10"/>
        <color rgb="FF000000"/>
        <rFont val="Calibri"/>
        <charset val="1"/>
      </rPr>
      <t xml:space="preserve">Local: </t>
    </r>
    <r>
      <rPr>
        <sz val="10"/>
        <color rgb="FF000000"/>
        <rFont val="Gill Sans MT"/>
        <family val="2"/>
        <charset val="1"/>
      </rPr>
      <t>Avenida dos Poderes, Equipamento Urbano 2, Parque dos Poderes - Sorriso MT</t>
    </r>
  </si>
  <si>
    <r>
      <rPr>
        <b/>
        <sz val="10"/>
        <color rgb="FF000000"/>
        <rFont val="Calibri"/>
        <charset val="1"/>
      </rPr>
      <t xml:space="preserve">Área construída: </t>
    </r>
    <r>
      <rPr>
        <sz val="10"/>
        <color rgb="FF000000"/>
        <rFont val="Calibri"/>
        <family val="2"/>
        <charset val="1"/>
      </rPr>
      <t>6476,55</t>
    </r>
  </si>
  <si>
    <r>
      <rPr>
        <b/>
        <sz val="10"/>
        <color rgb="FF000000"/>
        <rFont val="Calibri"/>
        <family val="2"/>
        <charset val="1"/>
      </rPr>
      <t xml:space="preserve">Responsável técnico: </t>
    </r>
    <r>
      <rPr>
        <sz val="10"/>
        <color rgb="FF000000"/>
        <rFont val="Calibri"/>
        <family val="2"/>
        <charset val="1"/>
      </rPr>
      <t>Victor Hugo dos Santos Silva – Engenheiro Civil CREA MT48996</t>
    </r>
  </si>
  <si>
    <t>BDI - Serviços de Engenharia</t>
  </si>
  <si>
    <t>1.0</t>
  </si>
  <si>
    <t>CUSTOS INDIRETOS</t>
  </si>
  <si>
    <t>1.1</t>
  </si>
  <si>
    <t>Administração Central</t>
  </si>
  <si>
    <t>(AC)</t>
  </si>
  <si>
    <t>1.2</t>
  </si>
  <si>
    <t>Garantias e Seguros</t>
  </si>
  <si>
    <t>(G)</t>
  </si>
  <si>
    <t>1.3</t>
  </si>
  <si>
    <t>Riscos</t>
  </si>
  <si>
    <t>(RA)</t>
  </si>
  <si>
    <t>1.4</t>
  </si>
  <si>
    <t>Despesas Financeiras</t>
  </si>
  <si>
    <t>(DF)</t>
  </si>
  <si>
    <t>2.0</t>
  </si>
  <si>
    <t>TRIBUTOS (l)</t>
  </si>
  <si>
    <t>2.1</t>
  </si>
  <si>
    <t>Pis</t>
  </si>
  <si>
    <t>2.2</t>
  </si>
  <si>
    <t>Cofins</t>
  </si>
  <si>
    <t>2.3</t>
  </si>
  <si>
    <t xml:space="preserve">ISS </t>
  </si>
  <si>
    <t>2.4</t>
  </si>
  <si>
    <t>Contribuição Previdenciária - Lei 12.546/2013</t>
  </si>
  <si>
    <t>3.0</t>
  </si>
  <si>
    <t>LUCRO (L)</t>
  </si>
  <si>
    <t>3.1</t>
  </si>
  <si>
    <t>Lucro</t>
  </si>
  <si>
    <t>TAXA TOTAL DE BDI - Serviços de Engenharia</t>
  </si>
  <si>
    <t>Segundo Acórdão 2622/2013 do Tribunal de Contas da União – TCU, o cálculo do BDI deve ser feito da seguinte maneira:</t>
  </si>
  <si>
    <t>AC  →  Administração Central</t>
  </si>
  <si>
    <t>S  →  Seguro</t>
  </si>
  <si>
    <t xml:space="preserve">R    →  Riscos </t>
  </si>
  <si>
    <t>G     →  Garantia</t>
  </si>
  <si>
    <t>DF    →  Despesas Financeiras</t>
  </si>
  <si>
    <t>L  →  Taxa de Lucro/Remuneração</t>
  </si>
  <si>
    <t>I  →  Incidência de Impostos (PIS, COFINS e ISS)</t>
  </si>
  <si>
    <t>Composições Próprias</t>
  </si>
  <si>
    <t>Classe/Tipo</t>
  </si>
  <si>
    <t>Unidade</t>
  </si>
  <si>
    <t>Quantidade</t>
  </si>
  <si>
    <t>Preço s/ BDI</t>
  </si>
  <si>
    <t xml:space="preserve">1.1.2 </t>
  </si>
  <si>
    <t>SERVICOS DIVERSOS</t>
  </si>
  <si>
    <t xml:space="preserve"> </t>
  </si>
  <si>
    <t>Composição Auxiliar</t>
  </si>
  <si>
    <t>VIGIA NOTURNO COM ENCARGOS COMPLEMENTARES</t>
  </si>
  <si>
    <t>SEDI - SERVICOS DIVERSOS</t>
  </si>
  <si>
    <t>H</t>
  </si>
  <si>
    <t>SERVICOS TECNICOS</t>
  </si>
  <si>
    <t>ENGENHEIRO CIVIL JUNIOR COM ENCARGOS COMPLEMENTARES</t>
  </si>
  <si>
    <t>MESTRE DE OBRAS COM ENCARGOS COMPLEMENTARES</t>
  </si>
  <si>
    <t xml:space="preserve">1.2.1 </t>
  </si>
  <si>
    <t>SERVENTE COM ENCARGOS COMPLEMENTARES</t>
  </si>
  <si>
    <t>CARPINTEIRO DE FORMAS COM ENCARGOS COMPLEMENTARES</t>
  </si>
  <si>
    <t>SARRAFO NAO APARELHADO *2,5 X 7* CM, EM MACARANDUBA, ANGELIM OU EQUIVALENTE DA REGIAO -  BRUTA</t>
  </si>
  <si>
    <t>Material</t>
  </si>
  <si>
    <t>PONTALETE *7,5 X 7,5* CM EM PINUS, MISTA OU EQUIVALENTE DA REGIAO - BRUTA</t>
  </si>
  <si>
    <t>PLACA DE OBRA (PARA CONSTRUCAO CIVIL) EM CHAPA GALVANIZADA *N. 22*, ADESIVADA, DE *2,0 X 1,125* M</t>
  </si>
  <si>
    <t xml:space="preserve">PREGO DE ACO POLIDO COM CABECA 18 X 30 (2 3/4 X 10)  </t>
  </si>
  <si>
    <t>CONCRETO MAGRO PARA LASTRO, TRAÇO 1:4,5:4,5 (CIMENTO/ AREIA MÉDIA/ BRITA 1)  - PREPARO MECÂNICO COM BETONEIRA 400 L. AF_07/2016</t>
  </si>
  <si>
    <t>FUES - FUNDACOES E ESTRUTURAS</t>
  </si>
  <si>
    <t xml:space="preserve">1.2.2 </t>
  </si>
  <si>
    <t>ELETRICISTA COM ENCARGOS COMPLEMENTARES</t>
  </si>
  <si>
    <t xml:space="preserve">FITA ACO INOX PARA CINTAR POSTE, L = 19 MM, E = 0,5 MM (ROLO DE 30M)  </t>
  </si>
  <si>
    <t>CINTA CIRCULAR EM ACO GALVANIZADO DE 150 MM DE DIAMETRO PARA FIXACAO DE CAIXA MEDICAO, INCLUI PARAFUSOS E PORCAS</t>
  </si>
  <si>
    <t xml:space="preserve">CABO DE COBRE NU 16 MM2 MEIO-DURO  </t>
  </si>
  <si>
    <t>FIO DE COBRE, SOLIDO, CLASSE 1, ISOLACAO EM PVC/A, ANTICHAMA BWF-B, 450/750V, SECAO NOMINAL 10 MM2</t>
  </si>
  <si>
    <t>CAIXA INTERNA/EXTERNA DE MEDICAO PARA 1 MEDIDOR TRIFASICO, COM VISOR, EM CHAPA DE ACO 18 USG (PADRAO DA CONCESSIONARIA LOCAL)</t>
  </si>
  <si>
    <t>ARMACAO VERTICAL COM HASTE E CONTRA-PINO, EM CHAPA DE ACO GALVANIZADO 3/16", COM 4 ESTRIBOS E 4 ISOLADORES</t>
  </si>
  <si>
    <t xml:space="preserve">CONECTOR METALICO TIPO PARAFUSO FENDIDO (SPLIT BOLT), PARA CABOS ATE 16 MM2  </t>
  </si>
  <si>
    <t xml:space="preserve">LUVA EM PVC RIGIDO ROSCAVEL, DE 1", PARA ELETRODUTO  </t>
  </si>
  <si>
    <t xml:space="preserve">DISJUNTOR TIPO NEMA, TRIPOLAR 10  ATE  50A, TENSAO MAXIMA DE 415 V  </t>
  </si>
  <si>
    <t xml:space="preserve">ELETRODUTO DE PVC RIGIDO ROSCAVEL DE 1 ", SEM LUVA  </t>
  </si>
  <si>
    <t>POSTE ROLICO DE MADEIRA TRATADA, D = 20 A 25 CM, H = 12,00 M, EM EUCALIPTO OU EQUIVALENTE DA REGIAO</t>
  </si>
  <si>
    <t xml:space="preserve">!EM PROCESSO DE DESATIVACAO! HASTE DE ATERRAMENTO EM ACO COM 3,00 M DE COMPRIMENTO E DN = 5/8", REVESTIDA COM BAIXA CAMADA DE COBRE, SEM CONECTOR                                                                                                                                                                                                                                                                                                                                                         </t>
  </si>
  <si>
    <t>PARAFUSO DE FERRO POLIDO, SEXTAVADO, COM ROSCA PARCIAL, DIAMETRO 5/8", COMPRIMENTO 6", COM PORCA E ARRUELA DE PRESSAO MEDIA</t>
  </si>
  <si>
    <t>ARRUELA LISA, REDONDA, DE LATAO POLIDO, DIAMETRO NOMINAL 5/8", DIAMETRO EXTERNO = 34 MM, DIAMETRO DO FURO = 17 MM, ESPESSURA = *2,5* MM</t>
  </si>
  <si>
    <t xml:space="preserve">CURVA 180 GRAUS, DE PVC RIGIDO ROSCAVEL, DE 3/4", PARA ELETRODUTO  </t>
  </si>
  <si>
    <t xml:space="preserve">ARRUELA EM ALUMINIO, COM ROSCA, DE 1", PARA ELETRODUTO  </t>
  </si>
  <si>
    <t xml:space="preserve">1.2.9 </t>
  </si>
  <si>
    <t>AUXILIAR DE ENCANADOR OU BOMBEIRO HIDRÁULICO COM ENCARGOS COMPLEMENTARES</t>
  </si>
  <si>
    <t>ENCANADOR OU BOMBEIRO HIDRÁULICO COM ENCARGOS COMPLEMENTARES</t>
  </si>
  <si>
    <t>PEDREIRO COM ENCARGOS COMPLEMENTARES</t>
  </si>
  <si>
    <t>VIBRADOR DE IMERSÃO, DIÂMETRO DE PONTEIRA 45MM, MOTOR ELÉTRICO TRIFÁSICO POTÊNCIA DE 2 CV - CHP DIURNO. AF_06/2015</t>
  </si>
  <si>
    <t>CHOR - CUSTOS HORÁRIOS DE MÁQUINAS E EQUIPAMENTOS</t>
  </si>
  <si>
    <t>CHP</t>
  </si>
  <si>
    <t xml:space="preserve">TUBO PVC  SERIE NORMAL, DN 100 MM, PARA ESGOTO  PREDIAL (NBR 5688)  </t>
  </si>
  <si>
    <t xml:space="preserve">AREIA MEDIA - POSTO JAZIDA/FORNECEDOR (RETIRADO NA JAZIDA, SEM TRANSPORTE)  </t>
  </si>
  <si>
    <t xml:space="preserve">HIDROMETRO UNIJATO, VAZAO MAXIMA DE 5,0 M3/H, DE 3/4"  </t>
  </si>
  <si>
    <t>TABUA NAO APARELHADA *2,5 X 30* CM, EM MACARANDUBA, ANGELIM OU EQUIVALENTE DA REGIAO - BRUTA</t>
  </si>
  <si>
    <t xml:space="preserve">TUBO PVC, SOLDAVEL, DN 25 MM, AGUA FRIA (NBR-5648)  </t>
  </si>
  <si>
    <t>VIGA NAO APARELHADA  *6 X 12* CM, EM MACARANDUBA, ANGELIM OU EQUIVALENTE DA REGIAO - BRUTA</t>
  </si>
  <si>
    <t>TIJOLO CERAMICO MACICO COMUM *5 X 10 X 20* CM (L X A X C)</t>
  </si>
  <si>
    <t xml:space="preserve">CAIXA D'AGUA EM POLIETILENO 1000 LITROS, COM TAMPA  </t>
  </si>
  <si>
    <t xml:space="preserve">2.1 </t>
  </si>
  <si>
    <t>SERVICOS PRELIMINARES</t>
  </si>
  <si>
    <t>AUXILIAR DE TOPÓGRAFO COM ENCARGOS COMPLEMENTARES</t>
  </si>
  <si>
    <t>NIVELADOR COM ENCARGOS COMPLEMENTARES</t>
  </si>
  <si>
    <t>DESENHISTA DETALHISTA COM ENCARGOS COMPLEMENTARES</t>
  </si>
  <si>
    <t>CAMINHONETE CABINE SIMPLES COM MOTOR 1.6 FLEX, CÂMBIO MANUAL, POTÊNCIA 101/104 CV, 2 PORTAS - CHP DIURNO. AF_11/2015</t>
  </si>
  <si>
    <t>SARRAFO NAO APARELHADO *2,5 X 10* CM, EM MACARANDUBA, ANGELIM OU EQUIVALENTE DA REGIAO -  BRUTA</t>
  </si>
  <si>
    <t xml:space="preserve">3.1.1 </t>
  </si>
  <si>
    <t>FUNDACOES E ESTRUTURAS</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</si>
  <si>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</si>
  <si>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</si>
  <si>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CHI</t>
  </si>
  <si>
    <t>ENGENHEIRO CIVIL DE OBRA PLENO COM ENCARGOS COMPLEMENTARES</t>
  </si>
  <si>
    <t>TRANSPORTE COM CAMINHÃO BASCULANTE DE 6 M³, EM VIA URBANA EM REVESTIMENTO PRIMÁRIO (UNIDADE: M3XKM). AF_07/2020</t>
  </si>
  <si>
    <t>MOVT - MOVIMENTO DE TERRA</t>
  </si>
  <si>
    <t>CARGA, MANOBRA E DESCARGA DE SOLOS E MATERIAIS GRANULARES EM CAMINHÃO BASCULANTE 6 M³ - CARGA COM PÁ CARREGADEIRA (CAÇAMBA DE 1,7 A 2,8 M³ / 128 HP) E DESCARGA LIVRE (UNIDADE: M3). AF_07/2020</t>
  </si>
  <si>
    <t>TRAN - TRANPORTES, CARGAS E DESCARGAS</t>
  </si>
  <si>
    <t xml:space="preserve">3.1.2 </t>
  </si>
  <si>
    <t xml:space="preserve">4.0 </t>
  </si>
  <si>
    <t>CUSTOS HORÁRIOS DE MÁQUINAS E EQUIPAMENTOS</t>
  </si>
  <si>
    <t>SIURB</t>
  </si>
  <si>
    <t>GUINDASTE HIDRÁULICO CAP. 60 TON. COM LANÇA TELESCÓPICA DE 42 M</t>
  </si>
  <si>
    <t>Equipamento</t>
  </si>
  <si>
    <t>C4990</t>
  </si>
  <si>
    <t>MOBILIZAÇÃO DE EQUIPAMENTOS EM CAMINHÃO EQUIPADO COM GUINDASTE</t>
  </si>
  <si>
    <t>KM</t>
  </si>
  <si>
    <t>C4991</t>
  </si>
  <si>
    <t>DESMOBILIZAÇÃO DE EQUIPAMENTOS EM CAMINHÃO EQUIPADO COM GUINDASTE</t>
  </si>
  <si>
    <t>OPERADOR DE GUINDASTE COM ENCARGOS COMPLEMENTARES</t>
  </si>
  <si>
    <t xml:space="preserve">4.1.1 </t>
  </si>
  <si>
    <t>CONCRETO USINADO BOMBEAVEL, CLASSE DE RESISTENCIA C35, COM BRITA 0 E 1, SLUMP = 100 +/- 20 MM, INCLUI SERVICO DE BOMBEAMENTO (NBR 8953)</t>
  </si>
  <si>
    <t>VIBRADOR DE IMERSÃO, DIÂMETRO DE PONTEIRA 45MM, MOTOR ELÉTRICO TRIFÁSICO POTÊNCIA DE 2 CV - CHI DIURNO. AF_06/2015</t>
  </si>
  <si>
    <t xml:space="preserve">4.1.2 </t>
  </si>
  <si>
    <t xml:space="preserve">4.1.13 </t>
  </si>
  <si>
    <t xml:space="preserve">4.2.1 </t>
  </si>
  <si>
    <t>CONCRETO USINADO BOMBEAVEL, CLASSE DE RESISTENCIA C35, COM BRITA 0 E 1, SLUMP = 100 +/- 20 MM, EXCLUI SERVICO DE BOMBEAMENTO (NBR 8953)</t>
  </si>
  <si>
    <t xml:space="preserve">4.2.13 </t>
  </si>
  <si>
    <t xml:space="preserve">4.7.6 </t>
  </si>
  <si>
    <t xml:space="preserve">6.3.1.2 </t>
  </si>
  <si>
    <t>ESQUADRIAS/FERRAGENS/VIDROS</t>
  </si>
  <si>
    <t>PORTA DE ALUMÍNIO DE ABRIR PARA VIDRO SEM GUARNIÇÃO, 87X210CM, FIXAÇÃO COM PARAFUSOS, INCLUSIVE VIDROS - FORNECIMENTO E INSTALAÇÃO. AF_12/2019</t>
  </si>
  <si>
    <t>ESQV - ESQUADRIAS/FERRAGENS/VIDROS</t>
  </si>
  <si>
    <t xml:space="preserve">6.3.3.1 </t>
  </si>
  <si>
    <t>PROPRIO</t>
  </si>
  <si>
    <t>COT-103</t>
  </si>
  <si>
    <t>PELE DE VIDRO LAMINADO ESPELHADO 124,125 M2</t>
  </si>
  <si>
    <t>Outros</t>
  </si>
  <si>
    <t xml:space="preserve">6.5 </t>
  </si>
  <si>
    <t>CLASSE ORSE-SE</t>
  </si>
  <si>
    <t xml:space="preserve">PAPELEIRA PLASTICA TIPO DISPENSER PARA PAPEL HIGIENICO ROLAO  </t>
  </si>
  <si>
    <t xml:space="preserve">6.6 </t>
  </si>
  <si>
    <t xml:space="preserve">TOALHEIRO PLASTICO TIPO DISPENSER PARA PAPEL TOALHA INTERFOLHADO  </t>
  </si>
  <si>
    <t xml:space="preserve">6.6.2.1 </t>
  </si>
  <si>
    <t>RODAPE OU RODABANCADA EM GRANITO, POLIDO, TIPO ANDORINHA/ QUARTZ/ CASTELO/ CORUMBA OU OUTROS EQUIVALENTES DA REGIAO, H= 10 CM, E=  *2,0* CM</t>
  </si>
  <si>
    <t>ENGATE FLEXÍVEL EM PLÁSTICO BRANCO, 1/2 X 30CM - FORNECIMENTO E INSTALAÇÃO. AF_01/2020</t>
  </si>
  <si>
    <t>INHI - INSTALACOES HIDRO SANITARIAS</t>
  </si>
  <si>
    <t>BANCADA DE GRANITO CINZA POLIDO, DE 1,50 X 0,60 M, PARA PIA DE COZINHA - FORNECIMENTO E INSTALAÇÃO. AF_01/2020</t>
  </si>
  <si>
    <t>TORNEIRA CROMADA LONGA, DE PAREDE, 1/2 OU 3/4, PARA PIA DE COZINHA, PADRÃO POPULAR - FORNECIMENTO E INSTALAÇÃO. AF_01/2020</t>
  </si>
  <si>
    <t>CUBA DE EMBUTIR DE AÇO INOXIDÁVEL MÉDIA, INCLUSO VÁLVULA TIPO AMERICANA EM METAL CROMADO E SIFÃO FLEXÍVEL EM PVC - FORNECIMENTO E INSTALAÇÃO. AF_01/2020</t>
  </si>
  <si>
    <t xml:space="preserve">6.6.3.4 </t>
  </si>
  <si>
    <t xml:space="preserve">ESPELHO CRISTAL E = 4 MM  </t>
  </si>
  <si>
    <t>VIDRACEIRO COM ENCARGOS COMPLEMENTARES</t>
  </si>
  <si>
    <t>PARAFUSO FRANCES M16 EM ACO GALVANIZADO, COMPRIMENTO = 45 MM, DIAMETRO = 16 MM, CABECA ABAULADA</t>
  </si>
  <si>
    <t xml:space="preserve">6.7.1 </t>
  </si>
  <si>
    <t xml:space="preserve">ACIDO MURIATICO, DILUICAO 10% A 12% PARA USO EM LIMPEZA  </t>
  </si>
  <si>
    <t>L</t>
  </si>
  <si>
    <t xml:space="preserve">7.3.1.2 </t>
  </si>
  <si>
    <t xml:space="preserve">CIMENTO PORTLAND COMPOSTO CP II-32  </t>
  </si>
  <si>
    <t>TRILHO PANTOGRAFICO CONCAVO, TIPO U, EM ALUMINIO, COM DIMENSOES DE APROX *35 X 35* MM, PARA ROLDANA DE PORTA DE CORRER</t>
  </si>
  <si>
    <t>KIT PORTA PRONTA DE MADEIRA, FOLHA LEVE (NBR 15930) DE 900 X 2100 MM, DE 35 MM A 40 MM DE ESPESSURA, NUCLEO COLMEIA, ESTRUTURA USINADA PARA FECHADURA, CAPA LISA EM HDF, ACABAMENTO EM PRIMER PARA PINTURA (INCLUI MARCO, ALIZARES E DOBRADICAS)</t>
  </si>
  <si>
    <t>ROLDANA CONCAVA DUPLA, 4 RODAS, EM ZAMAC COM CHAPA DE LATAO, ROLAMENTOS EM ACO, PARA PORTAS E JANELAS DE CORRER</t>
  </si>
  <si>
    <t>CARPINTEIRO DE ESQUADRIA COM ENCARGOS COMPLEMENTARES</t>
  </si>
  <si>
    <t>FECHO / FECHADURA COM PUXADOR CONCHA, COM TRANCA TIPO TRAVA, PARA JANELA / PORTA DE CORRER (INCLUI TESTA, FECHADURA, PUXADOR) - COMPLETA</t>
  </si>
  <si>
    <t>CJ</t>
  </si>
  <si>
    <t xml:space="preserve">ESPUMA EXPANSIVA DE POLIURETANO, APLICACAO MANUAL - 500 ML </t>
  </si>
  <si>
    <t>PERFIL U DE ABAS IGUAIS, EM ALUMINIO, 1/2" (1,27 X 1,27 CM), PARA PORTA OU JANELA DE CORRER</t>
  </si>
  <si>
    <t xml:space="preserve">7.3.3.1 </t>
  </si>
  <si>
    <t xml:space="preserve">7.4.5.2.1 </t>
  </si>
  <si>
    <t>INSTALACOES HIDRO SANITARIAS</t>
  </si>
  <si>
    <t>BANCADA DE GRANITO CINZA POLIDO, DE 0,50 X 0,60 M, PARA LAVATÓRIO - FORNECIMENTO E INSTALAÇÃO. AF_01/2020</t>
  </si>
  <si>
    <t>CUBA DE EMBUTIR OVAL EM LOUÇA BRANCA, 35 X 50CM OU EQUIVALENTE, INCLUSO VÁLVULA EM METAL CROMADO E SIFÃO FLEXÍVEL EM PVC - FORNECIMENTO E INSTALAÇÃO. AF_01/2020</t>
  </si>
  <si>
    <t>TORNEIRA CROMADA DE MESA, 1/2 OU 3/4, PARA LAVATÓRIO, PADRÃO MÉDIO - FORNECIMENTO E INSTALAÇÃO. AF_01/2020</t>
  </si>
  <si>
    <t>ENGATE FLEXÍVEL EM INOX, 1/2  X 40CM - FORNECIMENTO E INSTALAÇÃO. AF_01/2020</t>
  </si>
  <si>
    <t xml:space="preserve">7.4.5.3.2 </t>
  </si>
  <si>
    <t xml:space="preserve">7.4.5.3.3 </t>
  </si>
  <si>
    <t xml:space="preserve">7.4.5.3.4 </t>
  </si>
  <si>
    <t xml:space="preserve">7.5.1 </t>
  </si>
  <si>
    <t xml:space="preserve">8.2.2.2 </t>
  </si>
  <si>
    <t>Forro acústico em placas de fibra mineral dim.1200x600x16mm, absorção sonora NRC = 0,55, reflexão luz = 0,79, marca Armstrong, ref. Clean Room, ou similar, resist. fogo: classe A, instalado sobre perfís metálicos</t>
  </si>
  <si>
    <t xml:space="preserve">8.3.1.1 </t>
  </si>
  <si>
    <t>FECHADURA ESPELHO PARA PORTA EXTERNA, EM ACO INOX (MAQUINA, TESTA E CONTRA-TESTA) E EM ZAMAC (MACANETA, LINGUETA E TRINCOS) COM ACABAMENTO CROMADO, MAQUINA DE 40 MM, INCLUINDO CHAVE TIPO CILINDRO</t>
  </si>
  <si>
    <t>DOBRADICA EM ACO/FERRO, 3" X 2 1/2", E= 1,9 A 2 MM, SEM ANEL,  CROMADO OU ZINCADO, TAMPA BOLA, COM PARAFUSOS</t>
  </si>
  <si>
    <t>PORTA DE ABRIR / GIRO, DE MADEIRA FOLHA MEDIA (NBR 15930) DE 1000 X 2100 MM, DE 35 MM A 40 MM DE ESPESSURA, NUCLEO SEMI-SOLIDO (SARRAFEADO), CAPA LISA EM HDF, ACABAMENTO EM LAMINADO NATURAL PARA VERNIZ</t>
  </si>
  <si>
    <t>BATENTE/ PORTAL/ADUELA/ MARCO MACICO, E= *3* CM, L= *15* CM, *60 CM A 120* CM  X *210* CM,  EM CEDRINHO/ ANGELIM COMERCIAL/  EUCALIPTO/ CURUPIXA/ PEROBA/ CUMARU OU EQUIVALENTE DA REGIAO (NAO INCLUI ALIZARES)</t>
  </si>
  <si>
    <t>JG</t>
  </si>
  <si>
    <t>ARGAMASSA TRAÇO 1:3 (EM VOLUME DE CIMENTO E AREIA GROSSA ÚMIDA) PARA CHAPISCO CONVENCIONAL, PREPARO MANUAL. AF_08/2019</t>
  </si>
  <si>
    <t xml:space="preserve">8.6.2.1 </t>
  </si>
  <si>
    <t xml:space="preserve">8.6.3.2 </t>
  </si>
  <si>
    <t xml:space="preserve">8.6.3.3 </t>
  </si>
  <si>
    <t xml:space="preserve">8.6.3.4 </t>
  </si>
  <si>
    <t xml:space="preserve">8.7.1 </t>
  </si>
  <si>
    <t xml:space="preserve">9.2.4 </t>
  </si>
  <si>
    <t xml:space="preserve">LIXA EM FOLHA PARA FERRO, NUMERO 150  </t>
  </si>
  <si>
    <t xml:space="preserve">12.1.1.1 </t>
  </si>
  <si>
    <t>COT-101</t>
  </si>
  <si>
    <t>BOMBA CENTRÍFUGA BC-23 R 1.1/2 15 CV MONOFÁSICA</t>
  </si>
  <si>
    <t>ENGENHEIRO ELETRICISTA COM ENCARGOS COMPLEMENTARES</t>
  </si>
  <si>
    <t xml:space="preserve">12.1.1.13 </t>
  </si>
  <si>
    <t>INSTALACOES ESPECIAIS</t>
  </si>
  <si>
    <t>BUCHA DE NYLON, DIAMETRO DO FURO 8 MM, COMPRIMENTO 40 MM, COM PARAFUSO DE ROSCA SOBERBA, CABECA CHATA, FENDA SIMPLES, 4,8 X 50 MM</t>
  </si>
  <si>
    <t>ADAPTADOR, EM LATAO, ENGATE RAPIDO 2 1/2" X ROSCA INTERNA 5 FIOS 2 1/2",  PARA INSTALACAO PREDIAL DE COMBATE A INCENDIO</t>
  </si>
  <si>
    <t>REGISTRO OU VALVULA GLOBO ANGULAR EM LATAO, PARA HIDRANTES EM INSTALACAO PREDIAL DE INCENDIO, 45 GRAUS, DIAMETRO DE 2 1/2", COM VOLANTE, CLASSE DE PRESSAO DE ATE 200 PSI</t>
  </si>
  <si>
    <t>CAIXA DE INCENDIO/ABRIGO PARA MANGUEIRA, DE SOBREPOR/EXTERNA, COM 90 X 60 X 17 CM, EM CHAPA DE ACO, PORTA COM VENTILACAO, VISOR COM A INSCRICAO "INCENDIO", SUPORTE/CESTA INTERNA PARA A MANGUEIRA, PINTURA ELETROSTATICA VERMELHA</t>
  </si>
  <si>
    <t>CHAVE DUPLA PARA CONEXOES TIPO STORZ, ENGATE RAPIDO 1 1/2" X 2 1/2", EM LATAO, PARA INSTALACAO PREDIAL COMBATE A INCENDIO</t>
  </si>
  <si>
    <t>MANGUEIRA DE INCENDIO, TIPO 1, DE 1 1/2", COMPRIMENTO = 20 M, TECIDO EM FIO DE POLIESTER E TUBO INTERNO EM BORRACHA SINTETICA, COM UNIOES ENGATE RAPIDO</t>
  </si>
  <si>
    <t>ESGUICHO JATO REGULAVEL, TIPO ELKHART, ENGATE RAPIDO 2 1/2", PARA COMBATE A INCENDIO</t>
  </si>
  <si>
    <t xml:space="preserve">12.1.1.14 </t>
  </si>
  <si>
    <t>COT-102</t>
  </si>
  <si>
    <t>Válvula gaveta com haste ascendente de bronze 2 ½”</t>
  </si>
  <si>
    <t xml:space="preserve">12.1.1.15 </t>
  </si>
  <si>
    <t>INSTALACAO ELETRICA/ELETRIFICACAO E ILUMINACAO EXTERNA</t>
  </si>
  <si>
    <t>COT-022</t>
  </si>
  <si>
    <t>QUADRO DE COMANDO 1200X800X350</t>
  </si>
  <si>
    <t xml:space="preserve">12.1.2.1 </t>
  </si>
  <si>
    <t>COT-026</t>
  </si>
  <si>
    <t>BOTOEIRA ACIONAMENTO BOMBA COM MARTELO</t>
  </si>
  <si>
    <t xml:space="preserve">12.1.2.2 </t>
  </si>
  <si>
    <t>COT-025</t>
  </si>
  <si>
    <t>SIRENE ELETRÔNICA, 12V, ALARME DE EMERGÊNCIA</t>
  </si>
  <si>
    <t xml:space="preserve">12.1.2.3 </t>
  </si>
  <si>
    <t>COT-024</t>
  </si>
  <si>
    <t>CENTRAL DE ALARME IPA, 12 LAÇOS, SEM BATERIA</t>
  </si>
  <si>
    <t xml:space="preserve">12.1.2.4 </t>
  </si>
  <si>
    <t>COT-023</t>
  </si>
  <si>
    <t>BATERIA SELADA PARA CENTRAL DE ALARME, 12V/5A</t>
  </si>
  <si>
    <t xml:space="preserve">12.1.2.5 </t>
  </si>
  <si>
    <t>PINTURAS</t>
  </si>
  <si>
    <t>PLACA DE SINALIZACAO DE SEGURANCA CONTRA INCENDIO, FOTOLUMINESCENTE, QUADRADA, *20 X 20* CM, EM PVC *2* MM ANTI-CHAMAS (SIMBOLOS, CORES E PICTOGRAMAS CONFORME NBR 13434)</t>
  </si>
  <si>
    <t xml:space="preserve">12.1.2.6 </t>
  </si>
  <si>
    <t>PLACA DE SINALIZACAO DE SEGURANCA CONTRA INCENDIO, FOTOLUMINESCENTE, RETANGULAR, *20 X 40* CM, EM PVC *2* MM ANTI-CHAMAS (SIMBOLOS, CORES E PICTOGRAMAS CONFORME NBR 13434)</t>
  </si>
  <si>
    <t xml:space="preserve">12.2.1.7 </t>
  </si>
  <si>
    <t xml:space="preserve">12.2.2.1 </t>
  </si>
  <si>
    <t xml:space="preserve">12.2.2.2 </t>
  </si>
  <si>
    <t xml:space="preserve">12.2.2.3 </t>
  </si>
  <si>
    <t xml:space="preserve">12.2.2.4 </t>
  </si>
  <si>
    <t xml:space="preserve">12.3.1.3 </t>
  </si>
  <si>
    <t xml:space="preserve">12.3.2.1 </t>
  </si>
  <si>
    <t xml:space="preserve">12.3.2.2 </t>
  </si>
  <si>
    <t xml:space="preserve">12.3.2.3 </t>
  </si>
  <si>
    <t xml:space="preserve">12.3.2.4 </t>
  </si>
  <si>
    <t xml:space="preserve">13.1.2 </t>
  </si>
  <si>
    <t>COBERTURA</t>
  </si>
  <si>
    <t xml:space="preserve">PERFIL "U" DE ACO LAMINADO, "U" 152 X 15,6  </t>
  </si>
  <si>
    <t>MONTADOR DE ESTRUTURA METÁLICA COM ENCARGOS COMPLEMENTARES</t>
  </si>
  <si>
    <t xml:space="preserve">15.1.26 </t>
  </si>
  <si>
    <t>AUXILIAR DE ELETRICISTA COM ENCARGOS COMPLEMENTARES</t>
  </si>
  <si>
    <t>COT-015</t>
  </si>
  <si>
    <t>LUMINARIA TIPO PLAFON, DE SOBREPOR, COM 1 LAMPADA DE LED 25W</t>
  </si>
  <si>
    <t xml:space="preserve">15.1.27 </t>
  </si>
  <si>
    <t>COT-016</t>
  </si>
  <si>
    <t>LUMINARIA TIPO PLAFON DE SOBREPOR, COM 1 LAMPADA DE LED 40W</t>
  </si>
  <si>
    <t xml:space="preserve">15.2.2 </t>
  </si>
  <si>
    <t>COT-104</t>
  </si>
  <si>
    <t>COTOVELO RETO 200X50MM PERFURADO</t>
  </si>
  <si>
    <t xml:space="preserve">15.2.3 </t>
  </si>
  <si>
    <t>COT-105</t>
  </si>
  <si>
    <t>COTOVELO RETO 300X50MM PERFURADO</t>
  </si>
  <si>
    <t xml:space="preserve">16.5 </t>
  </si>
  <si>
    <t xml:space="preserve">18.3 </t>
  </si>
  <si>
    <t xml:space="preserve">CABO DE COBRE NU 50 MM2 MEIO-DURO  </t>
  </si>
  <si>
    <t xml:space="preserve">18.6 </t>
  </si>
  <si>
    <t xml:space="preserve">18.7 </t>
  </si>
  <si>
    <t>COT-006</t>
  </si>
  <si>
    <t>Caixa de equalização para sobrepor TEL-902</t>
  </si>
  <si>
    <t xml:space="preserve">18.9 </t>
  </si>
  <si>
    <t>COT-044</t>
  </si>
  <si>
    <t>CONECTOR DE COMPRESSAO HASTE CABO PARA ATERRAMENTO</t>
  </si>
  <si>
    <t xml:space="preserve">19.1.1 </t>
  </si>
  <si>
    <t>COMPACTAÇÃO MECÂNICA DE SOLO PARA EXECUÇÃO DE RADIER, COM COMPACTADOR DE SOLOS TIPO PLACA VIBRATÓRIA. AF_09/2017</t>
  </si>
  <si>
    <t>Lajota concreto revestimento piso, quadrada 39cm,  fck=35mpa, e=3cm, 7un/m2</t>
  </si>
  <si>
    <t>ARGAMASSA COLANTE TIPO AC III</t>
  </si>
  <si>
    <t xml:space="preserve">19.1.2 </t>
  </si>
  <si>
    <t>PISO PODOTATIL DE CONCRETO - DIRECIONAL E ALERTA, *40 X 40 X 2,5* CM</t>
  </si>
  <si>
    <t xml:space="preserve">19.2.1 </t>
  </si>
  <si>
    <t xml:space="preserve">19.2.2 </t>
  </si>
  <si>
    <t xml:space="preserve">19.4.3.1 </t>
  </si>
  <si>
    <t>PAVIMENTACAO</t>
  </si>
  <si>
    <t>VASSOURA MECÂNICA REBOCÁVEL COM ESCOVA CILÍNDRICA, LARGURA ÚTIL DE VARRIMENTO DE 2,44 M - CHP DIURNO. AF_06/2014</t>
  </si>
  <si>
    <t>ESPARGIDOR DE ASFALTO PRESSURIZADO, TANQUE 6 M3 COM ISOLAÇÃO TÉRMICA, AQUECIDO COM 2 MAÇARICOS, COM BARRA ESPARGIDORA 3,60 M, MONTADO SOBRE CAMINHÃO  TOCO, PBT 14.300 KG, POTÊNCIA 185 CV - CHP DIURNO. AF_08/2015</t>
  </si>
  <si>
    <t>TRATOR DE PNEUS, POTÊNCIA 85 CV, TRAÇÃO 4X4, PESO COM LASTRO DE 4.675 KG - CHP DIURNO. AF_06/2014</t>
  </si>
  <si>
    <t>TRATOR DE PNEUS, POTÊNCIA 85 CV, TRAÇÃO 4X4, PESO COM LASTRO DE 4.675 KG - CHI DIURNO. AF_06/2014</t>
  </si>
  <si>
    <t>ESPARGIDOR DE ASFALTO PRESSURIZADO, TANQUE 6 M3 COM ISOLAÇÃO TÉRMICA, AQUECIDO COM 2 MAÇARICOS, COM BARRA ESPARGIDORA 3,60 M, MONTADO SOBRE CAMINHÃO  TOCO, PBT 14.300 KG, POTÊNCIA 185 CV - CHI DIURNO. AF_08/2015</t>
  </si>
  <si>
    <t>Asfalto diluído de petróleo - adp -  cm-30 (densidade = 0,85 Kg/l)</t>
  </si>
  <si>
    <t>t</t>
  </si>
  <si>
    <t xml:space="preserve">19.4.3.3 </t>
  </si>
  <si>
    <t>CONCRETO BETUMINOSO USINADO A QUENTE (CBUQ) PARA PAVIMENTACAO ASFALTICA, PADRAO DNIT, FAIXA C, COM CAP 50/70 - AQUISICAO POSTO USINA</t>
  </si>
  <si>
    <t>T</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</si>
  <si>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</si>
  <si>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</si>
  <si>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RASTELEIRO COM ENCARGOS COMPLEMENTARES</t>
  </si>
  <si>
    <t>CAMINHÃO BASCULANTE 10 M3, TRUCADO CABINE SIMPLES, PESO BRUTO TOTAL 23.000 KG, CARGA ÚTIL MÁXIMA 15.935 KG, DISTÂNCIA ENTRE EIXOS 4,80 M, POTÊNCIA 230 CV INCLUSIVE CAÇAMBA METÁLICA - CHP DIURNO. AF_06/2014</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</si>
  <si>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</si>
  <si>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</si>
  <si>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COBE - COBERTURA</t>
  </si>
  <si>
    <t>TRATOR DE PNEUS COM POTÊNCIA DE 85 CV, TRAÇÃO 4X4, COM VASSOURA MECÂNICA ACOPLADA - CHI DIURNO. AF_02/2017</t>
  </si>
  <si>
    <t>TRATOR DE PNEUS COM POTÊNCIA DE 85 CV, TRAÇÃO 4X4, COM VASSOURA MECÂNICA ACOPLADA - CHP DIURNO. AF_03/2017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</si>
  <si>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</si>
  <si>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</si>
  <si>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MAPA DE COTAÇÃO DE INSUMOS</t>
  </si>
  <si>
    <t>CÓDIGO</t>
  </si>
  <si>
    <t>DESCRIÇÃO</t>
  </si>
  <si>
    <t>FONTE</t>
  </si>
  <si>
    <t>CNPJ</t>
  </si>
  <si>
    <t>TELEFONE</t>
  </si>
  <si>
    <t>CONTATO</t>
  </si>
  <si>
    <t>DATA</t>
  </si>
  <si>
    <t xml:space="preserve">UNI </t>
  </si>
  <si>
    <t>P. UNIT. (R$)</t>
  </si>
  <si>
    <t>MEDIANA TOTAL (R$)</t>
  </si>
  <si>
    <t>produto.mercadolivre.com.br</t>
  </si>
  <si>
    <t>11/2021</t>
  </si>
  <si>
    <t>bombashopping.com.br</t>
  </si>
  <si>
    <t>gensvalvula.com.br</t>
  </si>
  <si>
    <t>casamimosa.com.br</t>
  </si>
  <si>
    <t>FRIZZO E CIA</t>
  </si>
  <si>
    <t xml:space="preserve">27.405.167/0001-99 </t>
  </si>
  <si>
    <t>(66)3545-1117</t>
  </si>
  <si>
    <t>CHEILA</t>
  </si>
  <si>
    <t>08/2021</t>
  </si>
  <si>
    <t>GIL</t>
  </si>
  <si>
    <t>26.473.555/0001-44</t>
  </si>
  <si>
    <t>(66)99684-1227</t>
  </si>
  <si>
    <t>MOISES</t>
  </si>
  <si>
    <t>PISO AO TETO</t>
  </si>
  <si>
    <t>13.479.315/0001-05</t>
  </si>
  <si>
    <t>(66)99978-7969</t>
  </si>
  <si>
    <t>CLAUDIO</t>
  </si>
  <si>
    <t>infraeletrocalhas.com.br</t>
  </si>
  <si>
    <t>lojaseletropolo.com.br</t>
  </si>
  <si>
    <t>Z-8</t>
  </si>
  <si>
    <t>MOLDHOME</t>
  </si>
  <si>
    <t>23.593.075/0001-29</t>
  </si>
  <si>
    <t>JULIANO</t>
  </si>
  <si>
    <t>MEMÓRIA DE CÁLCULO</t>
  </si>
  <si>
    <t>QUADRO DE ÁREAS (M²)</t>
  </si>
  <si>
    <t>Área total do terreno (Conforme Matrícula 68.207 Equipamento Urbano 02, Loteamento Residencial Parque dos Poderes</t>
  </si>
  <si>
    <t>ÁREAS A CONSTRUIR</t>
  </si>
  <si>
    <t>Pavimento Térreo</t>
  </si>
  <si>
    <t>Segundo Pavimento</t>
  </si>
  <si>
    <t>Terceiro Pavimento</t>
  </si>
  <si>
    <t>Barrilete e Casa de Máquinas</t>
  </si>
  <si>
    <t>ÁREA TOTAL A CONSTRUIR</t>
  </si>
  <si>
    <t>ÁREA DE PROJEÇÃO DA EDIFICAÇÃO</t>
  </si>
  <si>
    <t>Área de projeção da edificação</t>
  </si>
  <si>
    <t>ÁREA TOTAL</t>
  </si>
  <si>
    <t>ÁREAS PERMEÁVEIS</t>
  </si>
  <si>
    <t>Plantio de mudas de palmeira (unidade)</t>
  </si>
  <si>
    <t>Área permeável (cobertura vegetal/paisagística)</t>
  </si>
  <si>
    <t>ÁREA TOTAL PERMEÁVEL</t>
  </si>
  <si>
    <t>ÁREAS EXTERNAS PAVIMENTADAS</t>
  </si>
  <si>
    <t>Estacionamento e Acesso Fundos</t>
  </si>
  <si>
    <t>Estacionamento Esquerdo</t>
  </si>
  <si>
    <t>Estacionamento Direito</t>
  </si>
  <si>
    <t>TOTAL ÁREAS EXTERNAS PAVIMENTADAS</t>
  </si>
  <si>
    <t>CALÇAMENTO ÁREAS EXTERNAS</t>
  </si>
  <si>
    <t>Frente</t>
  </si>
  <si>
    <t>Laterais edificação</t>
  </si>
  <si>
    <t>Passeio Público</t>
  </si>
  <si>
    <t>ÁREA TOTAL CALÇAMENTO</t>
  </si>
  <si>
    <t>PISO TÁTIL CALÇAMENTO ÁREAS EXTERNAS</t>
  </si>
  <si>
    <t>ÁREA TOTAL PISO TÁTIL</t>
  </si>
  <si>
    <t>MEIO-FIO</t>
  </si>
  <si>
    <t>Meio-fio (m)</t>
  </si>
  <si>
    <t>ÁREA TOTAL LEVANTAMENTO TOPOGRÁFICO (M2)</t>
  </si>
  <si>
    <t>Lajes impermeabilizadas</t>
  </si>
  <si>
    <t>AMBIENTE</t>
  </si>
  <si>
    <t>ÁREA (M²)</t>
  </si>
  <si>
    <t>Cobertura Reservatório</t>
  </si>
  <si>
    <t>Balanço Esquerdo</t>
  </si>
  <si>
    <t>Balanço Direito</t>
  </si>
  <si>
    <t>Escada Esquerda</t>
  </si>
  <si>
    <t>Escada Direita</t>
  </si>
  <si>
    <t>TOTAL</t>
  </si>
  <si>
    <t>ÁREA PAVIMENTO TÉRREO (M2)</t>
  </si>
  <si>
    <t>COMPRIMENTO (M)</t>
  </si>
  <si>
    <t>ALTURA (M)</t>
  </si>
  <si>
    <t>DESCONTOS (M²)</t>
  </si>
  <si>
    <t>Carga/Descarga</t>
  </si>
  <si>
    <t>Escada</t>
  </si>
  <si>
    <t>Garagem</t>
  </si>
  <si>
    <t>Almoxarifado</t>
  </si>
  <si>
    <t>Depósito</t>
  </si>
  <si>
    <t>Copa/Cozinha</t>
  </si>
  <si>
    <t>I.S.</t>
  </si>
  <si>
    <t>Espaço Café</t>
  </si>
  <si>
    <t>Mureta</t>
  </si>
  <si>
    <t>Circulação</t>
  </si>
  <si>
    <t>Hall de Entrada</t>
  </si>
  <si>
    <t>Rampa</t>
  </si>
  <si>
    <t>Elevador Esquerdo</t>
  </si>
  <si>
    <t>Elevador Direito</t>
  </si>
  <si>
    <t>Shafts Esquerdo</t>
  </si>
  <si>
    <t>Shafts Direito</t>
  </si>
  <si>
    <t>Estacionamento Esquerdo (Pilares)</t>
  </si>
  <si>
    <t>Estacionamento Direito (Pilares)</t>
  </si>
  <si>
    <t>Pátio Coberto Esquerdo (Pilares)</t>
  </si>
  <si>
    <t>Pátio Coberto Direito (Pilares)</t>
  </si>
  <si>
    <t>DIMENSÕES</t>
  </si>
  <si>
    <t>QUANTIDADE</t>
  </si>
  <si>
    <t>MODELO</t>
  </si>
  <si>
    <t>MATERIAL</t>
  </si>
  <si>
    <t>AMBIENTES</t>
  </si>
  <si>
    <t>ÁREA (M2)</t>
  </si>
  <si>
    <t>LARGURA (M)</t>
  </si>
  <si>
    <t>P2</t>
  </si>
  <si>
    <t>ABRIR 2F</t>
  </si>
  <si>
    <t>VENEZIANA DE ALUMÍNIO</t>
  </si>
  <si>
    <t>ALMOXARIFADO</t>
  </si>
  <si>
    <t>P7</t>
  </si>
  <si>
    <t>ABRIR 1F</t>
  </si>
  <si>
    <t>CARGA/DESCARGA, ESCADA, COPA/COZINHA E DEPÓSITO.</t>
  </si>
  <si>
    <t>P8</t>
  </si>
  <si>
    <t>P9</t>
  </si>
  <si>
    <t>ABRIR 4F (DUAS FIXAS)</t>
  </si>
  <si>
    <t>ALUMÍNIO/VIDRO</t>
  </si>
  <si>
    <t>CIRCULAÇÃO</t>
  </si>
  <si>
    <t>J2</t>
  </si>
  <si>
    <t>MAXIM-AR 3F</t>
  </si>
  <si>
    <t>ESPAÇO CAFÉ E CIRCULAÇÃO</t>
  </si>
  <si>
    <t>J4</t>
  </si>
  <si>
    <t>MAXIM-AR 2F</t>
  </si>
  <si>
    <t>ALMOXARIFADO, COPA/COZINHA E CIRCULAÇÃO.</t>
  </si>
  <si>
    <t>J6</t>
  </si>
  <si>
    <t>FIXA</t>
  </si>
  <si>
    <t>DETALHE II</t>
  </si>
  <si>
    <t>PELE DE VIDRO</t>
  </si>
  <si>
    <t>HALL DE ENTRADA</t>
  </si>
  <si>
    <t>DETALHE V</t>
  </si>
  <si>
    <t>DETALHE VI</t>
  </si>
  <si>
    <t>PELE DE VIDRO E ABRIR 2F</t>
  </si>
  <si>
    <t>VERGAS DE PILAR A PILAR (VÃO &gt;1,5m)</t>
  </si>
  <si>
    <t>VERGAS</t>
  </si>
  <si>
    <t>TOTAL (M)</t>
  </si>
  <si>
    <t>TOTAL VERGA</t>
  </si>
  <si>
    <t>VERGAS DE PILAR A PILAR (VÃO ATÉ 1,5m)</t>
  </si>
  <si>
    <t>CONTRAVERGAS – PILAR A PILAR (VÃO &gt;1,5m)</t>
  </si>
  <si>
    <t>TOTAL CONTRAVERGA</t>
  </si>
  <si>
    <t>CONTRAVERGAS – PILAR A PILAR (VÃO ATÉ 1,5m)</t>
  </si>
  <si>
    <t>CHAPISCO (PAREDES INTERNAS)</t>
  </si>
  <si>
    <t>PERÍMETRO (M)</t>
  </si>
  <si>
    <t>EMBOÇO PARA RECEBIMENTO DE CERÂMICA (PAREDES INTERNAS)</t>
  </si>
  <si>
    <t>REVESTIMENTO CERÂMICO - PAREDES INTERNAS</t>
  </si>
  <si>
    <t>MASSA ÚNICA - SELADOR - MASSA CORRIDA - PINTURA (PAREDES INTERNAS)</t>
  </si>
  <si>
    <t>TOTAL CHAPISCO</t>
  </si>
  <si>
    <t>TOTAL EMBOÇO PARA CERÂMICA</t>
  </si>
  <si>
    <t>TOTAL MASSA ÚNICA</t>
  </si>
  <si>
    <t>CHAPISCO (PAREDES EXTERNAS)</t>
  </si>
  <si>
    <t>Edificação inteira</t>
  </si>
  <si>
    <t>Elevação Frontal</t>
  </si>
  <si>
    <t>Volume Escada/Reservatório</t>
  </si>
  <si>
    <t>Volume Casa de Máquinas</t>
  </si>
  <si>
    <t>Elevação Posterior</t>
  </si>
  <si>
    <t>Elevação Lateral Esquerda</t>
  </si>
  <si>
    <t>Elevação Lateral Direita</t>
  </si>
  <si>
    <t>Perímetro Jardim</t>
  </si>
  <si>
    <t>Pergolado</t>
  </si>
  <si>
    <t>Platibandas Internas 1</t>
  </si>
  <si>
    <t>Platibandas Internas 2</t>
  </si>
  <si>
    <t>Platibandas Internas 3</t>
  </si>
  <si>
    <t>MOLDURAS FACHADAS (PAREDES EXTERNAS)</t>
  </si>
  <si>
    <t>CONCRETO APARENTE (PAREDES EXTERNAS)</t>
  </si>
  <si>
    <t>Pórticos laterais extremos</t>
  </si>
  <si>
    <t>Pórticos laterais meios</t>
  </si>
  <si>
    <t>Pórticos Frente</t>
  </si>
  <si>
    <t>MASSA ÚNICA - SELADOR ACRÍLICO - TEXTURA - PINTURA (PAREDES EXTERNAS)</t>
  </si>
  <si>
    <t>TOTAL SELADOR</t>
  </si>
  <si>
    <t>TOTAL TEXTURA</t>
  </si>
  <si>
    <t>TOTAL PINTURA</t>
  </si>
  <si>
    <t>CONTRAPISOS - PISOS – RODAPÉS</t>
  </si>
  <si>
    <t>CONTRAPISOS (M²)</t>
  </si>
  <si>
    <t>PORCELANATO (M²)</t>
  </si>
  <si>
    <t>RODAPÉ PORCELANATO H=7CM (M)</t>
  </si>
  <si>
    <t>GRANITO (M²)</t>
  </si>
  <si>
    <t>RODAPÉ GRANITO H=10CM (M)</t>
  </si>
  <si>
    <t>Espelhos Escada</t>
  </si>
  <si>
    <t>Espelhos Escada Esquerda</t>
  </si>
  <si>
    <t>Espelhos Escada Direita</t>
  </si>
  <si>
    <t>Pátio Coberto Esquerdo</t>
  </si>
  <si>
    <t>Pátio Coberto Direito</t>
  </si>
  <si>
    <t>TOTAIS</t>
  </si>
  <si>
    <t>PISOS – SOLEIRAS – TETOS INTERNOS (REBOCO DE GESSO, MASSA CORRIDA E PINTURA)</t>
  </si>
  <si>
    <t>PISO POLIDO DE CONCRETO (M²)</t>
  </si>
  <si>
    <t>SOLEIRA EM GRANITO (M)</t>
  </si>
  <si>
    <t>TETOS INTERNOS (M²)</t>
  </si>
  <si>
    <t>COMPACTAÇÃO ATERRO CONTRAPISOS (m2)</t>
  </si>
  <si>
    <t>PISO POLIDO DE CONCRETO ARMADO</t>
  </si>
  <si>
    <t>LONA PLÁSTICA PRETA PARA IMPERMEABILIZAÇÃO DE CONTRAPISO (m2)</t>
  </si>
  <si>
    <t>LASTRO COM PREPARO DE FUNDO COM CAMADA DE BRITA - PARA IMPERMEABILIZAÇÃO DE CONTRAPISO ARMADO - (ÁREA INTERNA * 5cm) - m3</t>
  </si>
  <si>
    <t>TELA - Q92 - CONSIDERADO 1,48kg/m2 (1308,6 m²) - Perda e traspasse de 20%</t>
  </si>
  <si>
    <t>VOLUME DE CONCRETO - CONSIDERADO 7cm DE ESPESSURA (m3)</t>
  </si>
  <si>
    <t>LANÇAMENTO DE CONCRETO (m3)</t>
  </si>
  <si>
    <t>PINTURA VAGAS DE ESTACIONAMENTO 274,80M X 0,15M</t>
  </si>
  <si>
    <t>TETOS EXTERNOS (REBOCO GESSO E ARGAMASSA, TEXTURA E PINTURA)</t>
  </si>
  <si>
    <t>REBOCO DE GESSO (M²)</t>
  </si>
  <si>
    <t>REBOCO DE ARGAMASSA (M²)</t>
  </si>
  <si>
    <t>TEXTURA E PINTURA (M²)</t>
  </si>
  <si>
    <t>Marquise lateral</t>
  </si>
  <si>
    <t xml:space="preserve">Marquise frente </t>
  </si>
  <si>
    <t>Marquise frente intermediária</t>
  </si>
  <si>
    <t>Laje técnica</t>
  </si>
  <si>
    <t>PEITORIL (M)</t>
  </si>
  <si>
    <t>BANCADAS (M)</t>
  </si>
  <si>
    <t xml:space="preserve">Copa/Cozinha </t>
  </si>
  <si>
    <t>GERAL</t>
  </si>
  <si>
    <t xml:space="preserve"> ESQUADRIAS DE VIDRO</t>
  </si>
  <si>
    <t>REVESTIMENTO PAREDES</t>
  </si>
  <si>
    <t>ÁREA SEGUNDO PAVIMENTO (M2)</t>
  </si>
  <si>
    <t>Terraço Esquerdo</t>
  </si>
  <si>
    <t>Terraço Direito</t>
  </si>
  <si>
    <t>Sala de Reuniões</t>
  </si>
  <si>
    <t>Gabinete Prefeito</t>
  </si>
  <si>
    <t>Hall</t>
  </si>
  <si>
    <t>I.S. Esquerdo</t>
  </si>
  <si>
    <t>Hall I.S.</t>
  </si>
  <si>
    <t>I.S. Direito</t>
  </si>
  <si>
    <t>Recepção Gabinete</t>
  </si>
  <si>
    <t>Chefe de Gabinete</t>
  </si>
  <si>
    <t>Secretaria da Administração</t>
  </si>
  <si>
    <t>Circulação 1</t>
  </si>
  <si>
    <t>Secretaria da Administração 2</t>
  </si>
  <si>
    <t>I.S. Feminino Esquerdo</t>
  </si>
  <si>
    <t>Depósito Esquerdo</t>
  </si>
  <si>
    <t>Secretaria de Governo</t>
  </si>
  <si>
    <t>Circulação 2</t>
  </si>
  <si>
    <t>Assessoria de Comunicação Social</t>
  </si>
  <si>
    <t>I.S. Feminino Direito</t>
  </si>
  <si>
    <t>Depósito Direito</t>
  </si>
  <si>
    <t>I.S. Masculino Esquerdo</t>
  </si>
  <si>
    <t>I.S. Masculino Direito</t>
  </si>
  <si>
    <t>Shafts</t>
  </si>
  <si>
    <t>Guarda-corpos Circulação</t>
  </si>
  <si>
    <t>Secretaria da Fazenda</t>
  </si>
  <si>
    <t>Circulação 3</t>
  </si>
  <si>
    <t>Secretaria da Fazenda 2</t>
  </si>
  <si>
    <t>Secretaria de Transportes</t>
  </si>
  <si>
    <t>Circulação 4</t>
  </si>
  <si>
    <t>Secretaria de Obras</t>
  </si>
  <si>
    <t>P1</t>
  </si>
  <si>
    <t>CORRER 2F</t>
  </si>
  <si>
    <t>SALA DE REUNIÕES/GABINETE PREFEITO</t>
  </si>
  <si>
    <t>P3</t>
  </si>
  <si>
    <t>MADEIRA</t>
  </si>
  <si>
    <t>HALL</t>
  </si>
  <si>
    <t>ESCADA, I.S., HALL, CHEFE DE GABINETE.</t>
  </si>
  <si>
    <t>SANITÁRIO 90CM</t>
  </si>
  <si>
    <t>I.S. FEMININO E MASCULINO</t>
  </si>
  <si>
    <t>SANITÁRIO 60CM</t>
  </si>
  <si>
    <t>J1</t>
  </si>
  <si>
    <t>CIRCULAÇÕES</t>
  </si>
  <si>
    <t>GABINETE PREFEITO E RECEPÇÃO</t>
  </si>
  <si>
    <t>J3</t>
  </si>
  <si>
    <t>SALA DE REUNIÕES E CHEFE DE GABINETE</t>
  </si>
  <si>
    <t>J8</t>
  </si>
  <si>
    <t>MAXIM-AR 1F</t>
  </si>
  <si>
    <t>J10</t>
  </si>
  <si>
    <t>MAXIM-AR 5F</t>
  </si>
  <si>
    <t>SECRETARIAS</t>
  </si>
  <si>
    <t>DETALHE I</t>
  </si>
  <si>
    <t>DETALHE III</t>
  </si>
  <si>
    <t>DETALHE IV</t>
  </si>
  <si>
    <t>PINTURA EM VERNIZ PORTAS DE MADEIRA (M2)</t>
  </si>
  <si>
    <t>RODAPÉ PORCELANATO H=10CM (M)</t>
  </si>
  <si>
    <t>Circulações entorno rampa</t>
  </si>
  <si>
    <t>DIVISÓRIAS DE GRANITO – SOLEIRAS – TETOS INTERNOS (FORRO DE GESSO, REBOCO DE GESSO, MASSA CORRIDA E PINTURA)</t>
  </si>
  <si>
    <t>FORRO DE GESSO (M²)</t>
  </si>
  <si>
    <t>MASSA CORRIDA E PINTURA TETOS (M²)</t>
  </si>
  <si>
    <t>SOLEIRA DE GRANITO (M)</t>
  </si>
  <si>
    <t>DIVISÓRIAS DE GRANITO (M²)</t>
  </si>
  <si>
    <t>ÁREA TERCEIRO PAVIMENTO (M2)</t>
  </si>
  <si>
    <t>Auditório/Palco</t>
  </si>
  <si>
    <t>Foyer Auditório</t>
  </si>
  <si>
    <t>Secretaria de Educação e Cultura</t>
  </si>
  <si>
    <t>Secretaria de Educação e Cultura 2</t>
  </si>
  <si>
    <t>Secretaria da Cidade</t>
  </si>
  <si>
    <t>Secretaria da Cidade 2</t>
  </si>
  <si>
    <t>Secretaria de Assistência Social</t>
  </si>
  <si>
    <t>Secretaria de Saúde</t>
  </si>
  <si>
    <t>Secretaria de Indústria</t>
  </si>
  <si>
    <t>Secretaria de Agricultura</t>
  </si>
  <si>
    <t>P4</t>
  </si>
  <si>
    <t>ABRIR/FIXA</t>
  </si>
  <si>
    <t>AUDITÓRIO</t>
  </si>
  <si>
    <t>ESCADA, I.S., DEPÓSITO.</t>
  </si>
  <si>
    <t>FOYER AUDITÓRIO</t>
  </si>
  <si>
    <t>J5</t>
  </si>
  <si>
    <t>J9</t>
  </si>
  <si>
    <t>CARPETE (M²)</t>
  </si>
  <si>
    <t>RODAPÉ EM POLIESTIRENO (M)</t>
  </si>
  <si>
    <t>DIVISÓRIAS DE GRANITO – SOLEIRAS – TETOS INTERNOS (FORRO ACÚSTICO, REBOCO DE GESSO, MASSA CORRIDA E PINTURA)</t>
  </si>
  <si>
    <t>FORRO TÉRMICO (M²)</t>
  </si>
  <si>
    <t>COMPLEMENTARES</t>
  </si>
  <si>
    <t>GUARDA-CORPO EM AÇO (M)</t>
  </si>
  <si>
    <t>GUARDA-CORPO EM ALUMÍNIO E VIDRO (M)</t>
  </si>
  <si>
    <t>CORRIMÃO EM AÇO (M)</t>
  </si>
  <si>
    <t>CORRIMÃO EM ALUMÍNIO (M)</t>
  </si>
  <si>
    <t>PINTURA (M²)</t>
  </si>
  <si>
    <t>Escadas</t>
  </si>
  <si>
    <t>Terraço Direito e Esquerdo</t>
  </si>
  <si>
    <t>Rampas</t>
  </si>
  <si>
    <t>CALHAS (M)</t>
  </si>
  <si>
    <t>RUFOS (M)</t>
  </si>
  <si>
    <t>PINGADEIRAS (M)</t>
  </si>
  <si>
    <t>TELHA METÁLICA (M²)</t>
  </si>
  <si>
    <t>TELHA TERMOACÚSTICA (M²)</t>
  </si>
  <si>
    <t>CUMEEIRAS (M)</t>
  </si>
  <si>
    <t>Cobertura 1</t>
  </si>
  <si>
    <t>Cobertura 2</t>
  </si>
  <si>
    <t>Cobertura 3</t>
  </si>
  <si>
    <t>Cobertura 4</t>
  </si>
  <si>
    <t>Cobertura 5</t>
  </si>
  <si>
    <t>Cobertura 6</t>
  </si>
  <si>
    <t>Áreas técnicas</t>
  </si>
  <si>
    <t>POTÊNCIA BTUs</t>
  </si>
  <si>
    <t>TUBULAÇÃO COBRE (M)</t>
  </si>
  <si>
    <t>DRENO 25MM (M)</t>
  </si>
  <si>
    <t>Sala de Reunião</t>
  </si>
  <si>
    <t>Auditório</t>
  </si>
  <si>
    <t>Secretaria de Educação</t>
  </si>
  <si>
    <t>Sala de Reunião 2</t>
  </si>
  <si>
    <t>Secretaria de Esporte</t>
  </si>
  <si>
    <t>Licitação</t>
  </si>
  <si>
    <t>Assessoria Jurídica</t>
  </si>
  <si>
    <t>Governo</t>
  </si>
  <si>
    <t>Comunicação Social</t>
  </si>
  <si>
    <t>TUBULAÇÃO COBRE 5/8” (M)</t>
  </si>
  <si>
    <t>TUBULAÇÃO COBRE 7/8” (M)</t>
  </si>
  <si>
    <t>TOTAL MÁQUINAS DE 24.000 BTUs</t>
  </si>
  <si>
    <t>TOTAL MÁQUINAS DE 36.000 BTUs</t>
  </si>
  <si>
    <t>TOTAL MÁQUINAS DE 60.000 BTUs</t>
  </si>
  <si>
    <t>PAVIMENTAÇÃO ESTACIONAMENTOS</t>
  </si>
  <si>
    <t>Movimentação de terra</t>
  </si>
  <si>
    <t>REGULARIZAÇÃO E COMPACTAÇÃO DO SUBLEITO (M2)</t>
  </si>
  <si>
    <t>CAMADA DE SUB-BASE ESPESSURA=0,15M (M3)</t>
  </si>
  <si>
    <t xml:space="preserve">DENSIDADE CASCALHO (KG/M3): </t>
  </si>
  <si>
    <t>CAMADA DE BASE ESPESSURA=0,15M (M3)</t>
  </si>
  <si>
    <t xml:space="preserve">DENSIDADE CASCALHO (T/M3): </t>
  </si>
  <si>
    <t>VOLUME DE CASCALHO PARA BASE E SUB-BASE (EMPOLAMENTO 25%) (M3)</t>
  </si>
  <si>
    <t>ESCAVAÇÃO MATERIAL PRIMEIRA CATEGORIA EM JAZIDA (M3)</t>
  </si>
  <si>
    <t>TRANSPORTE MATERIAL PRIMEIRA CATEGORIA EM VIA COM REVESTIMENTO PRIMÁRIO (TXKM) – DMT 10KM</t>
  </si>
  <si>
    <t>TRANSPORTE MATERIAL PRIMEIRA CATEGORIA EM VIA URBANA PAVIMENTADA (TXKM) – DMT 5KM</t>
  </si>
  <si>
    <t>ESPALHAMENTO MATERIAL (M3)</t>
  </si>
  <si>
    <t>Drenagem de águas pluviais</t>
  </si>
  <si>
    <t>MEIO-FIO E SARJETA (M)</t>
  </si>
  <si>
    <t>BOCAS DE LOBO (UNI)</t>
  </si>
  <si>
    <t>TUBULAÇÃO DE DRENAGEM 400MM (M)</t>
  </si>
  <si>
    <t>TUBULAÇÃO DE DRENAGEM 600MM (M)</t>
  </si>
  <si>
    <t>ESCAVAÇÃO MECANIZADA DE VALA (M3)</t>
  </si>
  <si>
    <t>REATERRO MECANIZADO DE VALA (M3)</t>
  </si>
  <si>
    <t>Pavimentação de vias</t>
  </si>
  <si>
    <t xml:space="preserve">IMPRIMAÇÃO E PINTURA DE LIGAÇÃO(M2) </t>
  </si>
  <si>
    <t>CONCRETO BETUMINOSO USINADO A QUENTE ESPESSURA=3CM (M3)</t>
  </si>
  <si>
    <t>TRANSPORTE AREIA DMT ATÉ 30KM (M3XKM)</t>
  </si>
  <si>
    <t>TRANSPORTE BRITA DMT ATÉ 30KM (M3XKM)</t>
  </si>
  <si>
    <t>TRANSPORTE BRITA EXCEDENTE DMT 30KM (M3XKM)</t>
  </si>
  <si>
    <t>TRANSPORTE CM-30 DMT ATÉ 30KM (M3XKM)</t>
  </si>
  <si>
    <t>TRANSPORTE CM-30 EXCEDENTE DMT 30KM (M3XKM)</t>
  </si>
  <si>
    <t>TRANSPORTE RR-2C DMT ATÉ 30KM (M3XKM)</t>
  </si>
  <si>
    <t>TRANSPORTE RR-2C EXCEDENTE DMT 30KM (M3XKM)</t>
  </si>
  <si>
    <t>TRANSPORTE CAP 50/70 DMT ATÉ 30KM (M3XKM)</t>
  </si>
  <si>
    <t>TRANSPORTE CAP 50/70 EXCEDENTE DMT 30KM (M3XKM)</t>
  </si>
  <si>
    <t>SINALIZAÇÃO HORIZONTAL (M)</t>
  </si>
  <si>
    <t>100,00%
1.652.414,10</t>
  </si>
  <si>
    <t>29,67%
R$490.271,26</t>
  </si>
  <si>
    <t>48,36%
R$799.107,45</t>
  </si>
  <si>
    <t>21,97%
R$363.035,37</t>
  </si>
  <si>
    <t>100,00%
1.005.071,80</t>
  </si>
  <si>
    <t>50,00%
R$502.535,90</t>
  </si>
  <si>
    <t>100,00%
579.066,81</t>
  </si>
  <si>
    <t>50,00%
R$289.533,40</t>
  </si>
  <si>
    <t>100,00%
68275,49</t>
  </si>
  <si>
    <t>100,00%
R$ 68.275,49</t>
  </si>
  <si>
    <t>100,00%
R$20.259.267,39</t>
  </si>
  <si>
    <t>3,57%
R$723.255,84</t>
  </si>
  <si>
    <t>5,95%
R$1.205.426,41</t>
  </si>
  <si>
    <t>7,20%
R$1.458.667,25</t>
  </si>
  <si>
    <t>13,15%
R$2.664.093,66</t>
  </si>
  <si>
    <t>99,73%
R$20.205.566,14</t>
  </si>
  <si>
    <t>99,58%
R$20.174.703,83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</si>
</sst>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164" formatCode="_-\$* #,##0_-;&quot;-$&quot;* #,##0_-;_-\$* \-_-;_-@_-"/>
    <numFmt numFmtId="165" formatCode="_-\$* #,##0.00_-;&quot;-$&quot;* #,##0.00_-;_-\$* \-??_-;_-@_-"/>
    <numFmt numFmtId="166" formatCode="_([$€-2]* #,##0.00_);_([$€-2]* \(#,##0.00\);_([$€-2]* \-??_)"/>
    <numFmt numFmtId="167" formatCode="_ * #,##0_ ;_ * \-#,##0_ ;_ * \-_ ;_ @_ "/>
    <numFmt numFmtId="168" formatCode="_ * #,##0.00_ ;_ * \-#,##0.00_ ;_ * \-??_ ;_ @_ "/>
    <numFmt numFmtId="169" formatCode="_(&quot;R$ &quot;* #,##0.00_);_(&quot;R$ &quot;* \(#,##0.00\);_(&quot;R$ &quot;* \-??_);_(@_)"/>
    <numFmt numFmtId="170" formatCode="_-&quot;R$ &quot;* #,##0.00_-;&quot;-R$ &quot;* #,##0.00_-;_-&quot;R$ &quot;* \-??_-;_-@_-"/>
    <numFmt numFmtId="171" formatCode="_ &quot;S/&quot;* #,##0_ ;_ &quot;S/&quot;* \-#,##0_ ;_ &quot;S/&quot;* \-_ ;_ @_ "/>
    <numFmt numFmtId="172" formatCode="_ &quot;S/&quot;* #,##0.00_ ;_ &quot;S/&quot;* \-#,##0.00_ ;_ &quot;S/&quot;* \-??_ ;_ @_ "/>
    <numFmt numFmtId="173" formatCode="#,##0_);\(#,##0\)"/>
    <numFmt numFmtId="174" formatCode="#,##0_);[Red]\(#,##0\)"/>
    <numFmt numFmtId="175" formatCode="_(* #,##0.00_);_(* \(#,##0.00\);_(* \-??_);_(@_)"/>
    <numFmt numFmtId="176" formatCode="#,##0.0000"/>
    <numFmt numFmtId="177" formatCode="_-* #,##0.00_-;\-* #,##0.00_-;_-* \-??_-;_-@_-"/>
    <numFmt numFmtId="178" formatCode="[$R$-416]\ #,##0.00;[Red]\-[$R$-416]\ #,##0.00"/>
    <numFmt numFmtId="179" formatCode="dd/mm/yy"/>
    <numFmt numFmtId="180" formatCode="&quot;R$ &quot;#,##0.00"/>
    <numFmt numFmtId="181" formatCode="0.00000000000000"/>
    <numFmt numFmtId="182" formatCode="d/m/yyyy"/>
  </numFmts>
  <fonts count="61">
    <font>
      <sz val="11"/>
      <color rgb="FF000000"/>
      <name val="Calibri"/>
      <family val="2"/>
      <charset val="1"/>
    </font>
    <font>
      <sz val="11"/>
      <color rgb="FFFFFFFF"/>
      <name val="Calibri"/>
      <family val="2"/>
      <charset val="1"/>
    </font>
    <font>
      <sz val="11"/>
      <color rgb="FF800080"/>
      <name val="Calibri"/>
      <family val="2"/>
      <charset val="1"/>
    </font>
    <font>
      <sz val="11"/>
      <color rgb="FF008000"/>
      <name val="Calibri"/>
      <family val="2"/>
      <charset val="1"/>
    </font>
    <font>
      <b/>
      <sz val="11"/>
      <color rgb="FFFF9900"/>
      <name val="Calibri"/>
      <family val="2"/>
      <charset val="1"/>
    </font>
    <font>
      <b/>
      <sz val="11"/>
      <color rgb="FFFFFFFF"/>
      <name val="Calibri"/>
      <family val="2"/>
      <charset val="1"/>
    </font>
    <font>
      <sz val="10"/>
      <name val="BERNHARD"/>
      <charset val="1"/>
    </font>
    <font>
      <sz val="10"/>
      <name val="Arial"/>
      <charset val="1"/>
    </font>
    <font>
      <sz val="11"/>
      <color rgb="FFFF9900"/>
      <name val="Calibri"/>
      <family val="2"/>
      <charset val="1"/>
    </font>
    <font>
      <sz val="1"/>
      <color rgb="FF000000"/>
      <name val="Courier New"/>
      <family val="3"/>
      <charset val="1"/>
    </font>
    <font>
      <b/>
      <sz val="1"/>
      <color rgb="FF000000"/>
      <name val="Courier New"/>
      <family val="3"/>
      <charset val="1"/>
    </font>
    <font>
      <sz val="11"/>
      <color rgb="FF333399"/>
      <name val="Calibri"/>
      <family val="2"/>
      <charset val="1"/>
    </font>
    <font>
      <sz val="10"/>
      <name val="Arial"/>
      <charset val="204"/>
    </font>
    <font>
      <i/>
      <sz val="11"/>
      <color rgb="FF808080"/>
      <name val="Calibri"/>
      <family val="2"/>
      <charset val="1"/>
    </font>
    <font>
      <b/>
      <sz val="15"/>
      <color rgb="FF003366"/>
      <name val="Calibri"/>
      <family val="2"/>
      <charset val="1"/>
    </font>
    <font>
      <b/>
      <sz val="13"/>
      <color rgb="FF003366"/>
      <name val="Calibri"/>
      <family val="2"/>
      <charset val="1"/>
    </font>
    <font>
      <b/>
      <sz val="11"/>
      <color rgb="FF003366"/>
      <name val="Calibri"/>
      <family val="2"/>
      <charset val="1"/>
    </font>
    <font>
      <sz val="11"/>
      <color rgb="FF993300"/>
      <name val="Calibri"/>
      <family val="2"/>
      <charset val="1"/>
    </font>
    <font>
      <sz val="7"/>
      <name val="Small Fonts"/>
      <family val="2"/>
      <charset val="1"/>
    </font>
    <font>
      <sz val="10"/>
      <name val="Arial"/>
      <family val="2"/>
      <charset val="1"/>
    </font>
    <font>
      <sz val="10"/>
      <name val="Times New Roman"/>
      <family val="1"/>
      <charset val="204"/>
    </font>
    <font>
      <sz val="11"/>
      <name val="Arial"/>
      <family val="1"/>
      <charset val="1"/>
    </font>
    <font>
      <b/>
      <sz val="11"/>
      <color rgb="FF333333"/>
      <name val="Calibri"/>
      <family val="2"/>
      <charset val="1"/>
    </font>
    <font>
      <sz val="8"/>
      <name val="Arial"/>
      <charset val="1"/>
    </font>
    <font>
      <sz val="11"/>
      <color rgb="FFFF0000"/>
      <name val="Calibri"/>
      <family val="2"/>
      <charset val="1"/>
    </font>
    <font>
      <b/>
      <sz val="18"/>
      <color rgb="FF003366"/>
      <name val="Cambria"/>
      <family val="2"/>
      <charset val="1"/>
    </font>
    <font>
      <b/>
      <sz val="18"/>
      <color rgb="FF1F497D"/>
      <name val="Cambria"/>
      <family val="2"/>
      <charset val="1"/>
    </font>
    <font>
      <sz val="11"/>
      <color rgb="FF000000"/>
      <name val="Cambria"/>
      <family val="1"/>
      <charset val="1"/>
    </font>
    <font>
      <b/>
      <sz val="16"/>
      <color rgb="FF000000"/>
      <name val="Cambria"/>
      <family val="1"/>
      <charset val="1"/>
    </font>
    <font>
      <b/>
      <u/>
      <sz val="22"/>
      <color rgb="FF000000"/>
      <name val="Cambria"/>
      <family val="1"/>
      <charset val="1"/>
    </font>
    <font>
      <sz val="9"/>
      <color rgb="FF000000"/>
      <name val="Gill Sans MT"/>
      <family val="2"/>
      <charset val="1"/>
    </font>
    <font>
      <b/>
      <sz val="13"/>
      <color rgb="FF000000"/>
      <name val="Calibri"/>
      <charset val="1"/>
    </font>
    <font>
      <sz val="13"/>
      <color rgb="FF000000"/>
      <name val="Calibri"/>
      <family val="2"/>
      <charset val="1"/>
    </font>
    <font>
      <b/>
      <sz val="13"/>
      <color rgb="FF000000"/>
      <name val="Gill Sans MT"/>
      <family val="2"/>
      <charset val="1"/>
    </font>
    <font>
      <b/>
      <sz val="14"/>
      <color rgb="FF000000"/>
      <name val="Gill Sans MT"/>
      <family val="2"/>
      <charset val="1"/>
    </font>
    <font>
      <b/>
      <sz val="14"/>
      <color rgb="FF000000"/>
      <name val="Calibri"/>
      <family val="2"/>
      <charset val="1"/>
    </font>
    <font>
      <sz val="13"/>
      <color rgb="FF000000"/>
      <name val="Calibri"/>
      <charset val="1"/>
    </font>
    <font>
      <b/>
      <sz val="9"/>
      <color rgb="FF000000"/>
      <name val="Gill Sans MT"/>
      <family val="2"/>
      <charset val="1"/>
    </font>
    <font>
      <b/>
      <sz val="11"/>
      <color rgb="FF000000"/>
      <name val="Gill Sans MT"/>
      <family val="2"/>
      <charset val="1"/>
    </font>
    <font>
      <b/>
      <sz val="11"/>
      <color rgb="FF000000"/>
      <name val="Calibri"/>
      <charset val="1"/>
    </font>
    <font>
      <sz val="11"/>
      <color rgb="FF000000"/>
      <name val="Calibri"/>
      <charset val="1"/>
    </font>
    <font>
      <sz val="13"/>
      <color rgb="FF000000"/>
      <name val="Gill Sans MT"/>
      <family val="2"/>
      <charset val="1"/>
    </font>
    <font>
      <b/>
      <sz val="20"/>
      <color rgb="FF000000"/>
      <name val="Calibri"/>
      <charset val="1"/>
    </font>
    <font>
      <b/>
      <sz val="13"/>
      <color rgb="FF000000"/>
      <name val="Calibri"/>
      <family val="2"/>
      <charset val="1"/>
    </font>
    <font>
      <sz val="12"/>
      <color rgb="FF000000"/>
      <name val="Calibri"/>
      <charset val="1"/>
    </font>
    <font>
      <b/>
      <sz val="12"/>
      <color rgb="FF000000"/>
      <name val="Calibri"/>
      <charset val="1"/>
    </font>
    <font>
      <b/>
      <sz val="10"/>
      <color rgb="FF000000"/>
      <name val="Calibri"/>
      <charset val="1"/>
    </font>
    <font>
      <sz val="10"/>
      <color rgb="FF000000"/>
      <name val="Calibri"/>
      <family val="2"/>
      <charset val="1"/>
    </font>
    <font>
      <b/>
      <sz val="10"/>
      <color rgb="FF000000"/>
      <name val="Gill Sans MT"/>
      <family val="2"/>
      <charset val="1"/>
    </font>
    <font>
      <b/>
      <sz val="10"/>
      <color rgb="FF000000"/>
      <name val="Calibri"/>
      <family val="2"/>
      <charset val="1"/>
    </font>
    <font>
      <sz val="10"/>
      <color rgb="FF000000"/>
      <name val="Calibri"/>
      <charset val="1"/>
    </font>
    <font>
      <b/>
      <sz val="8"/>
      <color rgb="FF000000"/>
      <name val="Calibri"/>
      <charset val="1"/>
    </font>
    <font>
      <sz val="8"/>
      <color rgb="FF000000"/>
      <name val="Calibri"/>
      <charset val="1"/>
    </font>
    <font>
      <sz val="10"/>
      <color rgb="FF000000"/>
      <name val="Gill Sans MT"/>
      <family val="2"/>
      <charset val="1"/>
    </font>
    <font>
      <sz val="11"/>
      <color rgb="FF000000"/>
      <name val="Gill Sans MT"/>
      <family val="2"/>
      <charset val="1"/>
    </font>
    <font>
      <b/>
      <sz val="9"/>
      <name val="Gill Sans MT"/>
      <family val="2"/>
      <charset val="1"/>
    </font>
    <font>
      <sz val="9"/>
      <name val="Gill Sans MT"/>
      <family val="2"/>
      <charset val="1"/>
    </font>
    <font>
      <b/>
      <sz val="10"/>
      <name val="Arial"/>
      <family val="2"/>
      <charset val="1"/>
    </font>
    <font>
      <sz val="10"/>
      <color rgb="FF000000"/>
      <name val="Arial"/>
      <family val="2"/>
      <charset val="1"/>
    </font>
    <font>
      <b/>
      <sz val="11"/>
      <color rgb="FF000000"/>
      <name val="Calibri"/>
      <family val="2"/>
      <charset val="1"/>
    </font>
    <font>
      <sz val="11"/>
      <color rgb="FF000000"/>
      <name val="Calibri"/>
      <family val="2"/>
      <charset val="1"/>
    </font>
  </fonts>
  <fills count="40">
    <fill>
      <patternFill patternType="none"/>
    </fill>
    <fill>
      <patternFill patternType="gray125"/>
    </fill>
    <fill>
      <patternFill patternType="solid">
        <fgColor rgb="FFCCCCFF"/>
        <bgColor rgb="FFB9CDE5"/>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FFC7CE"/>
      </patternFill>
    </fill>
    <fill>
      <patternFill patternType="solid">
        <fgColor rgb="FF99CCFF"/>
        <bgColor rgb="FFB9CDE5"/>
      </patternFill>
    </fill>
    <fill>
      <patternFill patternType="solid">
        <fgColor rgb="FFFF8080"/>
        <bgColor rgb="FFFF99CC"/>
      </patternFill>
    </fill>
    <fill>
      <patternFill patternType="solid">
        <fgColor rgb="FF00FF00"/>
        <bgColor rgb="FF33CCCC"/>
      </patternFill>
    </fill>
    <fill>
      <patternFill patternType="solid">
        <fgColor rgb="FFFFCC00"/>
        <bgColor rgb="FFFFFF00"/>
      </patternFill>
    </fill>
    <fill>
      <patternFill patternType="solid">
        <fgColor rgb="FF0066CC"/>
        <bgColor rgb="FF1F497D"/>
      </patternFill>
    </fill>
    <fill>
      <patternFill patternType="solid">
        <fgColor rgb="FF800080"/>
        <bgColor rgb="FF800080"/>
      </patternFill>
    </fill>
    <fill>
      <patternFill patternType="solid">
        <fgColor rgb="FF33CCCC"/>
        <bgColor rgb="FF6EBA86"/>
      </patternFill>
    </fill>
    <fill>
      <patternFill patternType="solid">
        <fgColor rgb="FFFF9900"/>
        <bgColor rgb="FFFFCC00"/>
      </patternFill>
    </fill>
    <fill>
      <patternFill patternType="solid">
        <fgColor rgb="FF333399"/>
        <bgColor rgb="FF1F497D"/>
      </patternFill>
    </fill>
    <fill>
      <patternFill patternType="solid">
        <fgColor rgb="FFFF0000"/>
        <bgColor rgb="FF9C0006"/>
      </patternFill>
    </fill>
    <fill>
      <patternFill patternType="solid">
        <fgColor rgb="FF339966"/>
        <bgColor rgb="FF4FA76A"/>
      </patternFill>
    </fill>
    <fill>
      <patternFill patternType="solid">
        <fgColor rgb="FFFF6600"/>
        <bgColor rgb="FFFF9900"/>
      </patternFill>
    </fill>
    <fill>
      <patternFill patternType="solid">
        <fgColor rgb="FFC0C0C0"/>
        <bgColor rgb="FFBABABA"/>
      </patternFill>
    </fill>
    <fill>
      <patternFill patternType="solid">
        <fgColor rgb="FF969696"/>
        <bgColor rgb="FF808080"/>
      </patternFill>
    </fill>
    <fill>
      <patternFill patternType="solid">
        <fgColor rgb="FFFFFF99"/>
        <bgColor rgb="FFFFFFCC"/>
      </patternFill>
    </fill>
    <fill>
      <patternFill patternType="solid">
        <fgColor rgb="FFFFFFCC"/>
        <bgColor rgb="FFFFFFFF"/>
      </patternFill>
    </fill>
    <fill>
      <patternFill patternType="solid">
        <fgColor rgb="FFFFFFFF"/>
        <bgColor rgb="FFFFFFCC"/>
      </patternFill>
    </fill>
    <fill>
      <patternFill patternType="solid">
        <fgColor rgb="FF808080"/>
        <bgColor rgb="FF969696"/>
      </patternFill>
    </fill>
    <fill>
      <patternFill patternType="solid">
        <fgColor rgb="FFD5D5D5"/>
        <bgColor rgb="FFD9D9D9"/>
      </patternFill>
    </fill>
    <fill>
      <patternFill patternType="solid">
        <fgColor rgb="FFC7C7C7"/>
        <bgColor rgb="FFC0C0C0"/>
      </patternFill>
    </fill>
    <fill>
      <patternFill patternType="solid">
        <fgColor rgb="FFFFFF00"/>
        <bgColor rgb="FFFFCC00"/>
      </patternFill>
    </fill>
    <fill>
      <patternFill patternType="solid">
        <fgColor rgb="FFBABABA"/>
        <bgColor rgb="FFC0C0C0"/>
      </patternFill>
    </fill>
    <fill>
      <patternFill patternType="solid">
        <fgColor rgb="FFACACAC"/>
        <bgColor rgb="FFBABABA"/>
      </patternFill>
    </fill>
    <fill>
      <patternFill patternType="solid">
        <fgColor rgb="FF91C9AF"/>
        <bgColor rgb="FF8DCC7E"/>
      </patternFill>
    </fill>
    <fill>
      <patternFill patternType="solid">
        <fgColor rgb="FF4FA76A"/>
        <bgColor rgb="FF339966"/>
      </patternFill>
    </fill>
    <fill>
      <patternFill patternType="solid">
        <fgColor rgb="FF9FF7B4"/>
        <bgColor rgb="FFCCFFCC"/>
      </patternFill>
    </fill>
    <fill>
      <patternFill patternType="solid">
        <fgColor rgb="FF6EBA86"/>
        <bgColor rgb="FF8DCC7E"/>
      </patternFill>
    </fill>
    <fill>
      <patternFill patternType="solid">
        <fgColor rgb="FFAFD095"/>
        <bgColor rgb="FF91C9AF"/>
      </patternFill>
    </fill>
    <fill>
      <patternFill patternType="solid">
        <fgColor rgb="FFDCE6F2"/>
        <bgColor rgb="FFD9D9D9"/>
      </patternFill>
    </fill>
    <fill>
      <patternFill patternType="solid">
        <fgColor rgb="FF8DCC7E"/>
        <bgColor rgb="FF91C9AF"/>
      </patternFill>
    </fill>
    <fill>
      <patternFill patternType="solid">
        <fgColor rgb="FFB9CDE5"/>
        <bgColor rgb="FFC7C7C7"/>
      </patternFill>
    </fill>
    <fill>
      <patternFill patternType="solid">
        <fgColor rgb="FFD9D9D9"/>
        <bgColor rgb="FFD5D5D5"/>
      </patternFill>
    </fill>
  </fills>
  <borders count="40">
    <border>
      <left/>
      <right/>
      <top/>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style="thin">
        <color rgb="FFC0C0C0"/>
      </left>
      <right style="thin">
        <color rgb="FFC0C0C0"/>
      </right>
      <top style="thin">
        <color rgb="FFC0C0C0"/>
      </top>
      <bottom style="thin">
        <color rgb="FFC0C0C0"/>
      </bottom>
      <diagonal/>
    </border>
    <border>
      <left style="thin">
        <color rgb="FF333333"/>
      </left>
      <right style="thin">
        <color rgb="FF333333"/>
      </right>
      <top style="thin">
        <color rgb="FF333333"/>
      </top>
      <bottom style="thin">
        <color rgb="FF333333"/>
      </bottom>
      <diagonal/>
    </border>
    <border>
      <left/>
      <right/>
      <top style="thin">
        <color auto="1"/>
      </top>
      <bottom style="double">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right/>
      <top style="hair">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s>
  <cellStyleXfs count="285">
    <xf numFmtId="0" fontId="0" fillId="0" borderId="0"/>
    <xf numFmtId="177" fontId="60" fillId="0" borderId="0" applyBorder="0" applyProtection="0"/>
    <xf numFmtId="9" fontId="60" fillId="0" borderId="0" applyBorder="0" applyProtection="0"/>
    <xf numFmtId="0" fontId="60" fillId="2" borderId="0" applyBorder="0" applyProtection="0"/>
    <xf numFmtId="0" fontId="60" fillId="3" borderId="0" applyBorder="0" applyProtection="0"/>
    <xf numFmtId="0" fontId="60" fillId="4" borderId="0" applyBorder="0" applyProtection="0"/>
    <xf numFmtId="0" fontId="60" fillId="5" borderId="0" applyBorder="0" applyProtection="0"/>
    <xf numFmtId="0" fontId="60" fillId="6" borderId="0" applyBorder="0" applyProtection="0"/>
    <xf numFmtId="0" fontId="60" fillId="7" borderId="0" applyBorder="0" applyProtection="0"/>
    <xf numFmtId="0" fontId="60" fillId="2" borderId="0" applyBorder="0" applyProtection="0"/>
    <xf numFmtId="0" fontId="60" fillId="3" borderId="0" applyBorder="0" applyProtection="0"/>
    <xf numFmtId="0" fontId="60" fillId="4" borderId="0" applyBorder="0" applyProtection="0"/>
    <xf numFmtId="0" fontId="60" fillId="5" borderId="0" applyBorder="0" applyProtection="0"/>
    <xf numFmtId="0" fontId="60" fillId="6" borderId="0" applyBorder="0" applyProtection="0"/>
    <xf numFmtId="0" fontId="60" fillId="7" borderId="0" applyBorder="0" applyProtection="0"/>
    <xf numFmtId="0" fontId="60" fillId="8" borderId="0" applyBorder="0" applyProtection="0"/>
    <xf numFmtId="0" fontId="60" fillId="9" borderId="0" applyBorder="0" applyProtection="0"/>
    <xf numFmtId="0" fontId="60" fillId="10" borderId="0" applyBorder="0" applyProtection="0"/>
    <xf numFmtId="0" fontId="60" fillId="5" borderId="0" applyBorder="0" applyProtection="0"/>
    <xf numFmtId="0" fontId="60" fillId="8" borderId="0" applyBorder="0" applyProtection="0"/>
    <xf numFmtId="0" fontId="60" fillId="11" borderId="0" applyBorder="0" applyProtection="0"/>
    <xf numFmtId="0" fontId="60" fillId="8" borderId="0" applyBorder="0" applyProtection="0"/>
    <xf numFmtId="0" fontId="60" fillId="9" borderId="0" applyBorder="0" applyProtection="0"/>
    <xf numFmtId="0" fontId="60" fillId="10" borderId="0" applyBorder="0" applyProtection="0"/>
    <xf numFmtId="0" fontId="60" fillId="5" borderId="0" applyBorder="0" applyProtection="0"/>
    <xf numFmtId="0" fontId="60" fillId="8" borderId="0" applyBorder="0" applyProtection="0"/>
    <xf numFmtId="0" fontId="60" fillId="11" borderId="0" applyBorder="0" applyProtection="0"/>
    <xf numFmtId="0" fontId="1" fillId="12" borderId="0" applyBorder="0" applyProtection="0"/>
    <xf numFmtId="0" fontId="1" fillId="9" borderId="0" applyBorder="0" applyProtection="0"/>
    <xf numFmtId="0" fontId="1" fillId="10" borderId="0" applyBorder="0" applyProtection="0"/>
    <xf numFmtId="0" fontId="1" fillId="13" borderId="0" applyBorder="0" applyProtection="0"/>
    <xf numFmtId="0" fontId="1" fillId="14" borderId="0" applyBorder="0" applyProtection="0"/>
    <xf numFmtId="0" fontId="1" fillId="15" borderId="0" applyBorder="0" applyProtection="0"/>
    <xf numFmtId="0" fontId="1" fillId="12" borderId="0" applyBorder="0" applyProtection="0"/>
    <xf numFmtId="0" fontId="1" fillId="9" borderId="0" applyBorder="0" applyProtection="0"/>
    <xf numFmtId="0" fontId="1" fillId="10" borderId="0" applyBorder="0" applyProtection="0"/>
    <xf numFmtId="0" fontId="1" fillId="13" borderId="0" applyBorder="0" applyProtection="0"/>
    <xf numFmtId="0" fontId="1" fillId="14" borderId="0" applyBorder="0" applyProtection="0"/>
    <xf numFmtId="0" fontId="1" fillId="15" borderId="0" applyBorder="0" applyProtection="0"/>
    <xf numFmtId="0" fontId="1" fillId="16" borderId="0" applyBorder="0" applyProtection="0"/>
    <xf numFmtId="0" fontId="1" fillId="17" borderId="0" applyBorder="0" applyProtection="0"/>
    <xf numFmtId="0" fontId="1" fillId="18" borderId="0" applyBorder="0" applyProtection="0"/>
    <xf numFmtId="0" fontId="1" fillId="13" borderId="0" applyBorder="0" applyProtection="0"/>
    <xf numFmtId="0" fontId="1" fillId="14" borderId="0" applyBorder="0" applyProtection="0"/>
    <xf numFmtId="0" fontId="1" fillId="19" borderId="0" applyBorder="0" applyProtection="0"/>
    <xf numFmtId="0" fontId="2" fillId="3" borderId="0" applyBorder="0" applyProtection="0"/>
    <xf numFmtId="0" fontId="3" fillId="4" borderId="0" applyBorder="0" applyProtection="0"/>
    <xf numFmtId="0" fontId="4" fillId="20" borderId="1" applyProtection="0"/>
    <xf numFmtId="0" fontId="5" fillId="21" borderId="2" applyProtection="0"/>
    <xf numFmtId="0" fontId="6" fillId="0" borderId="0"/>
    <xf numFmtId="0" fontId="7" fillId="0" borderId="0"/>
    <xf numFmtId="0" fontId="6" fillId="0" borderId="0"/>
    <xf numFmtId="0" fontId="7" fillId="0" borderId="0"/>
    <xf numFmtId="164" fontId="60" fillId="0" borderId="0" applyBorder="0" applyProtection="0"/>
    <xf numFmtId="165" fontId="60" fillId="0" borderId="0" applyBorder="0" applyProtection="0"/>
    <xf numFmtId="0" fontId="4" fillId="20" borderId="1" applyProtection="0"/>
    <xf numFmtId="0" fontId="5" fillId="21" borderId="2" applyProtection="0"/>
    <xf numFmtId="0" fontId="8" fillId="0" borderId="3" applyProtection="0"/>
    <xf numFmtId="0" fontId="9" fillId="0" borderId="0">
      <protection locked="0"/>
    </xf>
    <xf numFmtId="0" fontId="10" fillId="0" borderId="0">
      <protection locked="0"/>
    </xf>
    <xf numFmtId="0" fontId="10" fillId="0" borderId="0">
      <protection locked="0"/>
    </xf>
    <xf numFmtId="0" fontId="11" fillId="7" borderId="1" applyProtection="0"/>
    <xf numFmtId="0" fontId="12" fillId="0" borderId="0"/>
    <xf numFmtId="166" fontId="60" fillId="0" borderId="0" applyBorder="0" applyProtection="0"/>
    <xf numFmtId="0" fontId="13" fillId="0" borderId="0" applyBorder="0" applyProtection="0"/>
    <xf numFmtId="0" fontId="9" fillId="0" borderId="0">
      <protection locked="0"/>
    </xf>
    <xf numFmtId="0" fontId="9" fillId="0" borderId="0">
      <protection locked="0"/>
    </xf>
    <xf numFmtId="0" fontId="9" fillId="0" borderId="0">
      <protection locked="0"/>
    </xf>
    <xf numFmtId="0" fontId="9" fillId="0" borderId="0">
      <protection locked="0"/>
    </xf>
    <xf numFmtId="0" fontId="9" fillId="0" borderId="0">
      <protection locked="0"/>
    </xf>
    <xf numFmtId="0" fontId="9" fillId="0" borderId="0">
      <protection locked="0"/>
    </xf>
    <xf numFmtId="0" fontId="9" fillId="0" borderId="0">
      <protection locked="0"/>
    </xf>
    <xf numFmtId="0" fontId="9" fillId="0" borderId="0">
      <protection locked="0"/>
    </xf>
    <xf numFmtId="0" fontId="9" fillId="0" borderId="0">
      <protection locked="0"/>
    </xf>
    <xf numFmtId="0" fontId="3" fillId="4" borderId="0" applyBorder="0" applyProtection="0"/>
    <xf numFmtId="0" fontId="14" fillId="0" borderId="4" applyProtection="0"/>
    <xf numFmtId="0" fontId="15" fillId="0" borderId="5" applyProtection="0"/>
    <xf numFmtId="0" fontId="16" fillId="0" borderId="6" applyProtection="0"/>
    <xf numFmtId="0" fontId="16" fillId="0" borderId="0" applyBorder="0" applyProtection="0"/>
    <xf numFmtId="0" fontId="2" fillId="3" borderId="0" applyBorder="0" applyProtection="0"/>
    <xf numFmtId="0" fontId="11" fillId="7" borderId="1" applyProtection="0"/>
    <xf numFmtId="0" fontId="8" fillId="0" borderId="3" applyProtection="0"/>
    <xf numFmtId="167" fontId="60" fillId="0" borderId="0" applyBorder="0" applyProtection="0"/>
    <xf numFmtId="168" fontId="60" fillId="0" borderId="0" applyBorder="0" applyProtection="0"/>
    <xf numFmtId="169"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69"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0" fontId="60" fillId="0" borderId="0" applyBorder="0" applyProtection="0"/>
    <xf numFmtId="171" fontId="60" fillId="0" borderId="0" applyBorder="0" applyProtection="0"/>
    <xf numFmtId="172" fontId="60" fillId="0" borderId="0" applyBorder="0" applyProtection="0"/>
    <xf numFmtId="0" fontId="9" fillId="0" borderId="0">
      <protection locked="0"/>
    </xf>
    <xf numFmtId="0" fontId="17" fillId="22" borderId="0" applyBorder="0" applyProtection="0"/>
    <xf numFmtId="0" fontId="17" fillId="22" borderId="0" applyBorder="0" applyProtection="0"/>
    <xf numFmtId="173" fontId="18" fillId="0" borderId="0"/>
    <xf numFmtId="0" fontId="60" fillId="0" borderId="0"/>
    <xf numFmtId="0" fontId="19" fillId="0" borderId="0"/>
    <xf numFmtId="0" fontId="60"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0" fillId="0" borderId="0" applyBorder="0" applyProtection="0">
      <alignment vertical="top" wrapText="1"/>
    </xf>
    <xf numFmtId="0" fontId="60" fillId="0" borderId="0"/>
    <xf numFmtId="0" fontId="21" fillId="0" borderId="0"/>
    <xf numFmtId="0" fontId="60" fillId="23" borderId="7" applyProtection="0"/>
    <xf numFmtId="0" fontId="60" fillId="23" borderId="7" applyProtection="0"/>
    <xf numFmtId="0" fontId="22" fillId="20" borderId="8" applyProtection="0"/>
    <xf numFmtId="9" fontId="60" fillId="0" borderId="0" applyBorder="0" applyProtection="0"/>
    <xf numFmtId="9" fontId="60" fillId="0" borderId="0" applyBorder="0" applyProtection="0"/>
    <xf numFmtId="9" fontId="60" fillId="0" borderId="0" applyBorder="0" applyProtection="0"/>
    <xf numFmtId="9" fontId="60" fillId="0" borderId="0" applyBorder="0" applyProtection="0"/>
    <xf numFmtId="9" fontId="60" fillId="0" borderId="0" applyBorder="0" applyProtection="0"/>
    <xf numFmtId="9" fontId="60" fillId="0" borderId="0" applyBorder="0" applyProtection="0"/>
    <xf numFmtId="0" fontId="9" fillId="0" borderId="0">
      <protection locked="0"/>
    </xf>
    <xf numFmtId="174" fontId="23" fillId="0" borderId="0"/>
    <xf numFmtId="0" fontId="22" fillId="20" borderId="8" applyProtection="0"/>
    <xf numFmtId="175" fontId="60" fillId="0" borderId="0" applyBorder="0" applyProtection="0"/>
    <xf numFmtId="176" fontId="19"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6" fontId="19" fillId="0" borderId="0" applyBorder="0" applyProtection="0"/>
    <xf numFmtId="0" fontId="24" fillId="0" borderId="0" applyBorder="0" applyProtection="0"/>
    <xf numFmtId="0" fontId="13" fillId="0" borderId="0" applyBorder="0" applyProtection="0"/>
    <xf numFmtId="0" fontId="25" fillId="0" borderId="0" applyBorder="0" applyProtection="0"/>
    <xf numFmtId="0" fontId="9" fillId="0" borderId="9">
      <protection locked="0"/>
    </xf>
    <xf numFmtId="0" fontId="14" fillId="0" borderId="4" applyProtection="0"/>
    <xf numFmtId="0" fontId="14" fillId="0" borderId="4" applyProtection="0"/>
    <xf numFmtId="0" fontId="15" fillId="0" borderId="5" applyProtection="0"/>
    <xf numFmtId="0" fontId="16" fillId="0" borderId="6" applyProtection="0"/>
    <xf numFmtId="0" fontId="16" fillId="0" borderId="0" applyBorder="0" applyProtection="0"/>
    <xf numFmtId="0" fontId="25" fillId="0" borderId="0" applyBorder="0" applyProtection="0"/>
    <xf numFmtId="0" fontId="26" fillId="0" borderId="0" applyBorder="0" applyProtection="0"/>
    <xf numFmtId="177" fontId="60" fillId="0" borderId="0" applyBorder="0" applyProtection="0"/>
    <xf numFmtId="175" fontId="60" fillId="0" borderId="0" applyBorder="0" applyProtection="0"/>
    <xf numFmtId="175"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5"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177" fontId="60" fillId="0" borderId="0" applyBorder="0" applyProtection="0"/>
    <xf numFmtId="0" fontId="24" fillId="0" borderId="0" applyBorder="0" applyProtection="0"/>
    <xf numFmtId="0" fontId="1" fillId="16" borderId="0" applyBorder="0" applyProtection="0"/>
    <xf numFmtId="0" fontId="1" fillId="17" borderId="0" applyBorder="0" applyProtection="0"/>
    <xf numFmtId="0" fontId="1" fillId="18" borderId="0" applyBorder="0" applyProtection="0"/>
    <xf numFmtId="0" fontId="1" fillId="13" borderId="0" applyBorder="0" applyProtection="0"/>
    <xf numFmtId="0" fontId="1" fillId="14" borderId="0" applyBorder="0" applyProtection="0"/>
    <xf numFmtId="0" fontId="1" fillId="19" borderId="0" applyBorder="0" applyProtection="0"/>
  </cellStyleXfs>
  <cellXfs count="263">
    <xf numFmtId="0" fontId="0" fillId="0" borderId="0" xfId="0"/>
    <xf numFmtId="0" fontId="0" fillId="0" borderId="0" xfId="0" applyBorder="1"/>
    <xf numFmtId="0" fontId="27" fillId="0" borderId="0" xfId="0" applyFont="1" applyBorder="1" applyAlignment="1">
      <alignment horizontal="left" vertical="center"/>
    </xf>
    <xf numFmtId="0" fontId="27" fillId="0" borderId="0" xfId="0" applyFont="1" applyBorder="1" applyAlignment="1">
      <alignment horizontal="center" vertical="center"/>
    </xf>
    <xf numFmtId="0" fontId="27" fillId="0" borderId="0" xfId="0" applyFont="1" applyBorder="1" applyAlignment="1">
      <alignment horizontal="left" vertical="center" wrapText="1"/>
    </xf>
    <xf numFmtId="0" fontId="28" fillId="24" borderId="0" xfId="0" applyFont="1" applyFill="1" applyBorder="1" applyAlignment="1">
      <alignment vertical="center"/>
    </xf>
    <xf numFmtId="4" fontId="27" fillId="0" borderId="0" xfId="0" applyNumberFormat="1" applyFont="1" applyBorder="1" applyAlignment="1">
      <alignment horizontal="left" vertical="center"/>
    </xf>
    <xf numFmtId="0" fontId="27" fillId="0" borderId="0" xfId="0" applyFont="1" applyBorder="1" applyAlignment="1">
      <alignment vertical="center" wrapText="1"/>
    </xf>
    <xf numFmtId="0" fontId="30" fillId="0" borderId="0" xfId="0" applyFont="1" applyBorder="1" applyAlignment="1">
      <alignment horizontal="left" vertical="center"/>
    </xf>
    <xf numFmtId="0" fontId="30" fillId="0" borderId="0" xfId="0" applyFont="1" applyBorder="1" applyAlignment="1">
      <alignment vertical="center"/>
    </xf>
    <xf numFmtId="0" fontId="30" fillId="0" borderId="0" xfId="0" applyFont="1" applyBorder="1" applyAlignment="1">
      <alignment horizontal="center" vertical="center"/>
    </xf>
    <xf numFmtId="0" fontId="30" fillId="0" borderId="0" xfId="0" applyFont="1" applyBorder="1" applyAlignment="1">
      <alignment horizontal="left" vertical="center" wrapText="1"/>
    </xf>
    <xf numFmtId="0" fontId="0" fillId="24" borderId="0" xfId="0" applyFill="1"/>
    <xf numFmtId="0" fontId="32" fillId="24" borderId="11" xfId="0" applyFont="1" applyFill="1" applyBorder="1"/>
    <xf numFmtId="0" fontId="0" fillId="24" borderId="11" xfId="0" applyFill="1" applyBorder="1"/>
    <xf numFmtId="0" fontId="33" fillId="0" borderId="11" xfId="0" applyFont="1" applyBorder="1" applyAlignment="1">
      <alignment horizontal="right" vertical="center"/>
    </xf>
    <xf numFmtId="0" fontId="34" fillId="0" borderId="11" xfId="0" applyFont="1" applyBorder="1" applyAlignment="1">
      <alignment horizontal="right" vertical="center"/>
    </xf>
    <xf numFmtId="10" fontId="35" fillId="24" borderId="11" xfId="2" applyNumberFormat="1" applyFont="1" applyFill="1" applyBorder="1" applyAlignment="1" applyProtection="1">
      <alignment horizontal="left"/>
    </xf>
    <xf numFmtId="179" fontId="32" fillId="24" borderId="12" xfId="0" applyNumberFormat="1" applyFont="1" applyFill="1" applyBorder="1"/>
    <xf numFmtId="0" fontId="36" fillId="24" borderId="14" xfId="0" applyFont="1" applyFill="1" applyBorder="1" applyAlignment="1">
      <alignment vertical="center"/>
    </xf>
    <xf numFmtId="0" fontId="0" fillId="24" borderId="14" xfId="0" applyFill="1" applyBorder="1"/>
    <xf numFmtId="0" fontId="33" fillId="0" borderId="11" xfId="0" applyFont="1" applyBorder="1" applyAlignment="1">
      <alignment horizontal="right" vertical="center" wrapText="1"/>
    </xf>
    <xf numFmtId="0" fontId="38" fillId="0" borderId="11" xfId="0" applyFont="1" applyBorder="1" applyAlignment="1">
      <alignment vertical="center"/>
    </xf>
    <xf numFmtId="0" fontId="41" fillId="24" borderId="14" xfId="0" applyFont="1" applyFill="1" applyBorder="1"/>
    <xf numFmtId="0" fontId="36" fillId="24" borderId="14" xfId="0" applyFont="1" applyFill="1" applyBorder="1"/>
    <xf numFmtId="0" fontId="0" fillId="24" borderId="15" xfId="0" applyFill="1" applyBorder="1"/>
    <xf numFmtId="4" fontId="32" fillId="24" borderId="14" xfId="0" applyNumberFormat="1" applyFont="1" applyFill="1" applyBorder="1" applyAlignment="1">
      <alignment horizontal="left"/>
    </xf>
    <xf numFmtId="0" fontId="42" fillId="24" borderId="14" xfId="0" applyFont="1" applyFill="1" applyBorder="1" applyAlignment="1">
      <alignment horizontal="center"/>
    </xf>
    <xf numFmtId="0" fontId="32" fillId="24" borderId="17" xfId="0" applyFont="1" applyFill="1" applyBorder="1" applyAlignment="1">
      <alignment horizontal="left" vertical="center"/>
    </xf>
    <xf numFmtId="0" fontId="0" fillId="24" borderId="17" xfId="0" applyFill="1" applyBorder="1"/>
    <xf numFmtId="0" fontId="0" fillId="24" borderId="18" xfId="0" applyFill="1" applyBorder="1"/>
    <xf numFmtId="0" fontId="0" fillId="25" borderId="19" xfId="0" applyFont="1" applyFill="1" applyBorder="1"/>
    <xf numFmtId="0" fontId="44" fillId="26" borderId="14" xfId="0" applyFont="1" applyFill="1" applyBorder="1"/>
    <xf numFmtId="0" fontId="44" fillId="26" borderId="14" xfId="0" applyFont="1" applyFill="1" applyBorder="1" applyAlignment="1">
      <alignment wrapText="1"/>
    </xf>
    <xf numFmtId="4" fontId="44" fillId="26" borderId="14" xfId="0" applyNumberFormat="1" applyFont="1" applyFill="1" applyBorder="1"/>
    <xf numFmtId="0" fontId="0" fillId="0" borderId="0" xfId="0" applyAlignment="1">
      <alignment wrapText="1"/>
    </xf>
    <xf numFmtId="4" fontId="0" fillId="0" borderId="0" xfId="0" applyNumberFormat="1"/>
    <xf numFmtId="0" fontId="44" fillId="27" borderId="20" xfId="0" applyFont="1" applyFill="1" applyBorder="1"/>
    <xf numFmtId="0" fontId="44" fillId="27" borderId="21" xfId="0" applyFont="1" applyFill="1" applyBorder="1"/>
    <xf numFmtId="0" fontId="44" fillId="27" borderId="21" xfId="0" applyFont="1" applyFill="1" applyBorder="1" applyAlignment="1">
      <alignment wrapText="1"/>
    </xf>
    <xf numFmtId="4" fontId="44" fillId="27" borderId="21" xfId="0" applyNumberFormat="1" applyFont="1" applyFill="1" applyBorder="1"/>
    <xf numFmtId="4" fontId="44" fillId="27" borderId="22" xfId="0" applyNumberFormat="1" applyFont="1" applyFill="1" applyBorder="1"/>
    <xf numFmtId="0" fontId="0" fillId="0" borderId="23" xfId="0" applyFont="1" applyBorder="1"/>
    <xf numFmtId="0" fontId="0" fillId="0" borderId="23" xfId="0" applyFont="1" applyBorder="1" applyAlignment="1">
      <alignment wrapText="1"/>
    </xf>
    <xf numFmtId="4" fontId="0" fillId="0" borderId="23" xfId="0" applyNumberFormat="1" applyBorder="1"/>
    <xf numFmtId="2" fontId="0" fillId="0" borderId="0" xfId="0" applyNumberFormat="1"/>
    <xf numFmtId="0" fontId="0" fillId="0" borderId="23" xfId="0" applyFont="1" applyBorder="1" applyAlignment="1">
      <alignment vertical="top"/>
    </xf>
    <xf numFmtId="0" fontId="0" fillId="0" borderId="23" xfId="0" applyFont="1" applyBorder="1" applyAlignment="1">
      <alignment vertical="top" wrapText="1"/>
    </xf>
    <xf numFmtId="0" fontId="44" fillId="26" borderId="20" xfId="0" applyFont="1" applyFill="1" applyBorder="1"/>
    <xf numFmtId="0" fontId="44" fillId="26" borderId="21" xfId="0" applyFont="1" applyFill="1" applyBorder="1"/>
    <xf numFmtId="0" fontId="44" fillId="26" borderId="21" xfId="0" applyFont="1" applyFill="1" applyBorder="1" applyAlignment="1">
      <alignment wrapText="1"/>
    </xf>
    <xf numFmtId="4" fontId="44" fillId="26" borderId="21" xfId="0" applyNumberFormat="1" applyFont="1" applyFill="1" applyBorder="1"/>
    <xf numFmtId="4" fontId="44" fillId="26" borderId="22" xfId="0" applyNumberFormat="1" applyFont="1" applyFill="1" applyBorder="1"/>
    <xf numFmtId="0" fontId="0" fillId="28" borderId="23" xfId="0" applyFont="1" applyFill="1" applyBorder="1"/>
    <xf numFmtId="2" fontId="0" fillId="28" borderId="23" xfId="0" applyNumberFormat="1" applyFont="1" applyFill="1" applyBorder="1"/>
    <xf numFmtId="0" fontId="44" fillId="27" borderId="0" xfId="0" applyFont="1" applyFill="1"/>
    <xf numFmtId="0" fontId="44" fillId="27" borderId="0" xfId="0" applyFont="1" applyFill="1" applyAlignment="1">
      <alignment wrapText="1"/>
    </xf>
    <xf numFmtId="4" fontId="44" fillId="27" borderId="0" xfId="0" applyNumberFormat="1" applyFont="1" applyFill="1"/>
    <xf numFmtId="0" fontId="0" fillId="0" borderId="24" xfId="0" applyBorder="1"/>
    <xf numFmtId="0" fontId="0" fillId="0" borderId="24" xfId="0" applyBorder="1" applyAlignment="1">
      <alignment wrapText="1"/>
    </xf>
    <xf numFmtId="4" fontId="0" fillId="0" borderId="24" xfId="0" applyNumberFormat="1" applyBorder="1"/>
    <xf numFmtId="0" fontId="44" fillId="26" borderId="0" xfId="0" applyFont="1" applyFill="1"/>
    <xf numFmtId="0" fontId="44" fillId="26" borderId="0" xfId="0" applyFont="1" applyFill="1" applyAlignment="1">
      <alignment wrapText="1"/>
    </xf>
    <xf numFmtId="4" fontId="44" fillId="26" borderId="0" xfId="0" applyNumberFormat="1" applyFont="1" applyFill="1"/>
    <xf numFmtId="0" fontId="0" fillId="0" borderId="21" xfId="0" applyBorder="1"/>
    <xf numFmtId="0" fontId="0" fillId="0" borderId="21" xfId="0" applyBorder="1" applyAlignment="1">
      <alignment wrapText="1"/>
    </xf>
    <xf numFmtId="4" fontId="0" fillId="0" borderId="21" xfId="0" applyNumberFormat="1" applyBorder="1"/>
    <xf numFmtId="0" fontId="44" fillId="29" borderId="0" xfId="0" applyFont="1" applyFill="1"/>
    <xf numFmtId="0" fontId="44" fillId="29" borderId="0" xfId="0" applyFont="1" applyFill="1" applyAlignment="1">
      <alignment wrapText="1"/>
    </xf>
    <xf numFmtId="4" fontId="44" fillId="29" borderId="0" xfId="0" applyNumberFormat="1" applyFont="1" applyFill="1"/>
    <xf numFmtId="0" fontId="44" fillId="30" borderId="0" xfId="0" applyFont="1" applyFill="1"/>
    <xf numFmtId="0" fontId="44" fillId="30" borderId="0" xfId="0" applyFont="1" applyFill="1" applyAlignment="1">
      <alignment wrapText="1"/>
    </xf>
    <xf numFmtId="4" fontId="44" fillId="30" borderId="0" xfId="0" applyNumberFormat="1" applyFont="1" applyFill="1"/>
    <xf numFmtId="180" fontId="0" fillId="0" borderId="0" xfId="0" applyNumberFormat="1"/>
    <xf numFmtId="0" fontId="44" fillId="27" borderId="14" xfId="0" applyFont="1" applyFill="1" applyBorder="1"/>
    <xf numFmtId="0" fontId="44" fillId="27" borderId="14" xfId="0" applyFont="1" applyFill="1" applyBorder="1" applyAlignment="1">
      <alignment wrapText="1"/>
    </xf>
    <xf numFmtId="4" fontId="44" fillId="27" borderId="14" xfId="0" applyNumberFormat="1" applyFont="1" applyFill="1" applyBorder="1"/>
    <xf numFmtId="0" fontId="44" fillId="29" borderId="24" xfId="0" applyFont="1" applyFill="1" applyBorder="1"/>
    <xf numFmtId="0" fontId="44" fillId="29" borderId="24" xfId="0" applyFont="1" applyFill="1" applyBorder="1" applyAlignment="1">
      <alignment wrapText="1"/>
    </xf>
    <xf numFmtId="4" fontId="44" fillId="29" borderId="24" xfId="0" applyNumberFormat="1" applyFont="1" applyFill="1" applyBorder="1"/>
    <xf numFmtId="4" fontId="45" fillId="0" borderId="23" xfId="0" applyNumberFormat="1" applyFont="1" applyBorder="1"/>
    <xf numFmtId="0" fontId="0" fillId="24" borderId="25" xfId="0" applyFill="1" applyBorder="1"/>
    <xf numFmtId="0" fontId="0" fillId="24" borderId="26" xfId="0" applyFill="1" applyBorder="1"/>
    <xf numFmtId="0" fontId="0" fillId="24" borderId="27" xfId="0" applyFill="1" applyBorder="1"/>
    <xf numFmtId="0" fontId="0" fillId="25" borderId="28" xfId="0" applyFont="1" applyFill="1" applyBorder="1"/>
    <xf numFmtId="0" fontId="44" fillId="26" borderId="29" xfId="0" applyFont="1" applyFill="1" applyBorder="1" applyAlignment="1">
      <alignment wrapText="1"/>
    </xf>
    <xf numFmtId="0" fontId="44" fillId="26" borderId="28" xfId="0" applyFont="1" applyFill="1" applyBorder="1" applyAlignment="1">
      <alignment wrapText="1"/>
    </xf>
    <xf numFmtId="4" fontId="40" fillId="26" borderId="30" xfId="0" applyNumberFormat="1" applyFont="1" applyFill="1" applyBorder="1" applyAlignment="1">
      <alignment wrapText="1"/>
    </xf>
    <xf numFmtId="0" fontId="40" fillId="26" borderId="30" xfId="0" applyFont="1" applyFill="1" applyBorder="1" applyAlignment="1">
      <alignment wrapText="1"/>
    </xf>
    <xf numFmtId="0" fontId="40" fillId="26" borderId="28" xfId="0" applyFont="1" applyFill="1" applyBorder="1" applyAlignment="1">
      <alignment wrapText="1"/>
    </xf>
    <xf numFmtId="0" fontId="44" fillId="27" borderId="29" xfId="0" applyFont="1" applyFill="1" applyBorder="1" applyAlignment="1">
      <alignment wrapText="1"/>
    </xf>
    <xf numFmtId="0" fontId="44" fillId="27" borderId="28" xfId="0" applyFont="1" applyFill="1" applyBorder="1" applyAlignment="1">
      <alignment wrapText="1"/>
    </xf>
    <xf numFmtId="4" fontId="40" fillId="27" borderId="30" xfId="0" applyNumberFormat="1" applyFont="1" applyFill="1" applyBorder="1" applyAlignment="1">
      <alignment wrapText="1"/>
    </xf>
    <xf numFmtId="0" fontId="40" fillId="27" borderId="30" xfId="0" applyFont="1" applyFill="1" applyBorder="1" applyAlignment="1">
      <alignment wrapText="1"/>
    </xf>
    <xf numFmtId="0" fontId="40" fillId="27" borderId="28" xfId="0" applyFont="1" applyFill="1" applyBorder="1" applyAlignment="1">
      <alignment wrapText="1"/>
    </xf>
    <xf numFmtId="0" fontId="40" fillId="0" borderId="29" xfId="0" applyFont="1" applyBorder="1" applyAlignment="1">
      <alignment wrapText="1"/>
    </xf>
    <xf numFmtId="0" fontId="40" fillId="0" borderId="28" xfId="0" applyFont="1" applyBorder="1" applyAlignment="1">
      <alignment wrapText="1"/>
    </xf>
    <xf numFmtId="4" fontId="40" fillId="0" borderId="30" xfId="0" applyNumberFormat="1" applyFont="1" applyBorder="1" applyAlignment="1">
      <alignment wrapText="1"/>
    </xf>
    <xf numFmtId="0" fontId="40" fillId="0" borderId="30" xfId="0" applyFont="1" applyBorder="1" applyAlignment="1">
      <alignment wrapText="1"/>
    </xf>
    <xf numFmtId="0" fontId="44" fillId="27" borderId="29" xfId="0" applyFont="1" applyFill="1" applyBorder="1"/>
    <xf numFmtId="0" fontId="44" fillId="26" borderId="29" xfId="0" applyFont="1" applyFill="1" applyBorder="1"/>
    <xf numFmtId="0" fontId="44" fillId="29" borderId="29" xfId="0" applyFont="1" applyFill="1" applyBorder="1"/>
    <xf numFmtId="0" fontId="44" fillId="29" borderId="28" xfId="0" applyFont="1" applyFill="1" applyBorder="1" applyAlignment="1">
      <alignment wrapText="1"/>
    </xf>
    <xf numFmtId="4" fontId="40" fillId="29" borderId="30" xfId="0" applyNumberFormat="1" applyFont="1" applyFill="1" applyBorder="1" applyAlignment="1">
      <alignment wrapText="1"/>
    </xf>
    <xf numFmtId="0" fontId="40" fillId="29" borderId="30" xfId="0" applyFont="1" applyFill="1" applyBorder="1" applyAlignment="1">
      <alignment wrapText="1"/>
    </xf>
    <xf numFmtId="0" fontId="40" fillId="29" borderId="28" xfId="0" applyFont="1" applyFill="1" applyBorder="1" applyAlignment="1">
      <alignment wrapText="1"/>
    </xf>
    <xf numFmtId="0" fontId="44" fillId="30" borderId="29" xfId="0" applyFont="1" applyFill="1" applyBorder="1"/>
    <xf numFmtId="0" fontId="44" fillId="30" borderId="28" xfId="0" applyFont="1" applyFill="1" applyBorder="1" applyAlignment="1">
      <alignment wrapText="1"/>
    </xf>
    <xf numFmtId="4" fontId="40" fillId="30" borderId="30" xfId="0" applyNumberFormat="1" applyFont="1" applyFill="1" applyBorder="1" applyAlignment="1">
      <alignment wrapText="1"/>
    </xf>
    <xf numFmtId="0" fontId="40" fillId="30" borderId="30" xfId="0" applyFont="1" applyFill="1" applyBorder="1" applyAlignment="1">
      <alignment wrapText="1"/>
    </xf>
    <xf numFmtId="0" fontId="40" fillId="30" borderId="28" xfId="0" applyFont="1" applyFill="1" applyBorder="1" applyAlignment="1">
      <alignment wrapText="1"/>
    </xf>
    <xf numFmtId="0" fontId="0" fillId="0" borderId="31" xfId="0" applyBorder="1"/>
    <xf numFmtId="0" fontId="0" fillId="0" borderId="27" xfId="0" applyBorder="1" applyAlignment="1">
      <alignment wrapText="1"/>
    </xf>
    <xf numFmtId="4" fontId="0" fillId="0" borderId="0" xfId="0" applyNumberFormat="1" applyAlignment="1">
      <alignment wrapText="1"/>
    </xf>
    <xf numFmtId="0" fontId="0" fillId="31" borderId="29" xfId="0" applyFill="1" applyBorder="1"/>
    <xf numFmtId="0" fontId="40" fillId="31" borderId="28" xfId="0" applyFont="1" applyFill="1" applyBorder="1" applyAlignment="1">
      <alignment wrapText="1"/>
    </xf>
    <xf numFmtId="4" fontId="40" fillId="31" borderId="30" xfId="0" applyNumberFormat="1" applyFont="1" applyFill="1" applyBorder="1" applyAlignment="1">
      <alignment wrapText="1"/>
    </xf>
    <xf numFmtId="0" fontId="40" fillId="31" borderId="30" xfId="0" applyFont="1" applyFill="1" applyBorder="1" applyAlignment="1">
      <alignment wrapText="1"/>
    </xf>
    <xf numFmtId="4" fontId="0" fillId="31" borderId="30" xfId="0" applyNumberFormat="1" applyFill="1" applyBorder="1"/>
    <xf numFmtId="0" fontId="45" fillId="0" borderId="23" xfId="0" applyFont="1" applyBorder="1" applyAlignment="1">
      <alignment wrapText="1"/>
    </xf>
    <xf numFmtId="0" fontId="30" fillId="0" borderId="0" xfId="0" applyFont="1"/>
    <xf numFmtId="0" fontId="47" fillId="24" borderId="11" xfId="0" applyFont="1" applyFill="1" applyBorder="1"/>
    <xf numFmtId="0" fontId="48" fillId="0" borderId="11" xfId="0" applyFont="1" applyBorder="1" applyAlignment="1">
      <alignment horizontal="right" vertical="center"/>
    </xf>
    <xf numFmtId="10" fontId="49" fillId="24" borderId="11" xfId="2" applyNumberFormat="1" applyFont="1" applyFill="1" applyBorder="1" applyAlignment="1" applyProtection="1">
      <alignment horizontal="left"/>
    </xf>
    <xf numFmtId="179" fontId="47" fillId="24" borderId="12" xfId="0" applyNumberFormat="1" applyFont="1" applyFill="1" applyBorder="1"/>
    <xf numFmtId="0" fontId="50" fillId="24" borderId="14" xfId="0" applyFont="1" applyFill="1" applyBorder="1" applyAlignment="1">
      <alignment vertical="center"/>
    </xf>
    <xf numFmtId="0" fontId="47" fillId="24" borderId="14" xfId="0" applyFont="1" applyFill="1" applyBorder="1"/>
    <xf numFmtId="0" fontId="48" fillId="0" borderId="11" xfId="0" applyFont="1" applyBorder="1" applyAlignment="1">
      <alignment horizontal="right" vertical="center" wrapText="1"/>
    </xf>
    <xf numFmtId="0" fontId="48" fillId="0" borderId="11" xfId="0" applyFont="1" applyBorder="1" applyAlignment="1">
      <alignment vertical="center"/>
    </xf>
    <xf numFmtId="0" fontId="46" fillId="24" borderId="13" xfId="0" applyFont="1" applyFill="1" applyBorder="1" applyAlignment="1">
      <alignment horizontal="left" vertical="center"/>
    </xf>
    <xf numFmtId="0" fontId="49" fillId="24" borderId="14" xfId="0" applyFont="1" applyFill="1" applyBorder="1"/>
    <xf numFmtId="0" fontId="53" fillId="24" borderId="14" xfId="0" applyFont="1" applyFill="1" applyBorder="1"/>
    <xf numFmtId="0" fontId="50" fillId="24" borderId="14" xfId="0" applyFont="1" applyFill="1" applyBorder="1"/>
    <xf numFmtId="0" fontId="47" fillId="24" borderId="15" xfId="0" applyFont="1" applyFill="1" applyBorder="1"/>
    <xf numFmtId="4" fontId="47" fillId="24" borderId="14" xfId="0" applyNumberFormat="1" applyFont="1" applyFill="1" applyBorder="1" applyAlignment="1">
      <alignment horizontal="left"/>
    </xf>
    <xf numFmtId="0" fontId="46" fillId="24" borderId="14" xfId="0" applyFont="1" applyFill="1" applyBorder="1" applyAlignment="1">
      <alignment horizontal="center"/>
    </xf>
    <xf numFmtId="0" fontId="49" fillId="24" borderId="16" xfId="0" applyFont="1" applyFill="1" applyBorder="1" applyAlignment="1">
      <alignment horizontal="left" vertical="center"/>
    </xf>
    <xf numFmtId="0" fontId="49" fillId="24" borderId="17" xfId="0" applyFont="1" applyFill="1" applyBorder="1"/>
    <xf numFmtId="0" fontId="47" fillId="24" borderId="17" xfId="0" applyFont="1" applyFill="1" applyBorder="1" applyAlignment="1">
      <alignment horizontal="left" vertical="center"/>
    </xf>
    <xf numFmtId="0" fontId="47" fillId="24" borderId="17" xfId="0" applyFont="1" applyFill="1" applyBorder="1"/>
    <xf numFmtId="0" fontId="47" fillId="24" borderId="18" xfId="0" applyFont="1" applyFill="1" applyBorder="1"/>
    <xf numFmtId="0" fontId="54" fillId="0" borderId="0" xfId="0" applyFont="1" applyBorder="1" applyAlignment="1">
      <alignment horizontal="left" vertical="center"/>
    </xf>
    <xf numFmtId="0" fontId="54" fillId="0" borderId="0" xfId="0" applyFont="1" applyBorder="1" applyAlignment="1">
      <alignment horizontal="center" vertical="center"/>
    </xf>
    <xf numFmtId="0" fontId="54" fillId="0" borderId="0" xfId="0" applyFont="1" applyBorder="1" applyAlignment="1">
      <alignment horizontal="left" vertical="center" wrapText="1"/>
    </xf>
    <xf numFmtId="0" fontId="54" fillId="0" borderId="0" xfId="0" applyFont="1" applyBorder="1"/>
    <xf numFmtId="0" fontId="30" fillId="0" borderId="0" xfId="0" applyFont="1" applyBorder="1"/>
    <xf numFmtId="0" fontId="37" fillId="33" borderId="19" xfId="125" applyFont="1" applyFill="1" applyBorder="1" applyAlignment="1">
      <alignment horizontal="center" vertical="center"/>
    </xf>
    <xf numFmtId="0" fontId="30" fillId="0" borderId="19" xfId="125" applyFont="1" applyBorder="1" applyAlignment="1">
      <alignment horizontal="center" vertical="center"/>
    </xf>
    <xf numFmtId="0" fontId="30" fillId="0" borderId="32" xfId="125" applyFont="1" applyBorder="1" applyAlignment="1">
      <alignment horizontal="center" vertical="center"/>
    </xf>
    <xf numFmtId="0" fontId="55" fillId="34" borderId="19" xfId="125" applyFont="1" applyFill="1" applyBorder="1" applyAlignment="1">
      <alignment horizontal="center" vertical="center"/>
    </xf>
    <xf numFmtId="181" fontId="30" fillId="0" borderId="0" xfId="0" applyNumberFormat="1" applyFont="1"/>
    <xf numFmtId="0" fontId="30" fillId="0" borderId="0" xfId="123" applyFont="1" applyBorder="1"/>
    <xf numFmtId="0" fontId="47" fillId="0" borderId="0" xfId="0" applyFont="1"/>
    <xf numFmtId="0" fontId="47" fillId="24" borderId="0" xfId="0" applyFont="1" applyFill="1"/>
    <xf numFmtId="0" fontId="47" fillId="0" borderId="16" xfId="0" applyFont="1" applyBorder="1" applyAlignment="1">
      <alignment wrapText="1"/>
    </xf>
    <xf numFmtId="0" fontId="47" fillId="0" borderId="17" xfId="0" applyFont="1" applyBorder="1"/>
    <xf numFmtId="0" fontId="47" fillId="0" borderId="17" xfId="0" applyFont="1" applyBorder="1" applyAlignment="1">
      <alignment wrapText="1"/>
    </xf>
    <xf numFmtId="4" fontId="47" fillId="0" borderId="18" xfId="0" applyNumberFormat="1" applyFont="1" applyBorder="1"/>
    <xf numFmtId="0" fontId="47" fillId="25" borderId="33" xfId="0" applyFont="1" applyFill="1" applyBorder="1" applyAlignment="1">
      <alignment wrapText="1"/>
    </xf>
    <xf numFmtId="0" fontId="47" fillId="25" borderId="33" xfId="0" applyFont="1" applyFill="1" applyBorder="1"/>
    <xf numFmtId="4" fontId="47" fillId="25" borderId="33" xfId="0" applyNumberFormat="1" applyFont="1" applyFill="1" applyBorder="1"/>
    <xf numFmtId="0" fontId="49" fillId="25" borderId="19" xfId="0" applyFont="1" applyFill="1" applyBorder="1" applyAlignment="1">
      <alignment wrapText="1"/>
    </xf>
    <xf numFmtId="0" fontId="49" fillId="25" borderId="19" xfId="0" applyFont="1" applyFill="1" applyBorder="1"/>
    <xf numFmtId="4" fontId="49" fillId="25" borderId="19" xfId="0" applyNumberFormat="1" applyFont="1" applyFill="1" applyBorder="1"/>
    <xf numFmtId="0" fontId="47" fillId="0" borderId="19" xfId="0" applyFont="1" applyBorder="1" applyAlignment="1">
      <alignment wrapText="1"/>
    </xf>
    <xf numFmtId="0" fontId="47" fillId="0" borderId="19" xfId="0" applyFont="1" applyBorder="1"/>
    <xf numFmtId="4" fontId="47" fillId="0" borderId="19" xfId="0" applyNumberFormat="1" applyFont="1" applyBorder="1"/>
    <xf numFmtId="0" fontId="47" fillId="25" borderId="19" xfId="0" applyFont="1" applyFill="1" applyBorder="1" applyAlignment="1">
      <alignment wrapText="1"/>
    </xf>
    <xf numFmtId="0" fontId="47" fillId="25" borderId="19" xfId="0" applyFont="1" applyFill="1" applyBorder="1"/>
    <xf numFmtId="4" fontId="47" fillId="25" borderId="19" xfId="0" applyNumberFormat="1" applyFont="1" applyFill="1" applyBorder="1"/>
    <xf numFmtId="0" fontId="47" fillId="0" borderId="0" xfId="0" applyFont="1" applyAlignment="1">
      <alignment wrapText="1"/>
    </xf>
    <xf numFmtId="4" fontId="47" fillId="0" borderId="0" xfId="0" applyNumberFormat="1" applyFont="1"/>
    <xf numFmtId="0" fontId="57" fillId="24" borderId="19" xfId="126" applyFont="1" applyFill="1" applyBorder="1" applyAlignment="1">
      <alignment horizontal="center" vertical="center" wrapText="1"/>
    </xf>
    <xf numFmtId="0" fontId="57" fillId="24" borderId="19" xfId="126" applyFont="1" applyFill="1" applyBorder="1" applyAlignment="1">
      <alignment horizontal="left" vertical="center" wrapText="1"/>
    </xf>
    <xf numFmtId="0" fontId="57" fillId="24" borderId="19" xfId="126" applyFont="1" applyFill="1" applyBorder="1" applyAlignment="1">
      <alignment horizontal="center" vertical="center"/>
    </xf>
    <xf numFmtId="182" fontId="57" fillId="24" borderId="19" xfId="126" applyNumberFormat="1" applyFont="1" applyFill="1" applyBorder="1" applyAlignment="1">
      <alignment horizontal="center" vertical="center" wrapText="1"/>
    </xf>
    <xf numFmtId="169" fontId="57" fillId="24" borderId="19" xfId="84" applyFont="1" applyFill="1" applyBorder="1" applyAlignment="1" applyProtection="1">
      <alignment horizontal="center" vertical="center" wrapText="1"/>
    </xf>
    <xf numFmtId="0" fontId="19" fillId="24" borderId="19" xfId="0" applyFont="1" applyFill="1" applyBorder="1" applyAlignment="1">
      <alignment horizontal="center" vertical="center"/>
    </xf>
    <xf numFmtId="0" fontId="19" fillId="24" borderId="19" xfId="0" applyFont="1" applyFill="1" applyBorder="1" applyAlignment="1">
      <alignment horizontal="center" vertical="center" wrapText="1"/>
    </xf>
    <xf numFmtId="17" fontId="19" fillId="24" borderId="19" xfId="0" applyNumberFormat="1" applyFont="1" applyFill="1" applyBorder="1" applyAlignment="1">
      <alignment horizontal="center" vertical="center"/>
    </xf>
    <xf numFmtId="0" fontId="19" fillId="24" borderId="19" xfId="126" applyFont="1" applyFill="1" applyBorder="1" applyAlignment="1">
      <alignment horizontal="center" vertical="center" wrapText="1"/>
    </xf>
    <xf numFmtId="177" fontId="19" fillId="24" borderId="19" xfId="1" applyFont="1" applyFill="1" applyBorder="1" applyAlignment="1" applyProtection="1">
      <alignment horizontal="right" vertical="center"/>
    </xf>
    <xf numFmtId="0" fontId="0" fillId="0" borderId="19" xfId="0" applyFont="1" applyBorder="1"/>
    <xf numFmtId="2" fontId="0" fillId="0" borderId="19" xfId="0" applyNumberFormat="1" applyBorder="1" applyAlignment="1"/>
    <xf numFmtId="2" fontId="59" fillId="0" borderId="19" xfId="0" applyNumberFormat="1" applyFont="1" applyBorder="1" applyAlignment="1"/>
    <xf numFmtId="0" fontId="59" fillId="38" borderId="19" xfId="0" applyFont="1" applyFill="1" applyBorder="1" applyAlignment="1">
      <alignment horizontal="center"/>
    </xf>
    <xf numFmtId="0" fontId="59" fillId="0" borderId="0" xfId="0" applyFont="1" applyBorder="1" applyAlignment="1">
      <alignment horizontal="left"/>
    </xf>
    <xf numFmtId="2" fontId="59" fillId="0" borderId="0" xfId="0" applyNumberFormat="1" applyFont="1" applyBorder="1" applyAlignment="1"/>
    <xf numFmtId="0" fontId="0" fillId="39" borderId="19" xfId="0" applyFont="1" applyFill="1" applyBorder="1" applyAlignment="1">
      <alignment horizontal="center" vertical="center"/>
    </xf>
    <xf numFmtId="0" fontId="0" fillId="0" borderId="19" xfId="0" applyFont="1" applyBorder="1" applyAlignment="1">
      <alignment horizontal="center" vertical="center" wrapText="1"/>
    </xf>
    <xf numFmtId="2" fontId="0" fillId="0" borderId="19" xfId="0" applyNumberFormat="1" applyBorder="1" applyAlignment="1">
      <alignment horizontal="center" vertical="center"/>
    </xf>
    <xf numFmtId="0" fontId="0" fillId="0" borderId="19" xfId="0" applyFont="1" applyBorder="1" applyAlignment="1">
      <alignment horizontal="center" vertical="center"/>
    </xf>
    <xf numFmtId="0" fontId="59" fillId="0" borderId="19" xfId="0" applyFont="1" applyBorder="1" applyAlignment="1">
      <alignment horizontal="right" vertical="center"/>
    </xf>
    <xf numFmtId="2" fontId="59" fillId="0" borderId="19" xfId="0" applyNumberFormat="1" applyFont="1" applyBorder="1" applyAlignment="1">
      <alignment horizontal="center" vertical="center"/>
    </xf>
    <xf numFmtId="2" fontId="0" fillId="0" borderId="30" xfId="0" applyNumberFormat="1" applyBorder="1" applyAlignment="1">
      <alignment vertical="center"/>
    </xf>
    <xf numFmtId="2" fontId="0" fillId="0" borderId="28" xfId="0" applyNumberFormat="1" applyBorder="1" applyAlignment="1">
      <alignment vertical="center"/>
    </xf>
    <xf numFmtId="2" fontId="0" fillId="0" borderId="19" xfId="0" applyNumberFormat="1" applyFont="1" applyBorder="1" applyAlignment="1">
      <alignment horizontal="center" vertical="center" wrapText="1"/>
    </xf>
    <xf numFmtId="2" fontId="59" fillId="23" borderId="19" xfId="0" applyNumberFormat="1" applyFont="1" applyFill="1" applyBorder="1" applyAlignment="1">
      <alignment horizontal="center" vertical="center"/>
    </xf>
    <xf numFmtId="0" fontId="0" fillId="39" borderId="19" xfId="0" applyFont="1" applyFill="1" applyBorder="1" applyAlignment="1">
      <alignment horizontal="center" vertical="center" wrapText="1"/>
    </xf>
    <xf numFmtId="0" fontId="59" fillId="0" borderId="29" xfId="0" applyFont="1" applyBorder="1" applyAlignment="1">
      <alignment horizontal="right" vertical="center"/>
    </xf>
    <xf numFmtId="177" fontId="0" fillId="0" borderId="19" xfId="1" applyFont="1" applyBorder="1" applyAlignment="1" applyProtection="1">
      <alignment horizontal="center" vertical="center" wrapText="1"/>
    </xf>
    <xf numFmtId="0" fontId="0" fillId="0" borderId="35" xfId="0" applyFont="1" applyBorder="1" applyAlignment="1">
      <alignment horizontal="center" vertical="center" wrapText="1"/>
    </xf>
    <xf numFmtId="0" fontId="0" fillId="24" borderId="35" xfId="0" applyFont="1" applyFill="1" applyBorder="1" applyAlignment="1">
      <alignment horizontal="center" vertical="center" wrapText="1"/>
    </xf>
    <xf numFmtId="177" fontId="0" fillId="0" borderId="38" xfId="1" applyFont="1" applyBorder="1" applyAlignment="1" applyProtection="1">
      <alignment horizontal="center" vertical="center" wrapText="1"/>
    </xf>
    <xf numFmtId="0" fontId="0" fillId="0" borderId="39" xfId="0" applyFont="1" applyBorder="1" applyAlignment="1">
      <alignment horizontal="center" vertical="center" wrapText="1"/>
    </xf>
    <xf numFmtId="0" fontId="59" fillId="0" borderId="0" xfId="0" applyFont="1" applyBorder="1" applyAlignment="1"/>
    <xf numFmtId="2" fontId="0" fillId="0" borderId="19" xfId="0" applyNumberFormat="1" applyBorder="1" applyAlignment="1">
      <alignment horizontal="center"/>
    </xf>
    <xf numFmtId="0" fontId="59" fillId="23" borderId="29" xfId="0" applyFont="1" applyFill="1" applyBorder="1" applyAlignment="1">
      <alignment horizontal="right" vertical="center"/>
    </xf>
    <xf numFmtId="3" fontId="0" fillId="0" borderId="19" xfId="0" applyNumberFormat="1" applyBorder="1" applyAlignment="1">
      <alignment horizontal="center" vertical="center"/>
    </xf>
    <xf numFmtId="0" fontId="0" fillId="0" borderId="0" xfId="0" applyAlignment="1">
      <alignment horizontal="left"/>
    </xf>
    <xf numFmtId="0" fontId="29" fillId="24" borderId="0" xfId="0" applyFont="1" applyFill="1" applyBorder="1" applyAlignment="1">
      <alignment horizontal="center" vertical="center" wrapText="1"/>
    </xf>
    <xf numFmtId="4" fontId="45" fillId="0" borderId="23" xfId="0" applyNumberFormat="1" applyFont="1" applyBorder="1" applyAlignment="1">
      <alignment horizontal="right" vertical="center"/>
    </xf>
    <xf numFmtId="0" fontId="31" fillId="24" borderId="13" xfId="0" applyFont="1" applyFill="1" applyBorder="1" applyAlignment="1">
      <alignment horizontal="left" vertical="center"/>
    </xf>
    <xf numFmtId="178" fontId="32" fillId="24" borderId="14" xfId="0" applyNumberFormat="1" applyFont="1" applyFill="1" applyBorder="1" applyAlignment="1">
      <alignment horizontal="center" vertical="center"/>
    </xf>
    <xf numFmtId="0" fontId="43" fillId="24" borderId="16" xfId="0" applyFont="1" applyFill="1" applyBorder="1" applyAlignment="1">
      <alignment horizontal="left" vertical="center"/>
    </xf>
    <xf numFmtId="0" fontId="31" fillId="24" borderId="10" xfId="0" applyFont="1" applyFill="1" applyBorder="1" applyAlignment="1">
      <alignment horizontal="left" vertical="center"/>
    </xf>
    <xf numFmtId="178" fontId="33" fillId="0" borderId="11" xfId="0" applyNumberFormat="1" applyFont="1" applyBorder="1" applyAlignment="1">
      <alignment horizontal="center" vertical="center"/>
    </xf>
    <xf numFmtId="0" fontId="31" fillId="24" borderId="13" xfId="0" applyFont="1" applyFill="1" applyBorder="1" applyAlignment="1">
      <alignment horizontal="left" vertical="center" wrapText="1"/>
    </xf>
    <xf numFmtId="0" fontId="37" fillId="0" borderId="11" xfId="0" applyFont="1" applyBorder="1" applyAlignment="1">
      <alignment horizontal="center" vertical="center"/>
    </xf>
    <xf numFmtId="0" fontId="39" fillId="24" borderId="13" xfId="0" applyFont="1" applyFill="1" applyBorder="1" applyAlignment="1">
      <alignment wrapText="1"/>
    </xf>
    <xf numFmtId="0" fontId="30" fillId="0" borderId="32" xfId="125" applyFont="1" applyBorder="1" applyAlignment="1">
      <alignment horizontal="center" vertical="center"/>
    </xf>
    <xf numFmtId="0" fontId="55" fillId="34" borderId="19" xfId="125" applyFont="1" applyFill="1" applyBorder="1" applyAlignment="1">
      <alignment horizontal="center" vertical="center"/>
    </xf>
    <xf numFmtId="10" fontId="55" fillId="34" borderId="19" xfId="125" applyNumberFormat="1" applyFont="1" applyFill="1" applyBorder="1" applyAlignment="1">
      <alignment horizontal="center" vertical="center"/>
    </xf>
    <xf numFmtId="0" fontId="56" fillId="0" borderId="0" xfId="123" applyFont="1" applyBorder="1" applyAlignment="1">
      <alignment horizontal="left" vertical="center" wrapText="1"/>
    </xf>
    <xf numFmtId="0" fontId="30" fillId="0" borderId="19" xfId="125" applyFont="1" applyBorder="1" applyAlignment="1">
      <alignment horizontal="center" vertical="center"/>
    </xf>
    <xf numFmtId="0" fontId="37" fillId="33" borderId="19" xfId="125" applyFont="1" applyFill="1" applyBorder="1" applyAlignment="1">
      <alignment horizontal="left" vertical="center"/>
    </xf>
    <xf numFmtId="10" fontId="37" fillId="33" borderId="19" xfId="125" applyNumberFormat="1" applyFont="1" applyFill="1" applyBorder="1" applyAlignment="1">
      <alignment horizontal="center" vertical="center"/>
    </xf>
    <xf numFmtId="0" fontId="30" fillId="0" borderId="19" xfId="125" applyFont="1" applyBorder="1" applyAlignment="1">
      <alignment horizontal="left" vertical="center"/>
    </xf>
    <xf numFmtId="10" fontId="30" fillId="0" borderId="19" xfId="125" applyNumberFormat="1" applyFont="1" applyBorder="1" applyAlignment="1">
      <alignment horizontal="center" vertical="center"/>
    </xf>
    <xf numFmtId="0" fontId="46" fillId="24" borderId="13" xfId="0" applyFont="1" applyFill="1" applyBorder="1" applyAlignment="1">
      <alignment horizontal="left" vertical="center"/>
    </xf>
    <xf numFmtId="178" fontId="47" fillId="24" borderId="14" xfId="0" applyNumberFormat="1" applyFont="1" applyFill="1" applyBorder="1" applyAlignment="1">
      <alignment horizontal="center" vertical="center"/>
    </xf>
    <xf numFmtId="0" fontId="38" fillId="32" borderId="19" xfId="0" applyFont="1" applyFill="1" applyBorder="1" applyAlignment="1">
      <alignment horizontal="center" vertical="center"/>
    </xf>
    <xf numFmtId="0" fontId="46" fillId="24" borderId="10" xfId="0" applyFont="1" applyFill="1" applyBorder="1" applyAlignment="1">
      <alignment horizontal="left" vertical="center"/>
    </xf>
    <xf numFmtId="178" fontId="48" fillId="0" borderId="11" xfId="0" applyNumberFormat="1" applyFont="1" applyBorder="1" applyAlignment="1">
      <alignment horizontal="center" vertical="center"/>
    </xf>
    <xf numFmtId="0" fontId="46" fillId="24" borderId="13" xfId="0" applyFont="1" applyFill="1" applyBorder="1" applyAlignment="1">
      <alignment horizontal="left" vertical="center" wrapText="1"/>
    </xf>
    <xf numFmtId="0" fontId="48" fillId="0" borderId="11" xfId="0" applyFont="1" applyBorder="1" applyAlignment="1">
      <alignment horizontal="center" vertical="center"/>
    </xf>
    <xf numFmtId="0" fontId="51" fillId="24" borderId="13" xfId="0" applyFont="1" applyFill="1" applyBorder="1" applyAlignment="1">
      <alignment vertical="top" wrapText="1"/>
    </xf>
    <xf numFmtId="0" fontId="35" fillId="35" borderId="23" xfId="0" applyFont="1" applyFill="1" applyBorder="1" applyAlignment="1">
      <alignment horizontal="center" vertical="center"/>
    </xf>
    <xf numFmtId="1" fontId="19" fillId="36" borderId="19" xfId="126" applyNumberFormat="1" applyFont="1" applyFill="1" applyBorder="1" applyAlignment="1">
      <alignment horizontal="center" vertical="center" wrapText="1"/>
    </xf>
    <xf numFmtId="4" fontId="58" fillId="36" borderId="19" xfId="126" applyNumberFormat="1" applyFont="1" applyFill="1" applyBorder="1" applyAlignment="1">
      <alignment horizontal="left" vertical="center" wrapText="1"/>
    </xf>
    <xf numFmtId="169" fontId="57" fillId="24" borderId="19" xfId="84" applyFont="1" applyFill="1" applyBorder="1" applyAlignment="1" applyProtection="1">
      <alignment horizontal="center" vertical="center" wrapText="1"/>
    </xf>
    <xf numFmtId="4" fontId="0" fillId="36" borderId="19" xfId="126" applyNumberFormat="1" applyFont="1" applyFill="1" applyBorder="1" applyAlignment="1">
      <alignment horizontal="left" vertical="center" wrapText="1"/>
    </xf>
    <xf numFmtId="0" fontId="57" fillId="0" borderId="19" xfId="126" applyFont="1" applyBorder="1" applyAlignment="1">
      <alignment horizontal="center" vertical="center" wrapText="1"/>
    </xf>
    <xf numFmtId="0" fontId="59" fillId="0" borderId="19" xfId="0" applyFont="1" applyBorder="1" applyAlignment="1">
      <alignment horizontal="right" vertical="center"/>
    </xf>
    <xf numFmtId="4" fontId="37" fillId="34" borderId="19" xfId="0" applyNumberFormat="1" applyFont="1" applyFill="1" applyBorder="1" applyAlignment="1">
      <alignment horizontal="center" vertical="center"/>
    </xf>
    <xf numFmtId="0" fontId="59" fillId="0" borderId="19" xfId="0" applyFont="1" applyBorder="1" applyAlignment="1">
      <alignment horizontal="right" vertical="center" wrapText="1"/>
    </xf>
    <xf numFmtId="0" fontId="0" fillId="0" borderId="0" xfId="0" applyFont="1" applyBorder="1" applyAlignment="1">
      <alignment horizontal="right" vertical="center"/>
    </xf>
    <xf numFmtId="0" fontId="59" fillId="38" borderId="19" xfId="0" applyFont="1" applyFill="1" applyBorder="1" applyAlignment="1">
      <alignment horizontal="center" vertical="center"/>
    </xf>
    <xf numFmtId="0" fontId="59" fillId="39" borderId="19" xfId="0" applyFont="1" applyFill="1" applyBorder="1" applyAlignment="1">
      <alignment horizontal="right" vertical="center" wrapText="1"/>
    </xf>
    <xf numFmtId="0" fontId="59" fillId="38" borderId="19" xfId="0" applyFont="1" applyFill="1" applyBorder="1" applyAlignment="1">
      <alignment horizontal="center"/>
    </xf>
    <xf numFmtId="0" fontId="59" fillId="23" borderId="19" xfId="0" applyFont="1" applyFill="1" applyBorder="1" applyAlignment="1">
      <alignment horizontal="right" vertical="center"/>
    </xf>
    <xf numFmtId="0" fontId="0" fillId="39" borderId="19" xfId="0" applyFont="1" applyFill="1" applyBorder="1" applyAlignment="1">
      <alignment horizontal="center" vertical="center"/>
    </xf>
    <xf numFmtId="0" fontId="0" fillId="39" borderId="19" xfId="0" applyFont="1" applyFill="1" applyBorder="1" applyAlignment="1">
      <alignment horizontal="center" vertical="center" wrapText="1"/>
    </xf>
    <xf numFmtId="2" fontId="0" fillId="0" borderId="19" xfId="0" applyNumberFormat="1" applyBorder="1" applyAlignment="1">
      <alignment horizontal="center" vertical="center"/>
    </xf>
    <xf numFmtId="0" fontId="59" fillId="38" borderId="19" xfId="0" applyFont="1" applyFill="1" applyBorder="1" applyAlignment="1">
      <alignment horizontal="right" vertical="center" wrapText="1"/>
    </xf>
    <xf numFmtId="4" fontId="37" fillId="34" borderId="19" xfId="0" applyNumberFormat="1" applyFont="1" applyFill="1" applyBorder="1" applyAlignment="1">
      <alignment horizontal="right" vertical="center"/>
    </xf>
    <xf numFmtId="0" fontId="0" fillId="0" borderId="34" xfId="0" applyFont="1" applyBorder="1" applyAlignment="1">
      <alignment horizontal="center" vertical="center" wrapText="1"/>
    </xf>
    <xf numFmtId="0" fontId="0" fillId="0" borderId="37" xfId="0" applyFont="1" applyBorder="1" applyAlignment="1">
      <alignment horizontal="center" vertical="center" wrapText="1"/>
    </xf>
    <xf numFmtId="0" fontId="43" fillId="38" borderId="36" xfId="0" applyFont="1" applyFill="1" applyBorder="1" applyAlignment="1">
      <alignment horizontal="center" vertical="center" wrapText="1"/>
    </xf>
    <xf numFmtId="0" fontId="0" fillId="0" borderId="19" xfId="0" applyFont="1" applyBorder="1" applyAlignment="1">
      <alignment horizontal="left"/>
    </xf>
    <xf numFmtId="0" fontId="59" fillId="0" borderId="19" xfId="0" applyFont="1" applyBorder="1" applyAlignment="1">
      <alignment horizontal="left"/>
    </xf>
    <xf numFmtId="0" fontId="35" fillId="32" borderId="19" xfId="0" applyFont="1" applyFill="1" applyBorder="1" applyAlignment="1">
      <alignment horizontal="center"/>
    </xf>
    <xf numFmtId="0" fontId="35" fillId="37" borderId="19" xfId="0" applyFont="1" applyFill="1" applyBorder="1" applyAlignment="1">
      <alignment horizontal="center"/>
    </xf>
  </cellXfs>
  <cellStyles count="285">
    <cellStyle name="20% - Accent1" xfId="3"/>
    <cellStyle name="20% - Accent2" xfId="4"/>
    <cellStyle name="20% - Accent3" xfId="5"/>
    <cellStyle name="20% - Accent4" xfId="6"/>
    <cellStyle name="20% - Accent5" xfId="7"/>
    <cellStyle name="20% - Accent6" xfId="8"/>
    <cellStyle name="20% - Ênfase1 2" xfId="9"/>
    <cellStyle name="20% - Ênfase2 2" xfId="10"/>
    <cellStyle name="20% - Ênfase3 2" xfId="11"/>
    <cellStyle name="20% - Ênfase4 2" xfId="12"/>
    <cellStyle name="20% - Ênfase5 2" xfId="13"/>
    <cellStyle name="20% - Ênfase6 2" xfId="14"/>
    <cellStyle name="40% - Accent1" xfId="15"/>
    <cellStyle name="40% - Accent2" xfId="16"/>
    <cellStyle name="40% - Accent3" xfId="17"/>
    <cellStyle name="40% - Accent4" xfId="18"/>
    <cellStyle name="40% - Accent5" xfId="19"/>
    <cellStyle name="40% - Accent6" xfId="20"/>
    <cellStyle name="40% - Ênfase1 2" xfId="21"/>
    <cellStyle name="40% - Ênfase2 2" xfId="22"/>
    <cellStyle name="40% - Ênfase3 2" xfId="23"/>
    <cellStyle name="40% - Ênfase4 2" xfId="24"/>
    <cellStyle name="40% - Ênfase5 2" xfId="25"/>
    <cellStyle name="40% - Ênfase6 2" xfId="26"/>
    <cellStyle name="60% - Accent1" xfId="27"/>
    <cellStyle name="60% - Accent2" xfId="28"/>
    <cellStyle name="60% - Accent3" xfId="29"/>
    <cellStyle name="60% - Accent4" xfId="30"/>
    <cellStyle name="60% - Accent5" xfId="31"/>
    <cellStyle name="60% - Accent6" xfId="32"/>
    <cellStyle name="60% - Ênfase1 2" xfId="33"/>
    <cellStyle name="60% - Ênfase2 2" xfId="34"/>
    <cellStyle name="60% - Ênfase3 2" xfId="35"/>
    <cellStyle name="60% - Ênfase4 2" xfId="36"/>
    <cellStyle name="60% - Ênfase5 2" xfId="37"/>
    <cellStyle name="60% - Ênfase6 2" xfId="38"/>
    <cellStyle name="Accent1" xfId="39"/>
    <cellStyle name="Accent2" xfId="40"/>
    <cellStyle name="Accent3" xfId="41"/>
    <cellStyle name="Accent4" xfId="42"/>
    <cellStyle name="Accent5" xfId="43"/>
    <cellStyle name="Accent6" xfId="44"/>
    <cellStyle name="Bad 1" xfId="45"/>
    <cellStyle name="Bom 2" xfId="46"/>
    <cellStyle name="Calculation" xfId="47"/>
    <cellStyle name="Cálculo 2" xfId="55"/>
    <cellStyle name="Célula de Verificação 2" xfId="56"/>
    <cellStyle name="Célula Vinculada 2" xfId="57"/>
    <cellStyle name="Check Cell" xfId="48"/>
    <cellStyle name="Comma0 - Modelo1" xfId="49"/>
    <cellStyle name="Comma0 - Style1" xfId="50"/>
    <cellStyle name="Comma1 - Modelo2" xfId="51"/>
    <cellStyle name="Comma1 - Style2" xfId="52"/>
    <cellStyle name="Currency [0]_1995" xfId="53"/>
    <cellStyle name="Currency_1995" xfId="54"/>
    <cellStyle name="Dia" xfId="58"/>
    <cellStyle name="Encabez1" xfId="59"/>
    <cellStyle name="Encabez2" xfId="60"/>
    <cellStyle name="Ênfase1 2" xfId="279"/>
    <cellStyle name="Ênfase2 2" xfId="280"/>
    <cellStyle name="Ênfase3 2" xfId="281"/>
    <cellStyle name="Ênfase4 2" xfId="282"/>
    <cellStyle name="Ênfase5 2" xfId="283"/>
    <cellStyle name="Ênfase6 2" xfId="284"/>
    <cellStyle name="Entrada 2" xfId="61"/>
    <cellStyle name="Estilo 1" xfId="62"/>
    <cellStyle name="Euro" xfId="63"/>
    <cellStyle name="Explanatory Text" xfId="64"/>
    <cellStyle name="F2" xfId="65"/>
    <cellStyle name="F3" xfId="66"/>
    <cellStyle name="F4" xfId="67"/>
    <cellStyle name="F5" xfId="68"/>
    <cellStyle name="F6" xfId="69"/>
    <cellStyle name="F7" xfId="70"/>
    <cellStyle name="F8" xfId="71"/>
    <cellStyle name="Fijo" xfId="72"/>
    <cellStyle name="Financiero" xfId="73"/>
    <cellStyle name="Good 2" xfId="74"/>
    <cellStyle name="Heading 1 3" xfId="75"/>
    <cellStyle name="Heading 2 4" xfId="76"/>
    <cellStyle name="Heading 3" xfId="77"/>
    <cellStyle name="Heading 4" xfId="78"/>
    <cellStyle name="Incorreto 2" xfId="79"/>
    <cellStyle name="Input" xfId="80"/>
    <cellStyle name="Linked Cell" xfId="81"/>
    <cellStyle name="Millares [0]_10 AVERIAS MASIVAS + ANT" xfId="82"/>
    <cellStyle name="Millares_10 AVERIAS MASIVAS + ANT" xfId="83"/>
    <cellStyle name="Moeda 2" xfId="84"/>
    <cellStyle name="Moeda 3" xfId="85"/>
    <cellStyle name="Moeda 3 2" xfId="86"/>
    <cellStyle name="Moeda 3 2 2" xfId="87"/>
    <cellStyle name="Moeda 3 2 2 2" xfId="88"/>
    <cellStyle name="Moeda 3 2 2 2 2" xfId="89"/>
    <cellStyle name="Moeda 3 2 2 3" xfId="90"/>
    <cellStyle name="Moeda 3 2 3" xfId="91"/>
    <cellStyle name="Moeda 3 2 3 2" xfId="92"/>
    <cellStyle name="Moeda 3 2 4" xfId="93"/>
    <cellStyle name="Moeda 3 3" xfId="94"/>
    <cellStyle name="Moeda 3 3 2" xfId="95"/>
    <cellStyle name="Moeda 3 3 2 2" xfId="96"/>
    <cellStyle name="Moeda 3 3 3" xfId="97"/>
    <cellStyle name="Moeda 3 4" xfId="98"/>
    <cellStyle name="Moeda 3 4 2" xfId="99"/>
    <cellStyle name="Moeda 3 5" xfId="100"/>
    <cellStyle name="Moeda 4" xfId="101"/>
    <cellStyle name="Moeda 5" xfId="102"/>
    <cellStyle name="Moeda 5 2" xfId="103"/>
    <cellStyle name="Moeda 5 2 2" xfId="104"/>
    <cellStyle name="Moeda 5 2 2 2" xfId="105"/>
    <cellStyle name="Moeda 5 2 3" xfId="106"/>
    <cellStyle name="Moeda 5 3" xfId="107"/>
    <cellStyle name="Moeda 5 3 2" xfId="108"/>
    <cellStyle name="Moeda 5 4" xfId="109"/>
    <cellStyle name="Moeda 6" xfId="110"/>
    <cellStyle name="Moeda 6 2" xfId="111"/>
    <cellStyle name="Moeda 6 2 2" xfId="112"/>
    <cellStyle name="Moeda 6 3" xfId="113"/>
    <cellStyle name="Moeda 7" xfId="114"/>
    <cellStyle name="Moeda 7 2" xfId="115"/>
    <cellStyle name="Moeda 8" xfId="116"/>
    <cellStyle name="Moneda [0]_10 AVERIAS MASIVAS + ANT" xfId="117"/>
    <cellStyle name="Moneda_10 AVERIAS MASIVAS + ANT" xfId="118"/>
    <cellStyle name="Monetario" xfId="119"/>
    <cellStyle name="Neutra 2" xfId="120"/>
    <cellStyle name="Neutral 5" xfId="121"/>
    <cellStyle name="no dec" xfId="122"/>
    <cellStyle name="Normal" xfId="0" builtinId="0"/>
    <cellStyle name="Normal 2" xfId="123"/>
    <cellStyle name="Normal 2 2" xfId="124"/>
    <cellStyle name="Normal 3" xfId="125"/>
    <cellStyle name="Normal 3 3" xfId="126"/>
    <cellStyle name="Normal 35" xfId="127"/>
    <cellStyle name="Normal 4" xfId="128"/>
    <cellStyle name="Normal 4 2" xfId="129"/>
    <cellStyle name="Normal 4 2 2" xfId="130"/>
    <cellStyle name="Normal 4 2 3" xfId="131"/>
    <cellStyle name="Normal 5" xfId="132"/>
    <cellStyle name="Normal 5 2" xfId="133"/>
    <cellStyle name="Normal 5 3" xfId="134"/>
    <cellStyle name="Normal 6" xfId="135"/>
    <cellStyle name="Normal 7" xfId="136"/>
    <cellStyle name="Normal 8" xfId="137"/>
    <cellStyle name="Nota 2" xfId="138"/>
    <cellStyle name="Note 6" xfId="139"/>
    <cellStyle name="Output" xfId="140"/>
    <cellStyle name="Porcentagem" xfId="2" builtinId="5"/>
    <cellStyle name="Porcentagem 2" xfId="141"/>
    <cellStyle name="Porcentagem 2 2" xfId="142"/>
    <cellStyle name="Porcentagem 3" xfId="143"/>
    <cellStyle name="Porcentagem 3 2" xfId="144"/>
    <cellStyle name="Porcentagem 3 2 2" xfId="145"/>
    <cellStyle name="Porcentagem 3 2 3" xfId="146"/>
    <cellStyle name="Porcentaje" xfId="147"/>
    <cellStyle name="RM" xfId="148"/>
    <cellStyle name="Saída 2" xfId="149"/>
    <cellStyle name="Separador de milhares 2" xfId="150"/>
    <cellStyle name="Separador de milhares 2 2" xfId="151"/>
    <cellStyle name="Separador de milhares 2 3" xfId="152"/>
    <cellStyle name="Separador de milhares 2 3 2" xfId="153"/>
    <cellStyle name="Separador de milhares 2 3 2 2" xfId="154"/>
    <cellStyle name="Separador de milhares 2 3 2 2 2" xfId="155"/>
    <cellStyle name="Separador de milhares 2 3 2 3" xfId="156"/>
    <cellStyle name="Separador de milhares 2 3 3" xfId="157"/>
    <cellStyle name="Separador de milhares 2 3 3 2" xfId="158"/>
    <cellStyle name="Separador de milhares 2 3 4" xfId="159"/>
    <cellStyle name="Separador de milhares 3" xfId="160"/>
    <cellStyle name="Texto de Aviso 2" xfId="161"/>
    <cellStyle name="Texto Explicativo 2" xfId="162"/>
    <cellStyle name="Title" xfId="163"/>
    <cellStyle name="Título 1 1" xfId="165"/>
    <cellStyle name="Título 1 2" xfId="166"/>
    <cellStyle name="Título 2 2" xfId="167"/>
    <cellStyle name="Título 3 2" xfId="168"/>
    <cellStyle name="Título 4 2" xfId="169"/>
    <cellStyle name="Título 5" xfId="170"/>
    <cellStyle name="Título 6" xfId="171"/>
    <cellStyle name="Total 2" xfId="164"/>
    <cellStyle name="Vírgula" xfId="1" builtinId="3"/>
    <cellStyle name="Vírgula 10" xfId="172"/>
    <cellStyle name="Vírgula 2" xfId="173"/>
    <cellStyle name="Vírgula 2 2" xfId="174"/>
    <cellStyle name="Vírgula 2 2 2" xfId="175"/>
    <cellStyle name="Vírgula 2 2 2 2" xfId="176"/>
    <cellStyle name="Vírgula 2 2 2 2 2" xfId="177"/>
    <cellStyle name="Vírgula 2 2 2 2 2 2" xfId="178"/>
    <cellStyle name="Vírgula 2 2 2 2 3" xfId="179"/>
    <cellStyle name="Vírgula 2 2 2 3" xfId="180"/>
    <cellStyle name="Vírgula 2 2 2 3 2" xfId="181"/>
    <cellStyle name="Vírgula 2 2 2 4" xfId="182"/>
    <cellStyle name="Vírgula 2 3" xfId="183"/>
    <cellStyle name="Vírgula 2 3 2" xfId="184"/>
    <cellStyle name="Vírgula 2 3 2 2" xfId="185"/>
    <cellStyle name="Vírgula 2 3 2 2 2" xfId="186"/>
    <cellStyle name="Vírgula 2 3 2 3" xfId="187"/>
    <cellStyle name="Vírgula 2 3 3" xfId="188"/>
    <cellStyle name="Vírgula 2 3 3 2" xfId="189"/>
    <cellStyle name="Vírgula 2 3 4" xfId="190"/>
    <cellStyle name="Vírgula 2 4" xfId="191"/>
    <cellStyle name="Vírgula 2 4 2" xfId="192"/>
    <cellStyle name="Vírgula 2 4 2 2" xfId="193"/>
    <cellStyle name="Vírgula 2 4 2 2 2" xfId="194"/>
    <cellStyle name="Vírgula 2 4 2 3" xfId="195"/>
    <cellStyle name="Vírgula 2 4 3" xfId="196"/>
    <cellStyle name="Vírgula 2 4 3 2" xfId="197"/>
    <cellStyle name="Vírgula 2 4 4" xfId="198"/>
    <cellStyle name="Vírgula 3" xfId="199"/>
    <cellStyle name="Vírgula 3 2" xfId="200"/>
    <cellStyle name="Vírgula 3 2 2" xfId="201"/>
    <cellStyle name="Vírgula 3 2 2 2" xfId="202"/>
    <cellStyle name="Vírgula 3 2 2 2 2" xfId="203"/>
    <cellStyle name="Vírgula 3 2 2 2 2 2" xfId="204"/>
    <cellStyle name="Vírgula 3 2 2 2 3" xfId="205"/>
    <cellStyle name="Vírgula 3 2 2 3" xfId="206"/>
    <cellStyle name="Vírgula 3 2 2 3 2" xfId="207"/>
    <cellStyle name="Vírgula 3 2 2 4" xfId="208"/>
    <cellStyle name="Vírgula 3 2 3" xfId="209"/>
    <cellStyle name="Vírgula 3 2 3 2" xfId="210"/>
    <cellStyle name="Vírgula 3 2 3 2 2" xfId="211"/>
    <cellStyle name="Vírgula 3 2 3 2 2 2" xfId="212"/>
    <cellStyle name="Vírgula 3 2 3 2 3" xfId="213"/>
    <cellStyle name="Vírgula 3 2 3 3" xfId="214"/>
    <cellStyle name="Vírgula 3 2 3 3 2" xfId="215"/>
    <cellStyle name="Vírgula 3 2 3 4" xfId="216"/>
    <cellStyle name="Vírgula 3 2 4" xfId="217"/>
    <cellStyle name="Vírgula 3 2 4 2" xfId="218"/>
    <cellStyle name="Vírgula 3 2 4 2 2" xfId="219"/>
    <cellStyle name="Vírgula 3 2 4 3" xfId="220"/>
    <cellStyle name="Vírgula 3 2 5" xfId="221"/>
    <cellStyle name="Vírgula 3 2 5 2" xfId="222"/>
    <cellStyle name="Vírgula 3 2 6" xfId="223"/>
    <cellStyle name="Vírgula 3 3" xfId="224"/>
    <cellStyle name="Vírgula 3 3 2" xfId="225"/>
    <cellStyle name="Vírgula 3 3 2 2" xfId="226"/>
    <cellStyle name="Vírgula 3 3 2 2 2" xfId="227"/>
    <cellStyle name="Vírgula 3 3 2 3" xfId="228"/>
    <cellStyle name="Vírgula 3 3 3" xfId="229"/>
    <cellStyle name="Vírgula 3 3 3 2" xfId="230"/>
    <cellStyle name="Vírgula 3 3 4" xfId="231"/>
    <cellStyle name="Vírgula 3 4" xfId="232"/>
    <cellStyle name="Vírgula 3 4 2" xfId="233"/>
    <cellStyle name="Vírgula 3 4 2 2" xfId="234"/>
    <cellStyle name="Vírgula 3 4 3" xfId="235"/>
    <cellStyle name="Vírgula 3 5" xfId="236"/>
    <cellStyle name="Vírgula 3 5 2" xfId="237"/>
    <cellStyle name="Vírgula 3 6" xfId="238"/>
    <cellStyle name="Vírgula 4" xfId="239"/>
    <cellStyle name="Vírgula 4 2" xfId="240"/>
    <cellStyle name="Vírgula 4 2 2" xfId="241"/>
    <cellStyle name="Vírgula 4 2 2 2" xfId="242"/>
    <cellStyle name="Vírgula 4 2 2 2 2" xfId="243"/>
    <cellStyle name="Vírgula 4 2 2 3" xfId="244"/>
    <cellStyle name="Vírgula 4 2 3" xfId="245"/>
    <cellStyle name="Vírgula 4 2 3 2" xfId="246"/>
    <cellStyle name="Vírgula 4 2 4" xfId="247"/>
    <cellStyle name="Vírgula 5" xfId="248"/>
    <cellStyle name="Vírgula 5 2" xfId="249"/>
    <cellStyle name="Vírgula 5 2 2" xfId="250"/>
    <cellStyle name="Vírgula 5 2 2 2" xfId="251"/>
    <cellStyle name="Vírgula 5 2 3" xfId="252"/>
    <cellStyle name="Vírgula 5 3" xfId="253"/>
    <cellStyle name="Vírgula 5 3 2" xfId="254"/>
    <cellStyle name="Vírgula 5 4" xfId="255"/>
    <cellStyle name="Vírgula 6" xfId="256"/>
    <cellStyle name="Vírgula 6 2" xfId="257"/>
    <cellStyle name="Vírgula 6 2 2" xfId="258"/>
    <cellStyle name="Vírgula 6 2 2 2" xfId="259"/>
    <cellStyle name="Vírgula 6 2 3" xfId="260"/>
    <cellStyle name="Vírgula 6 3" xfId="261"/>
    <cellStyle name="Vírgula 6 3 2" xfId="262"/>
    <cellStyle name="Vírgula 6 4" xfId="263"/>
    <cellStyle name="Vírgula 7" xfId="264"/>
    <cellStyle name="Vírgula 7 2" xfId="265"/>
    <cellStyle name="Vírgula 7 2 2" xfId="266"/>
    <cellStyle name="Vírgula 7 2 2 2" xfId="267"/>
    <cellStyle name="Vírgula 7 2 3" xfId="268"/>
    <cellStyle name="Vírgula 7 3" xfId="269"/>
    <cellStyle name="Vírgula 7 3 2" xfId="270"/>
    <cellStyle name="Vírgula 7 4" xfId="271"/>
    <cellStyle name="Vírgula 8" xfId="272"/>
    <cellStyle name="Vírgula 8 2" xfId="273"/>
    <cellStyle name="Vírgula 8 2 2" xfId="274"/>
    <cellStyle name="Vírgula 8 3" xfId="275"/>
    <cellStyle name="Vírgula 9" xfId="276"/>
    <cellStyle name="Vírgula 9 2" xfId="277"/>
    <cellStyle name="Warning Text" xfId="278"/>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D9D9D9"/>
      <rgbColor rgb="FF9FF7B4"/>
      <rgbColor rgb="FF9C0006"/>
      <rgbColor rgb="FF008000"/>
      <rgbColor rgb="FF000080"/>
      <rgbColor rgb="FF6EBA86"/>
      <rgbColor rgb="FF800080"/>
      <rgbColor rgb="FF1F497D"/>
      <rgbColor rgb="FFC0C0C0"/>
      <rgbColor rgb="FF808080"/>
      <rgbColor rgb="FFACACAC"/>
      <rgbColor rgb="FFFFC7CE"/>
      <rgbColor rgb="FFFFFFCC"/>
      <rgbColor rgb="FFCCFFFF"/>
      <rgbColor rgb="FF660066"/>
      <rgbColor rgb="FFFF8080"/>
      <rgbColor rgb="FF0066CC"/>
      <rgbColor rgb="FFCCCCFF"/>
      <rgbColor rgb="FF000080"/>
      <rgbColor rgb="FFFF00FF"/>
      <rgbColor rgb="FFAFD095"/>
      <rgbColor rgb="FFC7C7C7"/>
      <rgbColor rgb="FF800080"/>
      <rgbColor rgb="FF800000"/>
      <rgbColor rgb="FF4FA76A"/>
      <rgbColor rgb="FF0000FF"/>
      <rgbColor rgb="FFB9CDE5"/>
      <rgbColor rgb="FFDCE6F2"/>
      <rgbColor rgb="FFCCFFCC"/>
      <rgbColor rgb="FFFFFF99"/>
      <rgbColor rgb="FF99CCFF"/>
      <rgbColor rgb="FFFF99CC"/>
      <rgbColor rgb="FFCC99FF"/>
      <rgbColor rgb="FFFFCC99"/>
      <rgbColor rgb="FFBABABA"/>
      <rgbColor rgb="FF33CCCC"/>
      <rgbColor rgb="FF8DCC7E"/>
      <rgbColor rgb="FFFFCC00"/>
      <rgbColor rgb="FFFF9900"/>
      <rgbColor rgb="FFFF6600"/>
      <rgbColor rgb="FF91C9AF"/>
      <rgbColor rgb="FF969696"/>
      <rgbColor rgb="FF003366"/>
      <rgbColor rgb="FF339966"/>
      <rgbColor rgb="FF003300"/>
      <rgbColor rgb="FF333300"/>
      <rgbColor rgb="FF993300"/>
      <rgbColor rgb="FFD5D5D5"/>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455040</xdr:colOff>
      <xdr:row>6</xdr:row>
      <xdr:rowOff>104760</xdr:rowOff>
    </xdr:from>
    <xdr:to>
      <xdr:col>2</xdr:col>
      <xdr:colOff>911520</xdr:colOff>
      <xdr:row>15</xdr:row>
      <xdr:rowOff>142200</xdr:rowOff>
    </xdr:to>
    <xdr:pic>
      <xdr:nvPicPr>
        <xdr:cNvPr id="2" name="Imagem 1"/>
        <xdr:cNvPicPr/>
      </xdr:nvPicPr>
      <xdr:blipFill>
        <a:blip xmlns:r="http://schemas.openxmlformats.org/officeDocument/2006/relationships" r:embed="rId1"/>
        <a:stretch/>
      </xdr:blipFill>
      <xdr:spPr>
        <a:xfrm>
          <a:off x="1915920" y="1247760"/>
          <a:ext cx="1917720" cy="17611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1029240</xdr:colOff>
      <xdr:row>26</xdr:row>
      <xdr:rowOff>28800</xdr:rowOff>
    </xdr:from>
    <xdr:to>
      <xdr:col>7</xdr:col>
      <xdr:colOff>38160</xdr:colOff>
      <xdr:row>29</xdr:row>
      <xdr:rowOff>54000</xdr:rowOff>
    </xdr:to>
    <xdr:pic>
      <xdr:nvPicPr>
        <xdr:cNvPr id="2" name="Imagem 2"/>
        <xdr:cNvPicPr/>
      </xdr:nvPicPr>
      <xdr:blipFill>
        <a:blip xmlns:r="http://schemas.openxmlformats.org/officeDocument/2006/relationships" r:embed="rId1"/>
        <a:stretch/>
      </xdr:blipFill>
      <xdr:spPr>
        <a:xfrm>
          <a:off x="1674360" y="6424920"/>
          <a:ext cx="3755880" cy="6537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0</xdr:colOff>
      <xdr:row>103</xdr:row>
      <xdr:rowOff>0</xdr:rowOff>
    </xdr:from>
    <xdr:to>
      <xdr:col>4</xdr:col>
      <xdr:colOff>926280</xdr:colOff>
      <xdr:row>109</xdr:row>
      <xdr:rowOff>27000</xdr:rowOff>
    </xdr:to>
    <xdr:pic>
      <xdr:nvPicPr>
        <xdr:cNvPr id="2" name="Imagem 1" descr="140"/>
        <xdr:cNvPicPr/>
      </xdr:nvPicPr>
      <xdr:blipFill>
        <a:blip xmlns:r="http://schemas.openxmlformats.org/officeDocument/2006/relationships" r:embed="rId1"/>
        <a:stretch/>
      </xdr:blipFill>
      <xdr:spPr>
        <a:xfrm>
          <a:off x="4162320" y="22374000"/>
          <a:ext cx="2155680" cy="1179720"/>
        </a:xfrm>
        <a:prstGeom prst="rect">
          <a:avLst/>
        </a:prstGeom>
        <a:ln w="0">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72.16.0.5/d/Users/user/AppData/Local/Microsoft/Windows/Temporary%20Internet%20Files/Low/Content.IE5/JZI8RJPM/ORCAMENTO%20PEC%203000%20MT(OBRA)analise"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iversos\PROTOTIPO%20DE%20MEDI&#199;&#195;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 Asf"/>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ício"/>
      <sheetName val="RESUMO-DVOP"/>
      <sheetName val="REAJU"/>
      <sheetName val="Crono Físico-Financeiro"/>
      <sheetName val="Mat Asf"/>
      <sheetName val="Meio fio"/>
      <sheetName val="Limpeza da faixa de domínio"/>
      <sheetName val="Remoção"/>
      <sheetName val="Compac alas"/>
      <sheetName val="OAC (2)"/>
      <sheetName val="OAC"/>
      <sheetName val="Regula"/>
      <sheetName val="Sub e base"/>
      <sheetName val="Imprimação"/>
      <sheetName val="TSD-FOG"/>
      <sheetName val="AGREGADOS"/>
      <sheetName val="Dreno"/>
      <sheetName val="Cerca"/>
      <sheetName val="Valeta"/>
      <sheetName val="Valeta (2)"/>
      <sheetName val="Valeta (3)"/>
      <sheetName val="DMT modelo (1)"/>
      <sheetName val="DMT modelo"/>
      <sheetName val="DMT_EV"/>
      <sheetName val="CÁLC.DMT-T"/>
      <sheetName val="DIST.MAT-T"/>
      <sheetName val="Croqui terra"/>
      <sheetName val="Aterro"/>
      <sheetName val="Defensa"/>
      <sheetName val="Grama"/>
      <sheetName val="Concreto "/>
      <sheetName val="aterro pontesul"/>
      <sheetName val="RELATÓRI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F49"/>
  <sheetViews>
    <sheetView view="pageBreakPreview" zoomScale="75" zoomScaleNormal="100" zoomScalePageLayoutView="75" workbookViewId="0">
      <selection activeCell="A49" sqref="A49"/>
    </sheetView>
  </sheetViews>
  <sheetFormatPr defaultColWidth="9" defaultRowHeight="15"/>
  <cols>
    <col min="1" max="4" width="20.7109375" customWidth="1"/>
  </cols>
  <sheetData>
    <row r="3" spans="1:4">
      <c r="A3" s="1"/>
      <c r="B3" s="1"/>
      <c r="C3" s="1"/>
      <c r="D3" s="1"/>
    </row>
    <row r="4" spans="1:4">
      <c r="A4" s="1"/>
      <c r="B4" s="1"/>
      <c r="C4" s="1"/>
      <c r="D4" s="1"/>
    </row>
    <row r="5" spans="1:4">
      <c r="A5" s="1"/>
      <c r="B5" s="1"/>
      <c r="C5" s="1"/>
      <c r="D5" s="1"/>
    </row>
    <row r="6" spans="1:4">
      <c r="A6" s="1"/>
      <c r="B6" s="1"/>
      <c r="C6" s="1"/>
      <c r="D6" s="1"/>
    </row>
    <row r="7" spans="1:4">
      <c r="A7" s="2"/>
      <c r="B7" s="2"/>
      <c r="C7" s="3"/>
      <c r="D7" s="4"/>
    </row>
    <row r="8" spans="1:4">
      <c r="A8" s="1"/>
      <c r="B8" s="1"/>
      <c r="C8" s="1"/>
      <c r="D8" s="1"/>
    </row>
    <row r="9" spans="1:4">
      <c r="A9" s="1"/>
      <c r="B9" s="1"/>
      <c r="C9" s="1"/>
      <c r="D9" s="1"/>
    </row>
    <row r="10" spans="1:4">
      <c r="A10" s="1"/>
      <c r="B10" s="1"/>
      <c r="C10" s="1"/>
      <c r="D10" s="1"/>
    </row>
    <row r="11" spans="1:4">
      <c r="A11" s="1"/>
      <c r="B11" s="1"/>
      <c r="C11" s="1"/>
      <c r="D11" s="1"/>
    </row>
    <row r="14" spans="1:4" ht="15" customHeight="1">
      <c r="A14" s="5"/>
      <c r="B14" s="5"/>
      <c r="C14" s="5"/>
      <c r="D14" s="5"/>
    </row>
    <row r="15" spans="1:4" ht="15.75" customHeight="1">
      <c r="A15" s="5"/>
      <c r="B15" s="5"/>
      <c r="C15" s="5"/>
      <c r="D15" s="5"/>
    </row>
    <row r="16" spans="1:4">
      <c r="A16" s="2"/>
      <c r="B16" s="6"/>
      <c r="C16" s="3"/>
      <c r="D16" s="7"/>
    </row>
    <row r="17" spans="1:4">
      <c r="A17" s="1"/>
      <c r="B17" s="1"/>
      <c r="C17" s="1"/>
      <c r="D17" s="1"/>
    </row>
    <row r="18" spans="1:4">
      <c r="A18" s="1"/>
      <c r="B18" s="1"/>
      <c r="C18" s="1"/>
      <c r="D18" s="1"/>
    </row>
    <row r="19" spans="1:4" ht="15" customHeight="1">
      <c r="A19" s="210" t="s">
        <v>0</v>
      </c>
      <c r="B19" s="210"/>
      <c r="C19" s="210"/>
      <c r="D19" s="210"/>
    </row>
    <row r="20" spans="1:4" ht="15" customHeight="1">
      <c r="A20" s="210"/>
      <c r="B20" s="210"/>
      <c r="C20" s="210"/>
      <c r="D20" s="210"/>
    </row>
    <row r="21" spans="1:4">
      <c r="A21" s="210"/>
      <c r="B21" s="210"/>
      <c r="C21" s="210"/>
      <c r="D21" s="210"/>
    </row>
    <row r="22" spans="1:4">
      <c r="A22" s="210"/>
      <c r="B22" s="210"/>
      <c r="C22" s="210"/>
      <c r="D22" s="210"/>
    </row>
    <row r="23" spans="1:4">
      <c r="A23" s="210"/>
      <c r="B23" s="210"/>
      <c r="C23" s="210"/>
      <c r="D23" s="210"/>
    </row>
    <row r="24" spans="1:4">
      <c r="A24" s="210"/>
      <c r="B24" s="210"/>
      <c r="C24" s="210"/>
      <c r="D24" s="210"/>
    </row>
    <row r="25" spans="1:4">
      <c r="A25" s="210"/>
      <c r="B25" s="210"/>
      <c r="C25" s="210"/>
      <c r="D25" s="210"/>
    </row>
    <row r="26" spans="1:4" ht="15.75">
      <c r="A26" s="1"/>
      <c r="B26" s="1"/>
      <c r="D26" s="8"/>
    </row>
    <row r="27" spans="1:4" ht="15.75">
      <c r="A27" s="1"/>
      <c r="B27" s="1"/>
      <c r="D27" s="9"/>
    </row>
    <row r="28" spans="1:4" ht="15.75">
      <c r="A28" s="1"/>
      <c r="B28" s="1"/>
      <c r="D28" s="9"/>
    </row>
    <row r="29" spans="1:4">
      <c r="A29" s="1"/>
      <c r="B29" s="1"/>
      <c r="C29" s="1"/>
      <c r="D29" s="1"/>
    </row>
    <row r="30" spans="1:4">
      <c r="A30" s="1"/>
      <c r="B30" s="1"/>
      <c r="C30" s="1"/>
      <c r="D30" s="1"/>
    </row>
    <row r="46" spans="1:6">
      <c r="E46" s="1"/>
      <c r="F46" s="1"/>
    </row>
    <row r="47" spans="1:6" ht="15.75">
      <c r="A47" s="8" t="s">
        <v>1</v>
      </c>
      <c r="B47" s="8"/>
      <c r="C47" s="8"/>
      <c r="D47" s="8"/>
      <c r="E47" s="10"/>
      <c r="F47" s="11"/>
    </row>
    <row r="48" spans="1:6" ht="15.75">
      <c r="A48" s="9" t="s">
        <v>2</v>
      </c>
      <c r="B48" s="9"/>
      <c r="C48" s="9"/>
      <c r="D48" s="9"/>
      <c r="E48" s="9"/>
      <c r="F48" s="9"/>
    </row>
    <row r="49" spans="1:6" ht="15.75">
      <c r="A49" s="9" t="s">
        <v>3</v>
      </c>
      <c r="B49" s="9"/>
      <c r="C49" s="9"/>
      <c r="D49" s="9"/>
      <c r="E49" s="1"/>
      <c r="F49" s="1"/>
    </row>
  </sheetData>
  <mergeCells count="1">
    <mergeCell ref="A19:D25"/>
  </mergeCells>
  <printOptions horizontalCentered="1" verticalCentered="1"/>
  <pageMargins left="0.51180555555555496" right="0.51180555555555496" top="0.78749999999999998" bottom="0.78749999999999998" header="0.51180555555555496" footer="0.51180555555555496"/>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50"/>
  <sheetViews>
    <sheetView tabSelected="1" view="pageBreakPreview" topLeftCell="A828" zoomScale="90" zoomScaleNormal="90" zoomScaleSheetLayoutView="90" zoomScalePageLayoutView="75" workbookViewId="0">
      <selection activeCell="H831" activeCellId="24" sqref="H558:H560 H563:H564 H569:H575 H578:H580 H587:H608 H611:H620 H625:H632 H635:H642 H647:H650 H653:H660 H665:H671 H674:H676 H679:H694 H699:H722 H725:H736 H739:H750 H753:H767 H770:H776 H779:H787 H792:H795 H798:H799 H802:H804 H809:H816 H819:H828 H831:H842"/>
    </sheetView>
  </sheetViews>
  <sheetFormatPr defaultColWidth="8.7109375" defaultRowHeight="15"/>
  <cols>
    <col min="1" max="1" width="12" customWidth="1"/>
    <col min="2" max="4" width="13" customWidth="1"/>
    <col min="5" max="5" width="80" customWidth="1"/>
    <col min="6" max="6" width="13.42578125" customWidth="1"/>
    <col min="7" max="7" width="10" customWidth="1"/>
    <col min="8" max="8" width="13" customWidth="1"/>
    <col min="9" max="11" width="17" customWidth="1"/>
    <col min="12" max="12" width="13.5703125" hidden="1" customWidth="1"/>
    <col min="13" max="13" width="17.7109375" hidden="1" customWidth="1"/>
    <col min="14" max="14" width="13.5703125" hidden="1" customWidth="1"/>
    <col min="15" max="15" width="11.42578125" customWidth="1"/>
  </cols>
  <sheetData>
    <row r="1" spans="1:15" ht="5.0999999999999996" customHeight="1">
      <c r="A1" s="12"/>
      <c r="B1" s="12"/>
      <c r="C1" s="12"/>
      <c r="D1" s="12"/>
      <c r="E1" s="12"/>
      <c r="F1" s="12"/>
      <c r="G1" s="12"/>
      <c r="H1" s="12"/>
      <c r="I1" s="12"/>
      <c r="J1" s="12"/>
      <c r="K1" s="12"/>
    </row>
    <row r="2" spans="1:15" ht="20.65" customHeight="1">
      <c r="A2" s="215" t="s">
        <v>4</v>
      </c>
      <c r="B2" s="215"/>
      <c r="C2" s="13" t="s">
        <v>5</v>
      </c>
      <c r="D2" s="14"/>
      <c r="E2" s="15" t="s">
        <v>6</v>
      </c>
      <c r="F2" s="216">
        <f>$K$846</f>
        <v>0</v>
      </c>
      <c r="G2" s="216"/>
      <c r="H2" s="16" t="s">
        <v>7</v>
      </c>
      <c r="I2" s="17">
        <v>0.24940000000000001</v>
      </c>
      <c r="J2" s="15" t="s">
        <v>8</v>
      </c>
      <c r="K2" s="18">
        <v>44484</v>
      </c>
    </row>
    <row r="3" spans="1:15" ht="35.65" customHeight="1">
      <c r="A3" s="217" t="s">
        <v>9</v>
      </c>
      <c r="B3" s="217"/>
      <c r="C3" s="19" t="s">
        <v>10</v>
      </c>
      <c r="D3" s="20"/>
      <c r="E3" s="21"/>
      <c r="F3" s="218"/>
      <c r="G3" s="218"/>
      <c r="H3" s="22" t="s">
        <v>11</v>
      </c>
      <c r="I3" s="219" t="s">
        <v>12</v>
      </c>
      <c r="J3" s="219"/>
      <c r="K3" s="219"/>
    </row>
    <row r="4" spans="1:15" ht="22.9" customHeight="1">
      <c r="A4" s="212" t="s">
        <v>13</v>
      </c>
      <c r="B4" s="212"/>
      <c r="C4" s="23" t="s">
        <v>14</v>
      </c>
      <c r="D4" s="20"/>
      <c r="E4" s="24"/>
      <c r="F4" s="20"/>
      <c r="G4" s="20"/>
      <c r="H4" s="20"/>
      <c r="I4" s="20"/>
      <c r="J4" s="20"/>
      <c r="K4" s="25"/>
    </row>
    <row r="5" spans="1:15" ht="20.100000000000001" customHeight="1">
      <c r="A5" s="212" t="s">
        <v>15</v>
      </c>
      <c r="B5" s="212"/>
      <c r="C5" s="26">
        <v>6476.55</v>
      </c>
      <c r="D5" s="20"/>
      <c r="E5" s="27"/>
      <c r="F5" s="21" t="s">
        <v>16</v>
      </c>
      <c r="G5" s="213">
        <f>F2/C5</f>
        <v>0</v>
      </c>
      <c r="H5" s="213"/>
      <c r="I5" s="20"/>
      <c r="J5" s="20"/>
      <c r="K5" s="25"/>
    </row>
    <row r="6" spans="1:15" ht="29.85" customHeight="1">
      <c r="A6" s="214" t="s">
        <v>17</v>
      </c>
      <c r="B6" s="214"/>
      <c r="C6" s="28" t="s">
        <v>18</v>
      </c>
      <c r="D6" s="29"/>
      <c r="E6" s="29"/>
      <c r="F6" s="29"/>
      <c r="G6" s="29"/>
      <c r="H6" s="29"/>
      <c r="I6" s="29"/>
      <c r="J6" s="29"/>
      <c r="K6" s="30"/>
    </row>
    <row r="7" spans="1:15" ht="8.1" customHeight="1">
      <c r="A7" s="12"/>
      <c r="B7" s="12"/>
      <c r="C7" s="12"/>
      <c r="D7" s="12"/>
      <c r="E7" s="12"/>
      <c r="F7" s="12"/>
      <c r="G7" s="12"/>
      <c r="H7" s="12"/>
      <c r="I7" s="12"/>
      <c r="J7" s="12"/>
      <c r="K7" s="12"/>
    </row>
    <row r="8" spans="1:15" ht="20.100000000000001" customHeight="1">
      <c r="A8" s="31" t="s">
        <v>19</v>
      </c>
      <c r="B8" s="31" t="s">
        <v>20</v>
      </c>
      <c r="C8" s="31" t="s">
        <v>21</v>
      </c>
      <c r="D8" s="31" t="s">
        <v>22</v>
      </c>
      <c r="E8" s="31" t="s">
        <v>23</v>
      </c>
      <c r="F8" s="31" t="s">
        <v>24</v>
      </c>
      <c r="G8" s="31" t="s">
        <v>25</v>
      </c>
      <c r="H8" s="31" t="s">
        <v>26</v>
      </c>
      <c r="I8" s="31" t="s">
        <v>27</v>
      </c>
      <c r="J8" s="31" t="s">
        <v>28</v>
      </c>
      <c r="K8" s="31" t="s">
        <v>29</v>
      </c>
    </row>
    <row r="9" spans="1:15" ht="24.95" customHeight="1">
      <c r="A9" s="32" t="s">
        <v>30</v>
      </c>
      <c r="B9" s="32"/>
      <c r="C9" s="32"/>
      <c r="D9" s="32"/>
      <c r="E9" s="33" t="s">
        <v>31</v>
      </c>
      <c r="F9" s="32"/>
      <c r="G9" s="32"/>
      <c r="H9" s="34"/>
      <c r="I9" s="34"/>
      <c r="J9" s="34"/>
      <c r="K9" s="34">
        <f>SUM(K11,K15)</f>
        <v>0</v>
      </c>
    </row>
    <row r="10" spans="1:15">
      <c r="E10" s="35"/>
      <c r="H10" s="36"/>
      <c r="I10" s="36"/>
      <c r="J10" s="36"/>
      <c r="K10" s="36"/>
    </row>
    <row r="11" spans="1:15" ht="24.95" customHeight="1">
      <c r="A11" s="37" t="s">
        <v>32</v>
      </c>
      <c r="B11" s="38"/>
      <c r="C11" s="38"/>
      <c r="D11" s="38"/>
      <c r="E11" s="39" t="s">
        <v>33</v>
      </c>
      <c r="F11" s="38"/>
      <c r="G11" s="38"/>
      <c r="H11" s="40"/>
      <c r="I11" s="40"/>
      <c r="J11" s="40"/>
      <c r="K11" s="41">
        <f>SUM(K13:K14)</f>
        <v>0</v>
      </c>
    </row>
    <row r="12" spans="1:15">
      <c r="E12" s="35"/>
      <c r="H12" s="36"/>
      <c r="I12" s="36"/>
      <c r="J12" s="36"/>
      <c r="K12" s="36"/>
    </row>
    <row r="13" spans="1:15">
      <c r="A13" s="42" t="s">
        <v>34</v>
      </c>
      <c r="B13" s="42" t="s">
        <v>35</v>
      </c>
      <c r="C13" s="42" t="s">
        <v>36</v>
      </c>
      <c r="D13" s="42" t="s">
        <v>37</v>
      </c>
      <c r="E13" s="43" t="s">
        <v>38</v>
      </c>
      <c r="F13" s="42" t="s">
        <v>39</v>
      </c>
      <c r="G13" s="42">
        <v>1</v>
      </c>
      <c r="H13" s="44"/>
      <c r="I13" s="44">
        <f>TRUNC(H13*(1+$I$2),2)</f>
        <v>0</v>
      </c>
      <c r="J13" s="44">
        <f>TRUNC(G13*H13,2)</f>
        <v>0</v>
      </c>
      <c r="K13" s="44">
        <f>TRUNC(G13*I13,2)</f>
        <v>0</v>
      </c>
      <c r="M13" s="45"/>
      <c r="N13" s="45"/>
      <c r="O13" s="45"/>
    </row>
    <row r="14" spans="1:15">
      <c r="A14" s="42" t="s">
        <v>40</v>
      </c>
      <c r="B14" s="42" t="s">
        <v>35</v>
      </c>
      <c r="C14" s="42" t="s">
        <v>36</v>
      </c>
      <c r="D14" s="42" t="s">
        <v>41</v>
      </c>
      <c r="E14" s="43" t="s">
        <v>42</v>
      </c>
      <c r="F14" s="42" t="s">
        <v>43</v>
      </c>
      <c r="G14" s="42">
        <v>20</v>
      </c>
      <c r="H14" s="44"/>
      <c r="I14" s="44">
        <f>TRUNC(H14*(1+$I$2),2)</f>
        <v>0</v>
      </c>
      <c r="J14" s="44">
        <f>TRUNC(G14*H14,2)</f>
        <v>0</v>
      </c>
      <c r="K14" s="44">
        <f>TRUNC(G14*I14,2)</f>
        <v>0</v>
      </c>
    </row>
    <row r="15" spans="1:15" ht="24.95" customHeight="1">
      <c r="A15" s="37" t="s">
        <v>44</v>
      </c>
      <c r="B15" s="38"/>
      <c r="C15" s="38"/>
      <c r="D15" s="38"/>
      <c r="E15" s="39" t="s">
        <v>45</v>
      </c>
      <c r="F15" s="38"/>
      <c r="G15" s="38"/>
      <c r="H15" s="40"/>
      <c r="I15" s="40"/>
      <c r="J15" s="40"/>
      <c r="K15" s="41">
        <f>SUM(K17:K25)</f>
        <v>0</v>
      </c>
    </row>
    <row r="16" spans="1:15">
      <c r="E16" s="35"/>
      <c r="H16" s="36"/>
      <c r="I16" s="36"/>
      <c r="J16" s="36"/>
      <c r="K16" s="36"/>
    </row>
    <row r="17" spans="1:11" ht="30">
      <c r="A17" s="42" t="s">
        <v>46</v>
      </c>
      <c r="B17" s="42" t="s">
        <v>35</v>
      </c>
      <c r="C17" s="42" t="s">
        <v>36</v>
      </c>
      <c r="D17" s="42" t="s">
        <v>47</v>
      </c>
      <c r="E17" s="43" t="s">
        <v>48</v>
      </c>
      <c r="F17" s="42" t="s">
        <v>39</v>
      </c>
      <c r="G17" s="42">
        <v>1</v>
      </c>
      <c r="H17" s="44"/>
      <c r="I17" s="44">
        <f t="shared" ref="I17:I25" si="0">TRUNC(H17*(1+$I$2),2)</f>
        <v>0</v>
      </c>
      <c r="J17" s="44">
        <f t="shared" ref="J17:J25" si="1">TRUNC(G17*H17,2)</f>
        <v>0</v>
      </c>
      <c r="K17" s="44">
        <f t="shared" ref="K17:K25" si="2">TRUNC(G17*I17,2)</f>
        <v>0</v>
      </c>
    </row>
    <row r="18" spans="1:11" ht="30">
      <c r="A18" s="42" t="s">
        <v>49</v>
      </c>
      <c r="B18" s="42" t="s">
        <v>35</v>
      </c>
      <c r="C18" s="42" t="s">
        <v>36</v>
      </c>
      <c r="D18" s="42" t="s">
        <v>50</v>
      </c>
      <c r="E18" s="43" t="s">
        <v>51</v>
      </c>
      <c r="F18" s="42" t="s">
        <v>52</v>
      </c>
      <c r="G18" s="42">
        <v>1</v>
      </c>
      <c r="H18" s="44"/>
      <c r="I18" s="44">
        <f t="shared" si="0"/>
        <v>0</v>
      </c>
      <c r="J18" s="44">
        <f t="shared" si="1"/>
        <v>0</v>
      </c>
      <c r="K18" s="44">
        <f t="shared" si="2"/>
        <v>0</v>
      </c>
    </row>
    <row r="19" spans="1:11" ht="30">
      <c r="A19" s="42" t="s">
        <v>53</v>
      </c>
      <c r="B19" s="42" t="s">
        <v>35</v>
      </c>
      <c r="C19" s="42" t="s">
        <v>54</v>
      </c>
      <c r="D19" s="42">
        <v>95635</v>
      </c>
      <c r="E19" s="43" t="s">
        <v>55</v>
      </c>
      <c r="F19" s="42" t="s">
        <v>39</v>
      </c>
      <c r="G19" s="42">
        <v>1</v>
      </c>
      <c r="H19" s="44"/>
      <c r="I19" s="44">
        <f t="shared" si="0"/>
        <v>0</v>
      </c>
      <c r="J19" s="44">
        <f t="shared" si="1"/>
        <v>0</v>
      </c>
      <c r="K19" s="44">
        <f t="shared" si="2"/>
        <v>0</v>
      </c>
    </row>
    <row r="20" spans="1:11" ht="27.6" customHeight="1">
      <c r="A20" s="46" t="s">
        <v>56</v>
      </c>
      <c r="B20" s="46" t="s">
        <v>57</v>
      </c>
      <c r="C20" s="46" t="s">
        <v>54</v>
      </c>
      <c r="D20" s="46">
        <v>3729</v>
      </c>
      <c r="E20" s="47" t="s">
        <v>58</v>
      </c>
      <c r="F20" s="42" t="s">
        <v>39</v>
      </c>
      <c r="G20" s="42">
        <v>1</v>
      </c>
      <c r="H20" s="44"/>
      <c r="I20" s="44">
        <f t="shared" si="0"/>
        <v>0</v>
      </c>
      <c r="J20" s="44">
        <f t="shared" si="1"/>
        <v>0</v>
      </c>
      <c r="K20" s="44">
        <f t="shared" si="2"/>
        <v>0</v>
      </c>
    </row>
    <row r="21" spans="1:11" ht="30">
      <c r="A21" s="42" t="s">
        <v>59</v>
      </c>
      <c r="B21" s="42" t="s">
        <v>35</v>
      </c>
      <c r="C21" s="42" t="s">
        <v>54</v>
      </c>
      <c r="D21" s="42">
        <v>93212</v>
      </c>
      <c r="E21" s="43" t="s">
        <v>60</v>
      </c>
      <c r="F21" s="42" t="s">
        <v>61</v>
      </c>
      <c r="G21" s="42">
        <v>3.4</v>
      </c>
      <c r="H21" s="44"/>
      <c r="I21" s="44">
        <f t="shared" si="0"/>
        <v>0</v>
      </c>
      <c r="J21" s="44">
        <f t="shared" si="1"/>
        <v>0</v>
      </c>
      <c r="K21" s="44">
        <f t="shared" si="2"/>
        <v>0</v>
      </c>
    </row>
    <row r="22" spans="1:11" ht="30">
      <c r="A22" s="42" t="s">
        <v>62</v>
      </c>
      <c r="B22" s="42" t="s">
        <v>35</v>
      </c>
      <c r="C22" s="42" t="s">
        <v>54</v>
      </c>
      <c r="D22" s="42">
        <v>93210</v>
      </c>
      <c r="E22" s="43" t="s">
        <v>63</v>
      </c>
      <c r="F22" s="42" t="s">
        <v>61</v>
      </c>
      <c r="G22" s="42">
        <v>8</v>
      </c>
      <c r="H22" s="44"/>
      <c r="I22" s="44">
        <f t="shared" si="0"/>
        <v>0</v>
      </c>
      <c r="J22" s="44">
        <f t="shared" si="1"/>
        <v>0</v>
      </c>
      <c r="K22" s="44">
        <f t="shared" si="2"/>
        <v>0</v>
      </c>
    </row>
    <row r="23" spans="1:11" ht="30">
      <c r="A23" s="42" t="s">
        <v>64</v>
      </c>
      <c r="B23" s="42" t="s">
        <v>35</v>
      </c>
      <c r="C23" s="42" t="s">
        <v>54</v>
      </c>
      <c r="D23" s="42">
        <v>93208</v>
      </c>
      <c r="E23" s="43" t="s">
        <v>65</v>
      </c>
      <c r="F23" s="42" t="s">
        <v>61</v>
      </c>
      <c r="G23" s="42">
        <v>9</v>
      </c>
      <c r="H23" s="44"/>
      <c r="I23" s="44">
        <f t="shared" si="0"/>
        <v>0</v>
      </c>
      <c r="J23" s="44">
        <f t="shared" si="1"/>
        <v>0</v>
      </c>
      <c r="K23" s="44">
        <f t="shared" si="2"/>
        <v>0</v>
      </c>
    </row>
    <row r="24" spans="1:11" ht="30">
      <c r="A24" s="42" t="s">
        <v>66</v>
      </c>
      <c r="B24" s="42" t="s">
        <v>35</v>
      </c>
      <c r="C24" s="42" t="s">
        <v>54</v>
      </c>
      <c r="D24" s="42">
        <v>93207</v>
      </c>
      <c r="E24" s="43" t="s">
        <v>67</v>
      </c>
      <c r="F24" s="42" t="s">
        <v>61</v>
      </c>
      <c r="G24" s="42">
        <v>6</v>
      </c>
      <c r="H24" s="44"/>
      <c r="I24" s="44">
        <f t="shared" si="0"/>
        <v>0</v>
      </c>
      <c r="J24" s="44">
        <f t="shared" si="1"/>
        <v>0</v>
      </c>
      <c r="K24" s="44">
        <f t="shared" si="2"/>
        <v>0</v>
      </c>
    </row>
    <row r="25" spans="1:11">
      <c r="A25" s="42" t="s">
        <v>68</v>
      </c>
      <c r="B25" s="42" t="s">
        <v>35</v>
      </c>
      <c r="C25" s="42" t="s">
        <v>36</v>
      </c>
      <c r="D25" s="42" t="s">
        <v>69</v>
      </c>
      <c r="E25" s="43" t="s">
        <v>70</v>
      </c>
      <c r="F25" s="42" t="s">
        <v>52</v>
      </c>
      <c r="G25" s="42">
        <v>1</v>
      </c>
      <c r="H25" s="44"/>
      <c r="I25" s="44">
        <f t="shared" si="0"/>
        <v>0</v>
      </c>
      <c r="J25" s="44">
        <f t="shared" si="1"/>
        <v>0</v>
      </c>
      <c r="K25" s="44">
        <f t="shared" si="2"/>
        <v>0</v>
      </c>
    </row>
    <row r="26" spans="1:11" ht="24.95" customHeight="1">
      <c r="A26" s="48" t="s">
        <v>71</v>
      </c>
      <c r="B26" s="49"/>
      <c r="C26" s="49"/>
      <c r="D26" s="49"/>
      <c r="E26" s="50" t="s">
        <v>72</v>
      </c>
      <c r="F26" s="49"/>
      <c r="G26" s="49"/>
      <c r="H26" s="51"/>
      <c r="I26" s="51"/>
      <c r="J26" s="51"/>
      <c r="K26" s="52">
        <f>SUM(K28:K31)</f>
        <v>0</v>
      </c>
    </row>
    <row r="27" spans="1:11">
      <c r="E27" s="35"/>
      <c r="H27" s="36"/>
      <c r="I27" s="36"/>
      <c r="J27" s="36"/>
      <c r="K27" s="36"/>
    </row>
    <row r="28" spans="1:11" ht="30">
      <c r="A28" s="42" t="s">
        <v>73</v>
      </c>
      <c r="B28" s="42" t="s">
        <v>35</v>
      </c>
      <c r="C28" s="42" t="s">
        <v>36</v>
      </c>
      <c r="D28" s="42" t="s">
        <v>74</v>
      </c>
      <c r="E28" s="43" t="s">
        <v>75</v>
      </c>
      <c r="F28" s="42" t="s">
        <v>61</v>
      </c>
      <c r="G28" s="42">
        <v>22417.97</v>
      </c>
      <c r="H28" s="44"/>
      <c r="I28" s="44">
        <f>TRUNC(H28*(1+$I$2),2)</f>
        <v>0</v>
      </c>
      <c r="J28" s="44">
        <f>TRUNC(G28*H28,2)</f>
        <v>0</v>
      </c>
      <c r="K28" s="44">
        <f>TRUNC(G28*I28,2)</f>
        <v>0</v>
      </c>
    </row>
    <row r="29" spans="1:11" ht="30">
      <c r="A29" s="42" t="s">
        <v>76</v>
      </c>
      <c r="B29" s="42" t="s">
        <v>35</v>
      </c>
      <c r="C29" s="42" t="s">
        <v>54</v>
      </c>
      <c r="D29" s="42">
        <v>96386</v>
      </c>
      <c r="E29" s="43" t="s">
        <v>77</v>
      </c>
      <c r="F29" s="42" t="s">
        <v>78</v>
      </c>
      <c r="G29" s="42">
        <v>5038.2</v>
      </c>
      <c r="H29" s="44"/>
      <c r="I29" s="44">
        <f>TRUNC(H29*(1+$I$2),2)</f>
        <v>0</v>
      </c>
      <c r="J29" s="44">
        <f>TRUNC(G29*H29,2)</f>
        <v>0</v>
      </c>
      <c r="K29" s="44">
        <f>TRUNC(G29*I29,2)</f>
        <v>0</v>
      </c>
    </row>
    <row r="30" spans="1:11">
      <c r="A30" s="42" t="s">
        <v>79</v>
      </c>
      <c r="B30" s="42" t="s">
        <v>57</v>
      </c>
      <c r="C30" s="42" t="s">
        <v>54</v>
      </c>
      <c r="D30" s="42">
        <v>6081</v>
      </c>
      <c r="E30" s="43" t="s">
        <v>80</v>
      </c>
      <c r="F30" s="42" t="s">
        <v>78</v>
      </c>
      <c r="G30" s="42">
        <v>5039.5</v>
      </c>
      <c r="H30" s="44"/>
      <c r="I30" s="44">
        <f>TRUNC(H30*(1+$I$2),2)</f>
        <v>0</v>
      </c>
      <c r="J30" s="44">
        <f>TRUNC(G30*H30,2)</f>
        <v>0</v>
      </c>
      <c r="K30" s="44">
        <f>TRUNC(G30*I30,2)</f>
        <v>0</v>
      </c>
    </row>
    <row r="31" spans="1:11" ht="30">
      <c r="A31" s="42" t="s">
        <v>81</v>
      </c>
      <c r="B31" s="42" t="s">
        <v>35</v>
      </c>
      <c r="C31" s="42" t="s">
        <v>54</v>
      </c>
      <c r="D31" s="42">
        <v>100937</v>
      </c>
      <c r="E31" s="43" t="s">
        <v>82</v>
      </c>
      <c r="F31" s="42" t="s">
        <v>83</v>
      </c>
      <c r="G31" s="42">
        <v>604.89599999999996</v>
      </c>
      <c r="H31" s="44"/>
      <c r="I31" s="44">
        <f>TRUNC(H31*(1+$I$2),2)</f>
        <v>0</v>
      </c>
      <c r="J31" s="44">
        <f>TRUNC(G31*H31,2)</f>
        <v>0</v>
      </c>
      <c r="K31" s="44">
        <f>TRUNC(G31*I31,2)</f>
        <v>0</v>
      </c>
    </row>
    <row r="32" spans="1:11" ht="24.95" customHeight="1">
      <c r="A32" s="48" t="s">
        <v>84</v>
      </c>
      <c r="B32" s="49"/>
      <c r="C32" s="49"/>
      <c r="D32" s="49"/>
      <c r="E32" s="50" t="s">
        <v>85</v>
      </c>
      <c r="F32" s="49"/>
      <c r="G32" s="49"/>
      <c r="H32" s="51"/>
      <c r="I32" s="51"/>
      <c r="J32" s="51"/>
      <c r="K32" s="52">
        <f>SUM(K34,K42,K55)</f>
        <v>0</v>
      </c>
    </row>
    <row r="33" spans="1:11">
      <c r="E33" s="35"/>
      <c r="H33" s="36"/>
      <c r="I33" s="36"/>
      <c r="J33" s="36"/>
      <c r="K33" s="36"/>
    </row>
    <row r="34" spans="1:11" ht="24.95" customHeight="1">
      <c r="A34" s="37" t="s">
        <v>86</v>
      </c>
      <c r="B34" s="38"/>
      <c r="C34" s="38"/>
      <c r="D34" s="38"/>
      <c r="E34" s="39" t="s">
        <v>87</v>
      </c>
      <c r="F34" s="38"/>
      <c r="G34" s="38"/>
      <c r="H34" s="40"/>
      <c r="I34" s="40"/>
      <c r="J34" s="40"/>
      <c r="K34" s="41">
        <f>SUM(K36:K41)</f>
        <v>0</v>
      </c>
    </row>
    <row r="35" spans="1:11">
      <c r="E35" s="35"/>
      <c r="H35" s="36"/>
      <c r="I35" s="36"/>
      <c r="J35" s="36"/>
      <c r="K35" s="36"/>
    </row>
    <row r="36" spans="1:11" ht="45">
      <c r="A36" s="42" t="s">
        <v>88</v>
      </c>
      <c r="B36" s="42" t="s">
        <v>35</v>
      </c>
      <c r="C36" s="42" t="s">
        <v>36</v>
      </c>
      <c r="D36" s="42" t="s">
        <v>89</v>
      </c>
      <c r="E36" s="43" t="s">
        <v>90</v>
      </c>
      <c r="F36" s="42" t="s">
        <v>91</v>
      </c>
      <c r="G36" s="53">
        <v>72</v>
      </c>
      <c r="H36" s="44"/>
      <c r="I36" s="44">
        <f t="shared" ref="I36:I41" si="3">TRUNC(H36*(1+$I$2),2)</f>
        <v>0</v>
      </c>
      <c r="J36" s="44">
        <f t="shared" ref="J36:J41" si="4">TRUNC(G36*H36,2)</f>
        <v>0</v>
      </c>
      <c r="K36" s="44">
        <f t="shared" ref="K36:K41" si="5">TRUNC(G36*I36,2)</f>
        <v>0</v>
      </c>
    </row>
    <row r="37" spans="1:11" ht="45">
      <c r="A37" s="42" t="s">
        <v>92</v>
      </c>
      <c r="B37" s="42" t="s">
        <v>35</v>
      </c>
      <c r="C37" s="42" t="s">
        <v>36</v>
      </c>
      <c r="D37" s="42" t="s">
        <v>93</v>
      </c>
      <c r="E37" s="43" t="s">
        <v>94</v>
      </c>
      <c r="F37" s="42" t="s">
        <v>91</v>
      </c>
      <c r="G37" s="53">
        <v>4716</v>
      </c>
      <c r="H37" s="44"/>
      <c r="I37" s="44">
        <f t="shared" si="3"/>
        <v>0</v>
      </c>
      <c r="J37" s="44">
        <f t="shared" si="4"/>
        <v>0</v>
      </c>
      <c r="K37" s="44">
        <f t="shared" si="5"/>
        <v>0</v>
      </c>
    </row>
    <row r="38" spans="1:11" ht="30">
      <c r="A38" s="42" t="s">
        <v>95</v>
      </c>
      <c r="B38" s="42" t="s">
        <v>57</v>
      </c>
      <c r="C38" s="42" t="s">
        <v>54</v>
      </c>
      <c r="D38" s="42">
        <v>38406</v>
      </c>
      <c r="E38" s="43" t="s">
        <v>96</v>
      </c>
      <c r="F38" s="42" t="s">
        <v>78</v>
      </c>
      <c r="G38" s="54">
        <f>((3.14*0.25*0.25*18*262)+(3.14*0.15*0.15*4*15))</f>
        <v>929.75400000000013</v>
      </c>
      <c r="H38" s="44"/>
      <c r="I38" s="44">
        <f t="shared" si="3"/>
        <v>0</v>
      </c>
      <c r="J38" s="44">
        <f t="shared" si="4"/>
        <v>0</v>
      </c>
      <c r="K38" s="44">
        <f t="shared" si="5"/>
        <v>0</v>
      </c>
    </row>
    <row r="39" spans="1:11" ht="30">
      <c r="A39" s="42" t="s">
        <v>97</v>
      </c>
      <c r="B39" s="42" t="s">
        <v>35</v>
      </c>
      <c r="C39" s="42" t="s">
        <v>54</v>
      </c>
      <c r="D39" s="42">
        <v>95584</v>
      </c>
      <c r="E39" s="43" t="s">
        <v>98</v>
      </c>
      <c r="F39" s="42" t="s">
        <v>99</v>
      </c>
      <c r="G39" s="42">
        <v>28.2</v>
      </c>
      <c r="H39" s="44"/>
      <c r="I39" s="44">
        <f t="shared" si="3"/>
        <v>0</v>
      </c>
      <c r="J39" s="44">
        <f t="shared" si="4"/>
        <v>0</v>
      </c>
      <c r="K39" s="44">
        <f t="shared" si="5"/>
        <v>0</v>
      </c>
    </row>
    <row r="40" spans="1:11" ht="30">
      <c r="A40" s="42" t="s">
        <v>100</v>
      </c>
      <c r="B40" s="42" t="s">
        <v>35</v>
      </c>
      <c r="C40" s="42" t="s">
        <v>54</v>
      </c>
      <c r="D40" s="42">
        <v>95578</v>
      </c>
      <c r="E40" s="43" t="s">
        <v>101</v>
      </c>
      <c r="F40" s="42" t="s">
        <v>99</v>
      </c>
      <c r="G40" s="42">
        <v>10716.2</v>
      </c>
      <c r="H40" s="44"/>
      <c r="I40" s="44">
        <f t="shared" si="3"/>
        <v>0</v>
      </c>
      <c r="J40" s="44">
        <f t="shared" si="4"/>
        <v>0</v>
      </c>
      <c r="K40" s="44">
        <f t="shared" si="5"/>
        <v>0</v>
      </c>
    </row>
    <row r="41" spans="1:11" ht="30">
      <c r="A41" s="42" t="s">
        <v>102</v>
      </c>
      <c r="B41" s="42" t="s">
        <v>35</v>
      </c>
      <c r="C41" s="42" t="s">
        <v>54</v>
      </c>
      <c r="D41" s="42">
        <v>95583</v>
      </c>
      <c r="E41" s="43" t="s">
        <v>103</v>
      </c>
      <c r="F41" s="42" t="s">
        <v>99</v>
      </c>
      <c r="G41" s="42">
        <v>2180.6999999999998</v>
      </c>
      <c r="H41" s="44"/>
      <c r="I41" s="44">
        <f t="shared" si="3"/>
        <v>0</v>
      </c>
      <c r="J41" s="44">
        <f t="shared" si="4"/>
        <v>0</v>
      </c>
      <c r="K41" s="44">
        <f t="shared" si="5"/>
        <v>0</v>
      </c>
    </row>
    <row r="42" spans="1:11" ht="24.95" customHeight="1">
      <c r="A42" s="37" t="s">
        <v>104</v>
      </c>
      <c r="B42" s="38"/>
      <c r="C42" s="38"/>
      <c r="D42" s="38"/>
      <c r="E42" s="39" t="s">
        <v>105</v>
      </c>
      <c r="F42" s="38"/>
      <c r="G42" s="38"/>
      <c r="H42" s="40"/>
      <c r="I42" s="40"/>
      <c r="J42" s="40"/>
      <c r="K42" s="41">
        <f>SUM(K44:K54)</f>
        <v>0</v>
      </c>
    </row>
    <row r="43" spans="1:11">
      <c r="E43" s="35"/>
      <c r="H43" s="36"/>
      <c r="I43" s="36"/>
      <c r="J43" s="36"/>
      <c r="K43" s="36"/>
    </row>
    <row r="44" spans="1:11" ht="30">
      <c r="A44" s="42" t="s">
        <v>106</v>
      </c>
      <c r="B44" s="42" t="s">
        <v>35</v>
      </c>
      <c r="C44" s="42" t="s">
        <v>54</v>
      </c>
      <c r="D44" s="42">
        <v>96523</v>
      </c>
      <c r="E44" s="43" t="s">
        <v>107</v>
      </c>
      <c r="F44" s="42" t="s">
        <v>78</v>
      </c>
      <c r="G44" s="42">
        <v>772.49</v>
      </c>
      <c r="H44" s="44"/>
      <c r="I44" s="44">
        <f t="shared" ref="I44:I54" si="6">TRUNC(H44*(1+$I$2),2)</f>
        <v>0</v>
      </c>
      <c r="J44" s="44">
        <f t="shared" ref="J44:J54" si="7">TRUNC(G44*H44,2)</f>
        <v>0</v>
      </c>
      <c r="K44" s="44">
        <f t="shared" ref="K44:K54" si="8">TRUNC(G44*I44,2)</f>
        <v>0</v>
      </c>
    </row>
    <row r="45" spans="1:11" ht="30">
      <c r="A45" s="42" t="s">
        <v>108</v>
      </c>
      <c r="B45" s="42" t="s">
        <v>35</v>
      </c>
      <c r="C45" s="42" t="s">
        <v>54</v>
      </c>
      <c r="D45" s="42">
        <v>96621</v>
      </c>
      <c r="E45" s="43" t="s">
        <v>109</v>
      </c>
      <c r="F45" s="42" t="s">
        <v>78</v>
      </c>
      <c r="G45" s="42">
        <v>18.420000000000002</v>
      </c>
      <c r="H45" s="44"/>
      <c r="I45" s="44">
        <f t="shared" si="6"/>
        <v>0</v>
      </c>
      <c r="J45" s="44">
        <f t="shared" si="7"/>
        <v>0</v>
      </c>
      <c r="K45" s="44">
        <f t="shared" si="8"/>
        <v>0</v>
      </c>
    </row>
    <row r="46" spans="1:11">
      <c r="A46" s="42" t="s">
        <v>110</v>
      </c>
      <c r="B46" s="42" t="s">
        <v>35</v>
      </c>
      <c r="C46" s="42" t="s">
        <v>54</v>
      </c>
      <c r="D46" s="42">
        <v>93382</v>
      </c>
      <c r="E46" s="43" t="s">
        <v>111</v>
      </c>
      <c r="F46" s="42" t="s">
        <v>78</v>
      </c>
      <c r="G46" s="42">
        <v>249.03</v>
      </c>
      <c r="H46" s="44"/>
      <c r="I46" s="44">
        <f t="shared" si="6"/>
        <v>0</v>
      </c>
      <c r="J46" s="44">
        <f t="shared" si="7"/>
        <v>0</v>
      </c>
      <c r="K46" s="44">
        <f t="shared" si="8"/>
        <v>0</v>
      </c>
    </row>
    <row r="47" spans="1:11" ht="30">
      <c r="A47" s="42" t="s">
        <v>112</v>
      </c>
      <c r="B47" s="42" t="s">
        <v>35</v>
      </c>
      <c r="C47" s="42" t="s">
        <v>54</v>
      </c>
      <c r="D47" s="42">
        <v>96543</v>
      </c>
      <c r="E47" s="43" t="s">
        <v>113</v>
      </c>
      <c r="F47" s="42" t="s">
        <v>99</v>
      </c>
      <c r="G47" s="42">
        <v>2743.9</v>
      </c>
      <c r="H47" s="44"/>
      <c r="I47" s="44">
        <f t="shared" si="6"/>
        <v>0</v>
      </c>
      <c r="J47" s="44">
        <f t="shared" si="7"/>
        <v>0</v>
      </c>
      <c r="K47" s="44">
        <f t="shared" si="8"/>
        <v>0</v>
      </c>
    </row>
    <row r="48" spans="1:11" ht="30">
      <c r="A48" s="42" t="s">
        <v>114</v>
      </c>
      <c r="B48" s="42" t="s">
        <v>35</v>
      </c>
      <c r="C48" s="42" t="s">
        <v>54</v>
      </c>
      <c r="D48" s="42">
        <v>96544</v>
      </c>
      <c r="E48" s="43" t="s">
        <v>115</v>
      </c>
      <c r="F48" s="42" t="s">
        <v>99</v>
      </c>
      <c r="G48" s="42">
        <v>2948.5</v>
      </c>
      <c r="H48" s="44"/>
      <c r="I48" s="44">
        <f t="shared" si="6"/>
        <v>0</v>
      </c>
      <c r="J48" s="44">
        <f t="shared" si="7"/>
        <v>0</v>
      </c>
      <c r="K48" s="44">
        <f t="shared" si="8"/>
        <v>0</v>
      </c>
    </row>
    <row r="49" spans="1:11" ht="30">
      <c r="A49" s="42" t="s">
        <v>116</v>
      </c>
      <c r="B49" s="42" t="s">
        <v>35</v>
      </c>
      <c r="C49" s="42" t="s">
        <v>54</v>
      </c>
      <c r="D49" s="42">
        <v>96545</v>
      </c>
      <c r="E49" s="43" t="s">
        <v>117</v>
      </c>
      <c r="F49" s="42" t="s">
        <v>99</v>
      </c>
      <c r="G49" s="42">
        <v>585.1</v>
      </c>
      <c r="H49" s="44"/>
      <c r="I49" s="44">
        <f t="shared" si="6"/>
        <v>0</v>
      </c>
      <c r="J49" s="44">
        <f t="shared" si="7"/>
        <v>0</v>
      </c>
      <c r="K49" s="44">
        <f t="shared" si="8"/>
        <v>0</v>
      </c>
    </row>
    <row r="50" spans="1:11" ht="30">
      <c r="A50" s="42" t="s">
        <v>118</v>
      </c>
      <c r="B50" s="42" t="s">
        <v>35</v>
      </c>
      <c r="C50" s="42" t="s">
        <v>54</v>
      </c>
      <c r="D50" s="42">
        <v>96546</v>
      </c>
      <c r="E50" s="43" t="s">
        <v>119</v>
      </c>
      <c r="F50" s="42" t="s">
        <v>99</v>
      </c>
      <c r="G50" s="42">
        <v>1429.3</v>
      </c>
      <c r="H50" s="44"/>
      <c r="I50" s="44">
        <f t="shared" si="6"/>
        <v>0</v>
      </c>
      <c r="J50" s="44">
        <f t="shared" si="7"/>
        <v>0</v>
      </c>
      <c r="K50" s="44">
        <f t="shared" si="8"/>
        <v>0</v>
      </c>
    </row>
    <row r="51" spans="1:11" ht="30">
      <c r="A51" s="42" t="s">
        <v>120</v>
      </c>
      <c r="B51" s="42" t="s">
        <v>35</v>
      </c>
      <c r="C51" s="42" t="s">
        <v>54</v>
      </c>
      <c r="D51" s="42">
        <v>96547</v>
      </c>
      <c r="E51" s="43" t="s">
        <v>121</v>
      </c>
      <c r="F51" s="42" t="s">
        <v>99</v>
      </c>
      <c r="G51" s="42">
        <v>3233.1</v>
      </c>
      <c r="H51" s="44"/>
      <c r="I51" s="44">
        <f t="shared" si="6"/>
        <v>0</v>
      </c>
      <c r="J51" s="44">
        <f t="shared" si="7"/>
        <v>0</v>
      </c>
      <c r="K51" s="44">
        <f t="shared" si="8"/>
        <v>0</v>
      </c>
    </row>
    <row r="52" spans="1:11" ht="30">
      <c r="A52" s="42" t="s">
        <v>122</v>
      </c>
      <c r="B52" s="42" t="s">
        <v>35</v>
      </c>
      <c r="C52" s="42" t="s">
        <v>54</v>
      </c>
      <c r="D52" s="42">
        <v>96534</v>
      </c>
      <c r="E52" s="43" t="s">
        <v>123</v>
      </c>
      <c r="F52" s="42" t="s">
        <v>61</v>
      </c>
      <c r="G52" s="53">
        <v>368.34</v>
      </c>
      <c r="H52" s="44"/>
      <c r="I52" s="44">
        <f t="shared" si="6"/>
        <v>0</v>
      </c>
      <c r="J52" s="44">
        <f t="shared" si="7"/>
        <v>0</v>
      </c>
      <c r="K52" s="44">
        <f t="shared" si="8"/>
        <v>0</v>
      </c>
    </row>
    <row r="53" spans="1:11" ht="30">
      <c r="A53" s="42" t="s">
        <v>124</v>
      </c>
      <c r="B53" s="42" t="s">
        <v>35</v>
      </c>
      <c r="C53" s="42" t="s">
        <v>54</v>
      </c>
      <c r="D53" s="42">
        <v>95602</v>
      </c>
      <c r="E53" s="43" t="s">
        <v>125</v>
      </c>
      <c r="F53" s="42" t="s">
        <v>126</v>
      </c>
      <c r="G53" s="53">
        <v>266</v>
      </c>
      <c r="H53" s="44"/>
      <c r="I53" s="44">
        <f t="shared" si="6"/>
        <v>0</v>
      </c>
      <c r="J53" s="44">
        <f t="shared" si="7"/>
        <v>0</v>
      </c>
      <c r="K53" s="44">
        <f t="shared" si="8"/>
        <v>0</v>
      </c>
    </row>
    <row r="54" spans="1:11" ht="30">
      <c r="A54" s="42" t="s">
        <v>127</v>
      </c>
      <c r="B54" s="42" t="s">
        <v>35</v>
      </c>
      <c r="C54" s="42" t="s">
        <v>54</v>
      </c>
      <c r="D54" s="42">
        <v>96557</v>
      </c>
      <c r="E54" s="43" t="s">
        <v>128</v>
      </c>
      <c r="F54" s="42" t="s">
        <v>78</v>
      </c>
      <c r="G54" s="42">
        <v>298.67</v>
      </c>
      <c r="H54" s="44"/>
      <c r="I54" s="44">
        <f t="shared" si="6"/>
        <v>0</v>
      </c>
      <c r="J54" s="44">
        <f t="shared" si="7"/>
        <v>0</v>
      </c>
      <c r="K54" s="44">
        <f t="shared" si="8"/>
        <v>0</v>
      </c>
    </row>
    <row r="55" spans="1:11" ht="24.95" customHeight="1">
      <c r="A55" s="37" t="s">
        <v>129</v>
      </c>
      <c r="B55" s="38"/>
      <c r="C55" s="38"/>
      <c r="D55" s="38"/>
      <c r="E55" s="39" t="s">
        <v>130</v>
      </c>
      <c r="F55" s="38"/>
      <c r="G55" s="38"/>
      <c r="H55" s="40"/>
      <c r="I55" s="40"/>
      <c r="J55" s="40"/>
      <c r="K55" s="41">
        <f>SUM(K57:K67)</f>
        <v>0</v>
      </c>
    </row>
    <row r="56" spans="1:11">
      <c r="E56" s="35"/>
      <c r="H56" s="36"/>
      <c r="I56" s="36"/>
      <c r="J56" s="36"/>
      <c r="K56" s="36"/>
    </row>
    <row r="57" spans="1:11" ht="30">
      <c r="A57" s="42" t="s">
        <v>131</v>
      </c>
      <c r="B57" s="42" t="s">
        <v>35</v>
      </c>
      <c r="C57" s="42" t="s">
        <v>54</v>
      </c>
      <c r="D57" s="42">
        <v>96525</v>
      </c>
      <c r="E57" s="43" t="s">
        <v>132</v>
      </c>
      <c r="F57" s="42" t="s">
        <v>78</v>
      </c>
      <c r="G57" s="42">
        <v>24.18</v>
      </c>
      <c r="H57" s="44"/>
      <c r="I57" s="44">
        <f t="shared" ref="I57:I67" si="9">TRUNC(H57*(1+$I$2),2)</f>
        <v>0</v>
      </c>
      <c r="J57" s="44">
        <f t="shared" ref="J57:J67" si="10">TRUNC(G57*H57,2)</f>
        <v>0</v>
      </c>
      <c r="K57" s="44">
        <f t="shared" ref="K57:K67" si="11">TRUNC(G57*I57,2)</f>
        <v>0</v>
      </c>
    </row>
    <row r="58" spans="1:11" ht="30">
      <c r="A58" s="42" t="s">
        <v>133</v>
      </c>
      <c r="B58" s="42" t="s">
        <v>35</v>
      </c>
      <c r="C58" s="42" t="s">
        <v>54</v>
      </c>
      <c r="D58" s="42">
        <v>96536</v>
      </c>
      <c r="E58" s="43" t="s">
        <v>134</v>
      </c>
      <c r="F58" s="42" t="s">
        <v>61</v>
      </c>
      <c r="G58" s="42">
        <v>232.75</v>
      </c>
      <c r="H58" s="44"/>
      <c r="I58" s="44">
        <f t="shared" si="9"/>
        <v>0</v>
      </c>
      <c r="J58" s="44">
        <f t="shared" si="10"/>
        <v>0</v>
      </c>
      <c r="K58" s="44">
        <f t="shared" si="11"/>
        <v>0</v>
      </c>
    </row>
    <row r="59" spans="1:11" ht="30">
      <c r="A59" s="42" t="s">
        <v>135</v>
      </c>
      <c r="B59" s="42" t="s">
        <v>35</v>
      </c>
      <c r="C59" s="42" t="s">
        <v>54</v>
      </c>
      <c r="D59" s="42">
        <v>96543</v>
      </c>
      <c r="E59" s="43" t="s">
        <v>113</v>
      </c>
      <c r="F59" s="42" t="s">
        <v>99</v>
      </c>
      <c r="G59" s="53">
        <v>199.1</v>
      </c>
      <c r="H59" s="44"/>
      <c r="I59" s="44">
        <f t="shared" si="9"/>
        <v>0</v>
      </c>
      <c r="J59" s="44">
        <f t="shared" si="10"/>
        <v>0</v>
      </c>
      <c r="K59" s="44">
        <f t="shared" si="11"/>
        <v>0</v>
      </c>
    </row>
    <row r="60" spans="1:11" ht="30">
      <c r="A60" s="42" t="s">
        <v>136</v>
      </c>
      <c r="B60" s="42" t="s">
        <v>35</v>
      </c>
      <c r="C60" s="42" t="s">
        <v>54</v>
      </c>
      <c r="D60" s="42">
        <v>96544</v>
      </c>
      <c r="E60" s="43" t="s">
        <v>115</v>
      </c>
      <c r="F60" s="42" t="s">
        <v>99</v>
      </c>
      <c r="G60" s="53">
        <v>39.1</v>
      </c>
      <c r="H60" s="44"/>
      <c r="I60" s="44">
        <f t="shared" si="9"/>
        <v>0</v>
      </c>
      <c r="J60" s="44">
        <f t="shared" si="10"/>
        <v>0</v>
      </c>
      <c r="K60" s="44">
        <f t="shared" si="11"/>
        <v>0</v>
      </c>
    </row>
    <row r="61" spans="1:11" ht="30">
      <c r="A61" s="42" t="s">
        <v>137</v>
      </c>
      <c r="B61" s="42" t="s">
        <v>35</v>
      </c>
      <c r="C61" s="42" t="s">
        <v>54</v>
      </c>
      <c r="D61" s="42">
        <v>96545</v>
      </c>
      <c r="E61" s="43" t="s">
        <v>117</v>
      </c>
      <c r="F61" s="42" t="s">
        <v>99</v>
      </c>
      <c r="G61" s="53">
        <v>20.5</v>
      </c>
      <c r="H61" s="44"/>
      <c r="I61" s="44">
        <f t="shared" si="9"/>
        <v>0</v>
      </c>
      <c r="J61" s="44">
        <f t="shared" si="10"/>
        <v>0</v>
      </c>
      <c r="K61" s="44">
        <f t="shared" si="11"/>
        <v>0</v>
      </c>
    </row>
    <row r="62" spans="1:11" ht="30">
      <c r="A62" s="42" t="s">
        <v>138</v>
      </c>
      <c r="B62" s="42" t="s">
        <v>35</v>
      </c>
      <c r="C62" s="42" t="s">
        <v>54</v>
      </c>
      <c r="D62" s="42">
        <v>96546</v>
      </c>
      <c r="E62" s="43" t="s">
        <v>119</v>
      </c>
      <c r="F62" s="42" t="s">
        <v>99</v>
      </c>
      <c r="G62" s="53">
        <v>371.8</v>
      </c>
      <c r="H62" s="44"/>
      <c r="I62" s="44">
        <f t="shared" si="9"/>
        <v>0</v>
      </c>
      <c r="J62" s="44">
        <f t="shared" si="10"/>
        <v>0</v>
      </c>
      <c r="K62" s="44">
        <f t="shared" si="11"/>
        <v>0</v>
      </c>
    </row>
    <row r="63" spans="1:11" ht="30">
      <c r="A63" s="42" t="s">
        <v>139</v>
      </c>
      <c r="B63" s="42" t="s">
        <v>35</v>
      </c>
      <c r="C63" s="42" t="s">
        <v>54</v>
      </c>
      <c r="D63" s="42">
        <v>96547</v>
      </c>
      <c r="E63" s="43" t="s">
        <v>121</v>
      </c>
      <c r="F63" s="42" t="s">
        <v>99</v>
      </c>
      <c r="G63" s="53">
        <v>150</v>
      </c>
      <c r="H63" s="44"/>
      <c r="I63" s="44">
        <f t="shared" si="9"/>
        <v>0</v>
      </c>
      <c r="J63" s="44">
        <f t="shared" si="10"/>
        <v>0</v>
      </c>
      <c r="K63" s="44">
        <f t="shared" si="11"/>
        <v>0</v>
      </c>
    </row>
    <row r="64" spans="1:11" ht="30">
      <c r="A64" s="42" t="s">
        <v>140</v>
      </c>
      <c r="B64" s="42" t="s">
        <v>35</v>
      </c>
      <c r="C64" s="42" t="s">
        <v>54</v>
      </c>
      <c r="D64" s="42">
        <v>96548</v>
      </c>
      <c r="E64" s="43" t="s">
        <v>141</v>
      </c>
      <c r="F64" s="42" t="s">
        <v>99</v>
      </c>
      <c r="G64" s="53">
        <v>168.1</v>
      </c>
      <c r="H64" s="44"/>
      <c r="I64" s="44">
        <f t="shared" si="9"/>
        <v>0</v>
      </c>
      <c r="J64" s="44">
        <f t="shared" si="10"/>
        <v>0</v>
      </c>
      <c r="K64" s="44">
        <f t="shared" si="11"/>
        <v>0</v>
      </c>
    </row>
    <row r="65" spans="1:11" ht="30">
      <c r="A65" s="42" t="s">
        <v>142</v>
      </c>
      <c r="B65" s="42" t="s">
        <v>35</v>
      </c>
      <c r="C65" s="42" t="s">
        <v>54</v>
      </c>
      <c r="D65" s="42">
        <v>96549</v>
      </c>
      <c r="E65" s="43" t="s">
        <v>143</v>
      </c>
      <c r="F65" s="42" t="s">
        <v>99</v>
      </c>
      <c r="G65" s="53">
        <v>51.3</v>
      </c>
      <c r="H65" s="44"/>
      <c r="I65" s="44">
        <f t="shared" si="9"/>
        <v>0</v>
      </c>
      <c r="J65" s="44">
        <f t="shared" si="10"/>
        <v>0</v>
      </c>
      <c r="K65" s="44">
        <f t="shared" si="11"/>
        <v>0</v>
      </c>
    </row>
    <row r="66" spans="1:11" ht="30">
      <c r="A66" s="42" t="s">
        <v>144</v>
      </c>
      <c r="B66" s="42" t="s">
        <v>35</v>
      </c>
      <c r="C66" s="42" t="s">
        <v>54</v>
      </c>
      <c r="D66" s="42">
        <v>96557</v>
      </c>
      <c r="E66" s="43" t="s">
        <v>128</v>
      </c>
      <c r="F66" s="42" t="s">
        <v>78</v>
      </c>
      <c r="G66" s="42">
        <v>18.600000000000001</v>
      </c>
      <c r="H66" s="44"/>
      <c r="I66" s="44">
        <f t="shared" si="9"/>
        <v>0</v>
      </c>
      <c r="J66" s="44">
        <f t="shared" si="10"/>
        <v>0</v>
      </c>
      <c r="K66" s="44">
        <f t="shared" si="11"/>
        <v>0</v>
      </c>
    </row>
    <row r="67" spans="1:11">
      <c r="A67" s="42" t="s">
        <v>145</v>
      </c>
      <c r="B67" s="42" t="s">
        <v>35</v>
      </c>
      <c r="C67" s="42" t="s">
        <v>54</v>
      </c>
      <c r="D67" s="42">
        <v>98557</v>
      </c>
      <c r="E67" s="43" t="s">
        <v>146</v>
      </c>
      <c r="F67" s="42" t="s">
        <v>61</v>
      </c>
      <c r="G67" s="42">
        <v>232.75</v>
      </c>
      <c r="H67" s="44"/>
      <c r="I67" s="44">
        <f t="shared" si="9"/>
        <v>0</v>
      </c>
      <c r="J67" s="44">
        <f t="shared" si="10"/>
        <v>0</v>
      </c>
      <c r="K67" s="44">
        <f t="shared" si="11"/>
        <v>0</v>
      </c>
    </row>
    <row r="68" spans="1:11" ht="24.95" customHeight="1">
      <c r="A68" s="48" t="s">
        <v>147</v>
      </c>
      <c r="B68" s="49"/>
      <c r="C68" s="49"/>
      <c r="D68" s="49"/>
      <c r="E68" s="50" t="s">
        <v>148</v>
      </c>
      <c r="F68" s="49"/>
      <c r="G68" s="49"/>
      <c r="H68" s="51"/>
      <c r="I68" s="51"/>
      <c r="J68" s="51"/>
      <c r="K68" s="52">
        <f>SUM(K70,K84,K98,K108,K117,K121,K126,K134,K145)</f>
        <v>0</v>
      </c>
    </row>
    <row r="69" spans="1:11">
      <c r="E69" s="35"/>
      <c r="H69" s="36"/>
      <c r="I69" s="36"/>
      <c r="J69" s="36"/>
      <c r="K69" s="36"/>
    </row>
    <row r="70" spans="1:11" ht="24.95" customHeight="1">
      <c r="A70" s="37" t="s">
        <v>149</v>
      </c>
      <c r="B70" s="38"/>
      <c r="C70" s="38"/>
      <c r="D70" s="38"/>
      <c r="E70" s="39" t="s">
        <v>150</v>
      </c>
      <c r="F70" s="38"/>
      <c r="G70" s="38"/>
      <c r="H70" s="40"/>
      <c r="I70" s="40"/>
      <c r="J70" s="40"/>
      <c r="K70" s="41">
        <f>SUM(K72:K83)</f>
        <v>0</v>
      </c>
    </row>
    <row r="71" spans="1:11">
      <c r="E71" s="35"/>
      <c r="H71" s="36"/>
      <c r="I71" s="36"/>
      <c r="J71" s="36"/>
      <c r="K71" s="36"/>
    </row>
    <row r="72" spans="1:11" ht="45">
      <c r="A72" s="42" t="s">
        <v>151</v>
      </c>
      <c r="B72" s="42" t="s">
        <v>35</v>
      </c>
      <c r="C72" s="42" t="s">
        <v>36</v>
      </c>
      <c r="D72" s="42" t="s">
        <v>152</v>
      </c>
      <c r="E72" s="43" t="s">
        <v>153</v>
      </c>
      <c r="F72" s="42" t="s">
        <v>78</v>
      </c>
      <c r="G72" s="42">
        <v>342.17200000000003</v>
      </c>
      <c r="H72" s="44"/>
      <c r="I72" s="44">
        <f t="shared" ref="I72:I83" si="12">TRUNC(H72*(1+$I$2),2)</f>
        <v>0</v>
      </c>
      <c r="J72" s="44">
        <f t="shared" ref="J72:J83" si="13">TRUNC(G72*H72,2)</f>
        <v>0</v>
      </c>
      <c r="K72" s="44">
        <f t="shared" ref="K72:K83" si="14">TRUNC(G72*I72,2)</f>
        <v>0</v>
      </c>
    </row>
    <row r="73" spans="1:11" ht="45">
      <c r="A73" s="42" t="s">
        <v>154</v>
      </c>
      <c r="B73" s="42" t="s">
        <v>35</v>
      </c>
      <c r="C73" s="42" t="s">
        <v>36</v>
      </c>
      <c r="D73" s="42" t="s">
        <v>155</v>
      </c>
      <c r="E73" s="43" t="s">
        <v>156</v>
      </c>
      <c r="F73" s="42" t="s">
        <v>78</v>
      </c>
      <c r="G73" s="42">
        <v>84.286000000000001</v>
      </c>
      <c r="H73" s="44"/>
      <c r="I73" s="44">
        <f t="shared" si="12"/>
        <v>0</v>
      </c>
      <c r="J73" s="44">
        <f t="shared" si="13"/>
        <v>0</v>
      </c>
      <c r="K73" s="44">
        <f t="shared" si="14"/>
        <v>0</v>
      </c>
    </row>
    <row r="74" spans="1:11" ht="30">
      <c r="A74" s="42" t="s">
        <v>157</v>
      </c>
      <c r="B74" s="42" t="s">
        <v>35</v>
      </c>
      <c r="C74" s="42" t="s">
        <v>54</v>
      </c>
      <c r="D74" s="42">
        <v>92264</v>
      </c>
      <c r="E74" s="43" t="s">
        <v>158</v>
      </c>
      <c r="F74" s="42" t="s">
        <v>61</v>
      </c>
      <c r="G74" s="42">
        <v>4216.2</v>
      </c>
      <c r="H74" s="44"/>
      <c r="I74" s="44">
        <f t="shared" si="12"/>
        <v>0</v>
      </c>
      <c r="J74" s="44">
        <f t="shared" si="13"/>
        <v>0</v>
      </c>
      <c r="K74" s="44">
        <f t="shared" si="14"/>
        <v>0</v>
      </c>
    </row>
    <row r="75" spans="1:11" ht="45">
      <c r="A75" s="42" t="s">
        <v>159</v>
      </c>
      <c r="B75" s="42" t="s">
        <v>35</v>
      </c>
      <c r="C75" s="42" t="s">
        <v>54</v>
      </c>
      <c r="D75" s="42">
        <v>92776</v>
      </c>
      <c r="E75" s="43" t="s">
        <v>160</v>
      </c>
      <c r="F75" s="42" t="s">
        <v>99</v>
      </c>
      <c r="G75" s="42">
        <v>7705.8</v>
      </c>
      <c r="H75" s="44"/>
      <c r="I75" s="44">
        <f t="shared" si="12"/>
        <v>0</v>
      </c>
      <c r="J75" s="44">
        <f t="shared" si="13"/>
        <v>0</v>
      </c>
      <c r="K75" s="44">
        <f t="shared" si="14"/>
        <v>0</v>
      </c>
    </row>
    <row r="76" spans="1:11" ht="45">
      <c r="A76" s="42" t="s">
        <v>161</v>
      </c>
      <c r="B76" s="42" t="s">
        <v>35</v>
      </c>
      <c r="C76" s="42" t="s">
        <v>54</v>
      </c>
      <c r="D76" s="42">
        <v>92761</v>
      </c>
      <c r="E76" s="43" t="s">
        <v>162</v>
      </c>
      <c r="F76" s="42" t="s">
        <v>99</v>
      </c>
      <c r="G76" s="42">
        <v>4689.8</v>
      </c>
      <c r="H76" s="44"/>
      <c r="I76" s="44">
        <f t="shared" si="12"/>
        <v>0</v>
      </c>
      <c r="J76" s="44">
        <f t="shared" si="13"/>
        <v>0</v>
      </c>
      <c r="K76" s="44">
        <f t="shared" si="14"/>
        <v>0</v>
      </c>
    </row>
    <row r="77" spans="1:11" ht="45">
      <c r="A77" s="42" t="s">
        <v>163</v>
      </c>
      <c r="B77" s="42" t="s">
        <v>35</v>
      </c>
      <c r="C77" s="42" t="s">
        <v>54</v>
      </c>
      <c r="D77" s="42">
        <v>92778</v>
      </c>
      <c r="E77" s="43" t="s">
        <v>164</v>
      </c>
      <c r="F77" s="42" t="s">
        <v>99</v>
      </c>
      <c r="G77" s="42">
        <v>6107.8</v>
      </c>
      <c r="H77" s="44"/>
      <c r="I77" s="44">
        <f t="shared" si="12"/>
        <v>0</v>
      </c>
      <c r="J77" s="44">
        <f t="shared" si="13"/>
        <v>0</v>
      </c>
      <c r="K77" s="44">
        <f t="shared" si="14"/>
        <v>0</v>
      </c>
    </row>
    <row r="78" spans="1:11" ht="45">
      <c r="A78" s="42" t="s">
        <v>165</v>
      </c>
      <c r="B78" s="42" t="s">
        <v>35</v>
      </c>
      <c r="C78" s="42" t="s">
        <v>54</v>
      </c>
      <c r="D78" s="42">
        <v>92779</v>
      </c>
      <c r="E78" s="43" t="s">
        <v>166</v>
      </c>
      <c r="F78" s="42" t="s">
        <v>99</v>
      </c>
      <c r="G78" s="42">
        <v>4928.5</v>
      </c>
      <c r="H78" s="44"/>
      <c r="I78" s="44">
        <f t="shared" si="12"/>
        <v>0</v>
      </c>
      <c r="J78" s="44">
        <f t="shared" si="13"/>
        <v>0</v>
      </c>
      <c r="K78" s="44">
        <f t="shared" si="14"/>
        <v>0</v>
      </c>
    </row>
    <row r="79" spans="1:11" ht="45">
      <c r="A79" s="42" t="s">
        <v>167</v>
      </c>
      <c r="B79" s="42" t="s">
        <v>35</v>
      </c>
      <c r="C79" s="42" t="s">
        <v>54</v>
      </c>
      <c r="D79" s="42">
        <v>92780</v>
      </c>
      <c r="E79" s="43" t="s">
        <v>168</v>
      </c>
      <c r="F79" s="42" t="s">
        <v>99</v>
      </c>
      <c r="G79" s="42">
        <v>11886.3</v>
      </c>
      <c r="H79" s="44"/>
      <c r="I79" s="44">
        <f t="shared" si="12"/>
        <v>0</v>
      </c>
      <c r="J79" s="44">
        <f t="shared" si="13"/>
        <v>0</v>
      </c>
      <c r="K79" s="44">
        <f t="shared" si="14"/>
        <v>0</v>
      </c>
    </row>
    <row r="80" spans="1:11" ht="45">
      <c r="A80" s="42" t="s">
        <v>169</v>
      </c>
      <c r="B80" s="42" t="s">
        <v>35</v>
      </c>
      <c r="C80" s="42" t="s">
        <v>54</v>
      </c>
      <c r="D80" s="42">
        <v>92781</v>
      </c>
      <c r="E80" s="43" t="s">
        <v>170</v>
      </c>
      <c r="F80" s="42" t="s">
        <v>99</v>
      </c>
      <c r="G80" s="42">
        <v>14484.6</v>
      </c>
      <c r="H80" s="44"/>
      <c r="I80" s="44">
        <f t="shared" si="12"/>
        <v>0</v>
      </c>
      <c r="J80" s="44">
        <f t="shared" si="13"/>
        <v>0</v>
      </c>
      <c r="K80" s="44">
        <f t="shared" si="14"/>
        <v>0</v>
      </c>
    </row>
    <row r="81" spans="1:11" ht="45">
      <c r="A81" s="42" t="s">
        <v>171</v>
      </c>
      <c r="B81" s="42" t="s">
        <v>35</v>
      </c>
      <c r="C81" s="42" t="s">
        <v>54</v>
      </c>
      <c r="D81" s="42">
        <v>92782</v>
      </c>
      <c r="E81" s="43" t="s">
        <v>172</v>
      </c>
      <c r="F81" s="42" t="s">
        <v>99</v>
      </c>
      <c r="G81" s="42">
        <v>492.6</v>
      </c>
      <c r="H81" s="44"/>
      <c r="I81" s="44">
        <f t="shared" si="12"/>
        <v>0</v>
      </c>
      <c r="J81" s="44">
        <f t="shared" si="13"/>
        <v>0</v>
      </c>
      <c r="K81" s="44">
        <f t="shared" si="14"/>
        <v>0</v>
      </c>
    </row>
    <row r="82" spans="1:11" ht="45">
      <c r="A82" s="42" t="s">
        <v>173</v>
      </c>
      <c r="B82" s="42" t="s">
        <v>35</v>
      </c>
      <c r="C82" s="42" t="s">
        <v>54</v>
      </c>
      <c r="D82" s="42">
        <v>92759</v>
      </c>
      <c r="E82" s="43" t="s">
        <v>174</v>
      </c>
      <c r="F82" s="42" t="s">
        <v>99</v>
      </c>
      <c r="G82" s="42">
        <v>7073.3</v>
      </c>
      <c r="H82" s="44"/>
      <c r="I82" s="44">
        <f t="shared" si="12"/>
        <v>0</v>
      </c>
      <c r="J82" s="44">
        <f t="shared" si="13"/>
        <v>0</v>
      </c>
      <c r="K82" s="44">
        <f t="shared" si="14"/>
        <v>0</v>
      </c>
    </row>
    <row r="83" spans="1:11" ht="45">
      <c r="A83" s="42" t="s">
        <v>175</v>
      </c>
      <c r="B83" s="42" t="s">
        <v>35</v>
      </c>
      <c r="C83" s="42" t="s">
        <v>36</v>
      </c>
      <c r="D83" s="42" t="s">
        <v>176</v>
      </c>
      <c r="E83" s="43" t="s">
        <v>177</v>
      </c>
      <c r="F83" s="42" t="s">
        <v>178</v>
      </c>
      <c r="G83" s="42">
        <v>1</v>
      </c>
      <c r="H83" s="44"/>
      <c r="I83" s="44">
        <f t="shared" si="12"/>
        <v>0</v>
      </c>
      <c r="J83" s="44">
        <f t="shared" si="13"/>
        <v>0</v>
      </c>
      <c r="K83" s="44">
        <f t="shared" si="14"/>
        <v>0</v>
      </c>
    </row>
    <row r="84" spans="1:11" ht="24.95" customHeight="1">
      <c r="A84" s="37" t="s">
        <v>179</v>
      </c>
      <c r="B84" s="38"/>
      <c r="C84" s="38"/>
      <c r="D84" s="38"/>
      <c r="E84" s="39" t="s">
        <v>180</v>
      </c>
      <c r="F84" s="38"/>
      <c r="G84" s="38"/>
      <c r="H84" s="40"/>
      <c r="I84" s="40"/>
      <c r="J84" s="40"/>
      <c r="K84" s="41">
        <f>SUM(K86:K97)</f>
        <v>0</v>
      </c>
    </row>
    <row r="85" spans="1:11">
      <c r="E85" s="35"/>
      <c r="H85" s="36"/>
      <c r="I85" s="36"/>
      <c r="J85" s="36"/>
      <c r="K85" s="36"/>
    </row>
    <row r="86" spans="1:11" ht="60">
      <c r="A86" s="42" t="s">
        <v>181</v>
      </c>
      <c r="B86" s="42" t="s">
        <v>35</v>
      </c>
      <c r="C86" s="42" t="s">
        <v>36</v>
      </c>
      <c r="D86" s="42" t="s">
        <v>182</v>
      </c>
      <c r="E86" s="43" t="s">
        <v>183</v>
      </c>
      <c r="F86" s="42" t="s">
        <v>78</v>
      </c>
      <c r="G86" s="42">
        <v>249.3</v>
      </c>
      <c r="H86" s="44"/>
      <c r="I86" s="44">
        <f t="shared" ref="I86:I97" si="15">TRUNC(H86*(1+$I$2),2)</f>
        <v>0</v>
      </c>
      <c r="J86" s="44">
        <f t="shared" ref="J86:J97" si="16">TRUNC(G86*H86,2)</f>
        <v>0</v>
      </c>
      <c r="K86" s="44">
        <f t="shared" ref="K86:K97" si="17">TRUNC(G86*I86,2)</f>
        <v>0</v>
      </c>
    </row>
    <row r="87" spans="1:11" ht="30">
      <c r="A87" s="42" t="s">
        <v>184</v>
      </c>
      <c r="B87" s="42" t="s">
        <v>35</v>
      </c>
      <c r="C87" s="42" t="s">
        <v>54</v>
      </c>
      <c r="D87" s="42">
        <v>96542</v>
      </c>
      <c r="E87" s="43" t="s">
        <v>185</v>
      </c>
      <c r="F87" s="42" t="s">
        <v>61</v>
      </c>
      <c r="G87" s="42">
        <v>2665.5</v>
      </c>
      <c r="H87" s="44"/>
      <c r="I87" s="44">
        <f t="shared" si="15"/>
        <v>0</v>
      </c>
      <c r="J87" s="44">
        <f t="shared" si="16"/>
        <v>0</v>
      </c>
      <c r="K87" s="44">
        <f t="shared" si="17"/>
        <v>0</v>
      </c>
    </row>
    <row r="88" spans="1:11" ht="45">
      <c r="A88" s="42" t="s">
        <v>186</v>
      </c>
      <c r="B88" s="42" t="s">
        <v>35</v>
      </c>
      <c r="C88" s="42" t="s">
        <v>54</v>
      </c>
      <c r="D88" s="42">
        <v>92776</v>
      </c>
      <c r="E88" s="43" t="s">
        <v>160</v>
      </c>
      <c r="F88" s="42" t="s">
        <v>99</v>
      </c>
      <c r="G88" s="42">
        <v>6553.4</v>
      </c>
      <c r="H88" s="44"/>
      <c r="I88" s="44">
        <f t="shared" si="15"/>
        <v>0</v>
      </c>
      <c r="J88" s="44">
        <f t="shared" si="16"/>
        <v>0</v>
      </c>
      <c r="K88" s="44">
        <f t="shared" si="17"/>
        <v>0</v>
      </c>
    </row>
    <row r="89" spans="1:11" ht="45">
      <c r="A89" s="42" t="s">
        <v>187</v>
      </c>
      <c r="B89" s="42" t="s">
        <v>35</v>
      </c>
      <c r="C89" s="42" t="s">
        <v>54</v>
      </c>
      <c r="D89" s="42">
        <v>92777</v>
      </c>
      <c r="E89" s="43" t="s">
        <v>188</v>
      </c>
      <c r="F89" s="42" t="s">
        <v>99</v>
      </c>
      <c r="G89" s="42">
        <v>3355.3</v>
      </c>
      <c r="H89" s="44"/>
      <c r="I89" s="44">
        <f t="shared" si="15"/>
        <v>0</v>
      </c>
      <c r="J89" s="44">
        <f t="shared" si="16"/>
        <v>0</v>
      </c>
      <c r="K89" s="44">
        <f t="shared" si="17"/>
        <v>0</v>
      </c>
    </row>
    <row r="90" spans="1:11" ht="45">
      <c r="A90" s="42" t="s">
        <v>189</v>
      </c>
      <c r="B90" s="42" t="s">
        <v>35</v>
      </c>
      <c r="C90" s="42" t="s">
        <v>54</v>
      </c>
      <c r="D90" s="42">
        <v>92778</v>
      </c>
      <c r="E90" s="43" t="s">
        <v>164</v>
      </c>
      <c r="F90" s="42" t="s">
        <v>99</v>
      </c>
      <c r="G90" s="42">
        <v>5203.6000000000004</v>
      </c>
      <c r="H90" s="44"/>
      <c r="I90" s="44">
        <f t="shared" si="15"/>
        <v>0</v>
      </c>
      <c r="J90" s="44">
        <f t="shared" si="16"/>
        <v>0</v>
      </c>
      <c r="K90" s="44">
        <f t="shared" si="17"/>
        <v>0</v>
      </c>
    </row>
    <row r="91" spans="1:11" ht="45">
      <c r="A91" s="42" t="s">
        <v>190</v>
      </c>
      <c r="B91" s="42" t="s">
        <v>35</v>
      </c>
      <c r="C91" s="42" t="s">
        <v>54</v>
      </c>
      <c r="D91" s="42">
        <v>92779</v>
      </c>
      <c r="E91" s="43" t="s">
        <v>166</v>
      </c>
      <c r="F91" s="42" t="s">
        <v>99</v>
      </c>
      <c r="G91" s="42">
        <v>3973.7</v>
      </c>
      <c r="H91" s="44"/>
      <c r="I91" s="44">
        <f t="shared" si="15"/>
        <v>0</v>
      </c>
      <c r="J91" s="44">
        <f t="shared" si="16"/>
        <v>0</v>
      </c>
      <c r="K91" s="44">
        <f t="shared" si="17"/>
        <v>0</v>
      </c>
    </row>
    <row r="92" spans="1:11" ht="45">
      <c r="A92" s="42" t="s">
        <v>191</v>
      </c>
      <c r="B92" s="42" t="s">
        <v>35</v>
      </c>
      <c r="C92" s="42" t="s">
        <v>54</v>
      </c>
      <c r="D92" s="42">
        <v>92780</v>
      </c>
      <c r="E92" s="43" t="s">
        <v>168</v>
      </c>
      <c r="F92" s="42" t="s">
        <v>99</v>
      </c>
      <c r="G92" s="42">
        <v>5310</v>
      </c>
      <c r="H92" s="44"/>
      <c r="I92" s="44">
        <f t="shared" si="15"/>
        <v>0</v>
      </c>
      <c r="J92" s="44">
        <f t="shared" si="16"/>
        <v>0</v>
      </c>
      <c r="K92" s="44">
        <f t="shared" si="17"/>
        <v>0</v>
      </c>
    </row>
    <row r="93" spans="1:11" ht="45">
      <c r="A93" s="42" t="s">
        <v>192</v>
      </c>
      <c r="B93" s="42" t="s">
        <v>35</v>
      </c>
      <c r="C93" s="42" t="s">
        <v>54</v>
      </c>
      <c r="D93" s="42">
        <v>92781</v>
      </c>
      <c r="E93" s="43" t="s">
        <v>170</v>
      </c>
      <c r="F93" s="42" t="s">
        <v>99</v>
      </c>
      <c r="G93" s="42">
        <v>6800</v>
      </c>
      <c r="H93" s="44"/>
      <c r="I93" s="44">
        <f t="shared" si="15"/>
        <v>0</v>
      </c>
      <c r="J93" s="44">
        <f t="shared" si="16"/>
        <v>0</v>
      </c>
      <c r="K93" s="44">
        <f t="shared" si="17"/>
        <v>0</v>
      </c>
    </row>
    <row r="94" spans="1:11" ht="45">
      <c r="A94" s="42" t="s">
        <v>193</v>
      </c>
      <c r="B94" s="42" t="s">
        <v>35</v>
      </c>
      <c r="C94" s="42" t="s">
        <v>54</v>
      </c>
      <c r="D94" s="42">
        <v>92782</v>
      </c>
      <c r="E94" s="43" t="s">
        <v>172</v>
      </c>
      <c r="F94" s="42" t="s">
        <v>99</v>
      </c>
      <c r="G94" s="42">
        <v>6045.3</v>
      </c>
      <c r="H94" s="44"/>
      <c r="I94" s="44">
        <f t="shared" si="15"/>
        <v>0</v>
      </c>
      <c r="J94" s="44">
        <f t="shared" si="16"/>
        <v>0</v>
      </c>
      <c r="K94" s="44">
        <f t="shared" si="17"/>
        <v>0</v>
      </c>
    </row>
    <row r="95" spans="1:11" ht="45">
      <c r="A95" s="42" t="s">
        <v>194</v>
      </c>
      <c r="B95" s="42" t="s">
        <v>35</v>
      </c>
      <c r="C95" s="42" t="s">
        <v>54</v>
      </c>
      <c r="D95" s="42">
        <v>92759</v>
      </c>
      <c r="E95" s="43" t="s">
        <v>174</v>
      </c>
      <c r="F95" s="42" t="s">
        <v>99</v>
      </c>
      <c r="G95" s="42">
        <v>4383.8999999999996</v>
      </c>
      <c r="H95" s="44"/>
      <c r="I95" s="44">
        <f t="shared" si="15"/>
        <v>0</v>
      </c>
      <c r="J95" s="44">
        <f t="shared" si="16"/>
        <v>0</v>
      </c>
      <c r="K95" s="44">
        <f t="shared" si="17"/>
        <v>0</v>
      </c>
    </row>
    <row r="96" spans="1:11">
      <c r="A96" s="42" t="s">
        <v>195</v>
      </c>
      <c r="B96" s="42" t="s">
        <v>35</v>
      </c>
      <c r="C96" s="42" t="s">
        <v>196</v>
      </c>
      <c r="D96" s="42" t="s">
        <v>197</v>
      </c>
      <c r="E96" s="43" t="s">
        <v>198</v>
      </c>
      <c r="F96" s="42" t="s">
        <v>99</v>
      </c>
      <c r="G96" s="42">
        <v>1501.2</v>
      </c>
      <c r="H96" s="44"/>
      <c r="I96" s="44">
        <f t="shared" si="15"/>
        <v>0</v>
      </c>
      <c r="J96" s="44">
        <f t="shared" si="16"/>
        <v>0</v>
      </c>
      <c r="K96" s="44">
        <f t="shared" si="17"/>
        <v>0</v>
      </c>
    </row>
    <row r="97" spans="1:11" ht="45">
      <c r="A97" s="42" t="s">
        <v>199</v>
      </c>
      <c r="B97" s="42" t="s">
        <v>35</v>
      </c>
      <c r="C97" s="42" t="s">
        <v>36</v>
      </c>
      <c r="D97" s="42" t="s">
        <v>200</v>
      </c>
      <c r="E97" s="43" t="s">
        <v>201</v>
      </c>
      <c r="F97" s="42" t="s">
        <v>178</v>
      </c>
      <c r="G97" s="42">
        <v>1</v>
      </c>
      <c r="H97" s="44"/>
      <c r="I97" s="44">
        <f t="shared" si="15"/>
        <v>0</v>
      </c>
      <c r="J97" s="44">
        <f t="shared" si="16"/>
        <v>0</v>
      </c>
      <c r="K97" s="44">
        <f t="shared" si="17"/>
        <v>0</v>
      </c>
    </row>
    <row r="98" spans="1:11" ht="24.95" customHeight="1">
      <c r="A98" s="37" t="s">
        <v>202</v>
      </c>
      <c r="B98" s="38"/>
      <c r="C98" s="38"/>
      <c r="D98" s="38"/>
      <c r="E98" s="39" t="s">
        <v>203</v>
      </c>
      <c r="F98" s="38"/>
      <c r="G98" s="38"/>
      <c r="H98" s="40"/>
      <c r="I98" s="40"/>
      <c r="J98" s="40"/>
      <c r="K98" s="41">
        <f>SUM(K100:K107)</f>
        <v>0</v>
      </c>
    </row>
    <row r="99" spans="1:11">
      <c r="E99" s="35"/>
      <c r="H99" s="36"/>
      <c r="I99" s="36"/>
      <c r="J99" s="36"/>
      <c r="K99" s="36"/>
    </row>
    <row r="100" spans="1:11" ht="60">
      <c r="A100" s="42" t="s">
        <v>204</v>
      </c>
      <c r="B100" s="42" t="s">
        <v>35</v>
      </c>
      <c r="C100" s="42" t="s">
        <v>36</v>
      </c>
      <c r="D100" s="42" t="s">
        <v>182</v>
      </c>
      <c r="E100" s="43" t="s">
        <v>183</v>
      </c>
      <c r="F100" s="42" t="s">
        <v>78</v>
      </c>
      <c r="G100" s="42">
        <v>16.600000000000001</v>
      </c>
      <c r="H100" s="44"/>
      <c r="I100" s="44">
        <f t="shared" ref="I100:I107" si="18">TRUNC(H100*(1+$I$2),2)</f>
        <v>0</v>
      </c>
      <c r="J100" s="44">
        <f t="shared" ref="J100:J107" si="19">TRUNC(G100*H100,2)</f>
        <v>0</v>
      </c>
      <c r="K100" s="44">
        <f t="shared" ref="K100:K107" si="20">TRUNC(G100*I100,2)</f>
        <v>0</v>
      </c>
    </row>
    <row r="101" spans="1:11" ht="30">
      <c r="A101" s="42" t="s">
        <v>205</v>
      </c>
      <c r="B101" s="42" t="s">
        <v>35</v>
      </c>
      <c r="C101" s="42" t="s">
        <v>54</v>
      </c>
      <c r="D101" s="42">
        <v>95944</v>
      </c>
      <c r="E101" s="43" t="s">
        <v>206</v>
      </c>
      <c r="F101" s="42" t="s">
        <v>99</v>
      </c>
      <c r="G101" s="42">
        <v>729.5</v>
      </c>
      <c r="H101" s="44"/>
      <c r="I101" s="44">
        <f t="shared" si="18"/>
        <v>0</v>
      </c>
      <c r="J101" s="44">
        <f t="shared" si="19"/>
        <v>0</v>
      </c>
      <c r="K101" s="44">
        <f t="shared" si="20"/>
        <v>0</v>
      </c>
    </row>
    <row r="102" spans="1:11" ht="30">
      <c r="A102" s="42" t="s">
        <v>207</v>
      </c>
      <c r="B102" s="42" t="s">
        <v>35</v>
      </c>
      <c r="C102" s="42" t="s">
        <v>54</v>
      </c>
      <c r="D102" s="42">
        <v>95945</v>
      </c>
      <c r="E102" s="43" t="s">
        <v>208</v>
      </c>
      <c r="F102" s="42" t="s">
        <v>99</v>
      </c>
      <c r="G102" s="42">
        <v>340.7</v>
      </c>
      <c r="H102" s="44"/>
      <c r="I102" s="44">
        <f t="shared" si="18"/>
        <v>0</v>
      </c>
      <c r="J102" s="44">
        <f t="shared" si="19"/>
        <v>0</v>
      </c>
      <c r="K102" s="44">
        <f t="shared" si="20"/>
        <v>0</v>
      </c>
    </row>
    <row r="103" spans="1:11" ht="30">
      <c r="A103" s="42" t="s">
        <v>209</v>
      </c>
      <c r="B103" s="42" t="s">
        <v>35</v>
      </c>
      <c r="C103" s="42" t="s">
        <v>54</v>
      </c>
      <c r="D103" s="42">
        <v>95946</v>
      </c>
      <c r="E103" s="43" t="s">
        <v>210</v>
      </c>
      <c r="F103" s="42" t="s">
        <v>99</v>
      </c>
      <c r="G103" s="42">
        <v>301.39999999999998</v>
      </c>
      <c r="H103" s="44"/>
      <c r="I103" s="44">
        <f t="shared" si="18"/>
        <v>0</v>
      </c>
      <c r="J103" s="44">
        <f t="shared" si="19"/>
        <v>0</v>
      </c>
      <c r="K103" s="44">
        <f t="shared" si="20"/>
        <v>0</v>
      </c>
    </row>
    <row r="104" spans="1:11" ht="30">
      <c r="A104" s="42" t="s">
        <v>211</v>
      </c>
      <c r="B104" s="42" t="s">
        <v>35</v>
      </c>
      <c r="C104" s="42" t="s">
        <v>54</v>
      </c>
      <c r="D104" s="42">
        <v>95947</v>
      </c>
      <c r="E104" s="43" t="s">
        <v>212</v>
      </c>
      <c r="F104" s="42" t="s">
        <v>99</v>
      </c>
      <c r="G104" s="42">
        <v>653.6</v>
      </c>
      <c r="H104" s="44"/>
      <c r="I104" s="44">
        <f t="shared" si="18"/>
        <v>0</v>
      </c>
      <c r="J104" s="44">
        <f t="shared" si="19"/>
        <v>0</v>
      </c>
      <c r="K104" s="44">
        <f t="shared" si="20"/>
        <v>0</v>
      </c>
    </row>
    <row r="105" spans="1:11" ht="30">
      <c r="A105" s="42" t="s">
        <v>213</v>
      </c>
      <c r="B105" s="42" t="s">
        <v>35</v>
      </c>
      <c r="C105" s="42" t="s">
        <v>54</v>
      </c>
      <c r="D105" s="42">
        <v>95943</v>
      </c>
      <c r="E105" s="43" t="s">
        <v>214</v>
      </c>
      <c r="F105" s="42" t="s">
        <v>99</v>
      </c>
      <c r="G105" s="42">
        <v>15.1</v>
      </c>
      <c r="H105" s="44"/>
      <c r="I105" s="44">
        <f t="shared" si="18"/>
        <v>0</v>
      </c>
      <c r="J105" s="44">
        <f t="shared" si="19"/>
        <v>0</v>
      </c>
      <c r="K105" s="44">
        <f t="shared" si="20"/>
        <v>0</v>
      </c>
    </row>
    <row r="106" spans="1:11" ht="30">
      <c r="A106" s="42" t="s">
        <v>215</v>
      </c>
      <c r="B106" s="42" t="s">
        <v>35</v>
      </c>
      <c r="C106" s="42" t="s">
        <v>54</v>
      </c>
      <c r="D106" s="42">
        <v>102042</v>
      </c>
      <c r="E106" s="43" t="s">
        <v>216</v>
      </c>
      <c r="F106" s="42" t="s">
        <v>61</v>
      </c>
      <c r="G106" s="42">
        <v>178.8</v>
      </c>
      <c r="H106" s="44"/>
      <c r="I106" s="44">
        <f t="shared" si="18"/>
        <v>0</v>
      </c>
      <c r="J106" s="44">
        <f t="shared" si="19"/>
        <v>0</v>
      </c>
      <c r="K106" s="44">
        <f t="shared" si="20"/>
        <v>0</v>
      </c>
    </row>
    <row r="107" spans="1:11" ht="30">
      <c r="A107" s="42" t="s">
        <v>217</v>
      </c>
      <c r="B107" s="42" t="s">
        <v>35</v>
      </c>
      <c r="C107" s="42" t="s">
        <v>54</v>
      </c>
      <c r="D107" s="42">
        <v>101792</v>
      </c>
      <c r="E107" s="43" t="s">
        <v>218</v>
      </c>
      <c r="F107" s="42" t="s">
        <v>78</v>
      </c>
      <c r="G107" s="42">
        <v>312.89999999999998</v>
      </c>
      <c r="H107" s="44"/>
      <c r="I107" s="44">
        <f t="shared" si="18"/>
        <v>0</v>
      </c>
      <c r="J107" s="44">
        <f t="shared" si="19"/>
        <v>0</v>
      </c>
      <c r="K107" s="44">
        <f t="shared" si="20"/>
        <v>0</v>
      </c>
    </row>
    <row r="108" spans="1:11" ht="24.95" customHeight="1">
      <c r="A108" s="37" t="s">
        <v>219</v>
      </c>
      <c r="B108" s="38"/>
      <c r="C108" s="38"/>
      <c r="D108" s="38"/>
      <c r="E108" s="39" t="s">
        <v>220</v>
      </c>
      <c r="F108" s="38"/>
      <c r="G108" s="38"/>
      <c r="H108" s="40"/>
      <c r="I108" s="40"/>
      <c r="J108" s="40"/>
      <c r="K108" s="41">
        <f>SUM(K110:K116)</f>
        <v>0</v>
      </c>
    </row>
    <row r="109" spans="1:11">
      <c r="E109" s="35"/>
      <c r="H109" s="36"/>
      <c r="I109" s="36"/>
      <c r="J109" s="36"/>
      <c r="K109" s="36"/>
    </row>
    <row r="110" spans="1:11" ht="60">
      <c r="A110" s="42" t="s">
        <v>221</v>
      </c>
      <c r="B110" s="42" t="s">
        <v>35</v>
      </c>
      <c r="C110" s="42" t="s">
        <v>36</v>
      </c>
      <c r="D110" s="42" t="s">
        <v>182</v>
      </c>
      <c r="E110" s="43" t="s">
        <v>183</v>
      </c>
      <c r="F110" s="42" t="s">
        <v>78</v>
      </c>
      <c r="G110" s="42">
        <v>28.6</v>
      </c>
      <c r="H110" s="44"/>
      <c r="I110" s="44">
        <f t="shared" ref="I110:I116" si="21">TRUNC(H110*(1+$I$2),2)</f>
        <v>0</v>
      </c>
      <c r="J110" s="44">
        <f t="shared" ref="J110:J116" si="22">TRUNC(G110*H110,2)</f>
        <v>0</v>
      </c>
      <c r="K110" s="44">
        <f t="shared" ref="K110:K116" si="23">TRUNC(G110*I110,2)</f>
        <v>0</v>
      </c>
    </row>
    <row r="111" spans="1:11" ht="30">
      <c r="A111" s="42" t="s">
        <v>222</v>
      </c>
      <c r="B111" s="42" t="s">
        <v>35</v>
      </c>
      <c r="C111" s="42" t="s">
        <v>54</v>
      </c>
      <c r="D111" s="42">
        <v>102042</v>
      </c>
      <c r="E111" s="43" t="s">
        <v>216</v>
      </c>
      <c r="F111" s="42" t="s">
        <v>61</v>
      </c>
      <c r="G111" s="42">
        <v>180.8</v>
      </c>
      <c r="H111" s="44"/>
      <c r="I111" s="44">
        <f t="shared" si="21"/>
        <v>0</v>
      </c>
      <c r="J111" s="44">
        <f t="shared" si="22"/>
        <v>0</v>
      </c>
      <c r="K111" s="44">
        <f t="shared" si="23"/>
        <v>0</v>
      </c>
    </row>
    <row r="112" spans="1:11" ht="30">
      <c r="A112" s="42" t="s">
        <v>223</v>
      </c>
      <c r="B112" s="42" t="s">
        <v>35</v>
      </c>
      <c r="C112" s="42" t="s">
        <v>54</v>
      </c>
      <c r="D112" s="42">
        <v>101792</v>
      </c>
      <c r="E112" s="43" t="s">
        <v>218</v>
      </c>
      <c r="F112" s="42" t="s">
        <v>78</v>
      </c>
      <c r="G112" s="42">
        <v>316.39999999999998</v>
      </c>
      <c r="H112" s="44"/>
      <c r="I112" s="44">
        <f t="shared" si="21"/>
        <v>0</v>
      </c>
      <c r="J112" s="44">
        <f t="shared" si="22"/>
        <v>0</v>
      </c>
      <c r="K112" s="44">
        <f t="shared" si="23"/>
        <v>0</v>
      </c>
    </row>
    <row r="113" spans="1:11" ht="45">
      <c r="A113" s="42" t="s">
        <v>224</v>
      </c>
      <c r="B113" s="42" t="s">
        <v>35</v>
      </c>
      <c r="C113" s="42" t="s">
        <v>54</v>
      </c>
      <c r="D113" s="42">
        <v>92769</v>
      </c>
      <c r="E113" s="43" t="s">
        <v>225</v>
      </c>
      <c r="F113" s="42" t="s">
        <v>99</v>
      </c>
      <c r="G113" s="42">
        <v>602.70000000000005</v>
      </c>
      <c r="H113" s="44"/>
      <c r="I113" s="44">
        <f t="shared" si="21"/>
        <v>0</v>
      </c>
      <c r="J113" s="44">
        <f t="shared" si="22"/>
        <v>0</v>
      </c>
      <c r="K113" s="44">
        <f t="shared" si="23"/>
        <v>0</v>
      </c>
    </row>
    <row r="114" spans="1:11" ht="45">
      <c r="A114" s="42" t="s">
        <v>226</v>
      </c>
      <c r="B114" s="42" t="s">
        <v>35</v>
      </c>
      <c r="C114" s="42" t="s">
        <v>54</v>
      </c>
      <c r="D114" s="42">
        <v>92770</v>
      </c>
      <c r="E114" s="43" t="s">
        <v>227</v>
      </c>
      <c r="F114" s="42" t="s">
        <v>99</v>
      </c>
      <c r="G114" s="42">
        <v>371.1</v>
      </c>
      <c r="H114" s="44"/>
      <c r="I114" s="44">
        <f t="shared" si="21"/>
        <v>0</v>
      </c>
      <c r="J114" s="44">
        <f t="shared" si="22"/>
        <v>0</v>
      </c>
      <c r="K114" s="44">
        <f t="shared" si="23"/>
        <v>0</v>
      </c>
    </row>
    <row r="115" spans="1:11" ht="45">
      <c r="A115" s="42" t="s">
        <v>228</v>
      </c>
      <c r="B115" s="42" t="s">
        <v>35</v>
      </c>
      <c r="C115" s="42" t="s">
        <v>54</v>
      </c>
      <c r="D115" s="42">
        <v>92772</v>
      </c>
      <c r="E115" s="43" t="s">
        <v>229</v>
      </c>
      <c r="F115" s="42" t="s">
        <v>99</v>
      </c>
      <c r="G115" s="42">
        <v>423.1</v>
      </c>
      <c r="H115" s="44"/>
      <c r="I115" s="44">
        <f t="shared" si="21"/>
        <v>0</v>
      </c>
      <c r="J115" s="44">
        <f t="shared" si="22"/>
        <v>0</v>
      </c>
      <c r="K115" s="44">
        <f t="shared" si="23"/>
        <v>0</v>
      </c>
    </row>
    <row r="116" spans="1:11" ht="45">
      <c r="A116" s="42" t="s">
        <v>230</v>
      </c>
      <c r="B116" s="42" t="s">
        <v>35</v>
      </c>
      <c r="C116" s="42" t="s">
        <v>54</v>
      </c>
      <c r="D116" s="42">
        <v>92773</v>
      </c>
      <c r="E116" s="43" t="s">
        <v>231</v>
      </c>
      <c r="F116" s="42" t="s">
        <v>99</v>
      </c>
      <c r="G116" s="42">
        <v>2784.6</v>
      </c>
      <c r="H116" s="44"/>
      <c r="I116" s="44">
        <f t="shared" si="21"/>
        <v>0</v>
      </c>
      <c r="J116" s="44">
        <f t="shared" si="22"/>
        <v>0</v>
      </c>
      <c r="K116" s="44">
        <f t="shared" si="23"/>
        <v>0</v>
      </c>
    </row>
    <row r="117" spans="1:11" ht="24.95" customHeight="1">
      <c r="A117" s="55" t="s">
        <v>232</v>
      </c>
      <c r="B117" s="55"/>
      <c r="C117" s="55"/>
      <c r="D117" s="55"/>
      <c r="E117" s="56" t="s">
        <v>233</v>
      </c>
      <c r="F117" s="55"/>
      <c r="G117" s="55"/>
      <c r="H117" s="57"/>
      <c r="I117" s="57"/>
      <c r="J117" s="57"/>
      <c r="K117" s="57">
        <f>SUM(K119:K120)</f>
        <v>0</v>
      </c>
    </row>
    <row r="118" spans="1:11">
      <c r="A118" s="42"/>
      <c r="B118" s="42"/>
      <c r="C118" s="42"/>
      <c r="D118" s="42"/>
      <c r="E118" s="43"/>
      <c r="F118" s="42"/>
      <c r="G118" s="42"/>
      <c r="H118" s="44"/>
      <c r="I118" s="44"/>
      <c r="J118" s="44"/>
      <c r="K118" s="44"/>
    </row>
    <row r="119" spans="1:11" ht="60">
      <c r="A119" s="42" t="s">
        <v>234</v>
      </c>
      <c r="B119" s="42" t="s">
        <v>35</v>
      </c>
      <c r="C119" s="42" t="s">
        <v>36</v>
      </c>
      <c r="D119" s="42" t="s">
        <v>182</v>
      </c>
      <c r="E119" s="43" t="s">
        <v>183</v>
      </c>
      <c r="F119" s="42" t="s">
        <v>78</v>
      </c>
      <c r="G119" s="42">
        <v>1405.21</v>
      </c>
      <c r="H119" s="44"/>
      <c r="I119" s="44">
        <f>TRUNC(H119*(1+$I$2),2)</f>
        <v>0</v>
      </c>
      <c r="J119" s="44">
        <f>TRUNC(G119*H119,2)</f>
        <v>0</v>
      </c>
      <c r="K119" s="44">
        <f>TRUNC(G119*I119,2)</f>
        <v>0</v>
      </c>
    </row>
    <row r="120" spans="1:11" ht="30">
      <c r="A120" s="42" t="s">
        <v>235</v>
      </c>
      <c r="B120" s="42" t="s">
        <v>35</v>
      </c>
      <c r="C120" s="42" t="s">
        <v>54</v>
      </c>
      <c r="D120" s="42">
        <v>92267</v>
      </c>
      <c r="E120" s="43" t="s">
        <v>236</v>
      </c>
      <c r="F120" s="42" t="s">
        <v>61</v>
      </c>
      <c r="G120" s="42">
        <v>201.12799999999999</v>
      </c>
      <c r="H120" s="44"/>
      <c r="I120" s="44">
        <f>TRUNC(H120*(1+$I$2),2)</f>
        <v>0</v>
      </c>
      <c r="J120" s="44">
        <f>TRUNC(G120*H120,2)</f>
        <v>0</v>
      </c>
      <c r="K120" s="44">
        <f>TRUNC(G120*I120,2)</f>
        <v>0</v>
      </c>
    </row>
    <row r="121" spans="1:11" ht="24.95" customHeight="1">
      <c r="A121" s="55" t="s">
        <v>237</v>
      </c>
      <c r="B121" s="55"/>
      <c r="C121" s="55"/>
      <c r="D121" s="55"/>
      <c r="E121" s="56" t="s">
        <v>238</v>
      </c>
      <c r="F121" s="55"/>
      <c r="G121" s="55"/>
      <c r="H121" s="57"/>
      <c r="I121" s="57"/>
      <c r="J121" s="57"/>
      <c r="K121" s="57">
        <f>SUM(K123:K125)</f>
        <v>0</v>
      </c>
    </row>
    <row r="122" spans="1:11">
      <c r="A122" s="42"/>
      <c r="B122" s="42"/>
      <c r="C122" s="42"/>
      <c r="D122" s="42"/>
      <c r="E122" s="43"/>
      <c r="F122" s="42"/>
      <c r="G122" s="42"/>
      <c r="H122" s="44"/>
      <c r="I122" s="44"/>
      <c r="J122" s="44"/>
      <c r="K122" s="44"/>
    </row>
    <row r="123" spans="1:11">
      <c r="A123" s="42" t="s">
        <v>239</v>
      </c>
      <c r="B123" s="42" t="s">
        <v>35</v>
      </c>
      <c r="C123" s="42" t="s">
        <v>54</v>
      </c>
      <c r="D123" s="42">
        <v>97091</v>
      </c>
      <c r="E123" s="43" t="s">
        <v>240</v>
      </c>
      <c r="F123" s="42" t="s">
        <v>99</v>
      </c>
      <c r="G123" s="42">
        <v>15609</v>
      </c>
      <c r="H123" s="44"/>
      <c r="I123" s="44">
        <f>TRUNC(H123*(1+$I$2),2)</f>
        <v>0</v>
      </c>
      <c r="J123" s="44">
        <f>TRUNC(G123*H123,2)</f>
        <v>0</v>
      </c>
      <c r="K123" s="44">
        <f>TRUNC(G123*I123,2)</f>
        <v>0</v>
      </c>
    </row>
    <row r="124" spans="1:11" ht="45">
      <c r="A124" s="42" t="s">
        <v>241</v>
      </c>
      <c r="B124" s="42" t="s">
        <v>35</v>
      </c>
      <c r="C124" s="42" t="s">
        <v>54</v>
      </c>
      <c r="D124" s="42">
        <v>92773</v>
      </c>
      <c r="E124" s="43" t="s">
        <v>231</v>
      </c>
      <c r="F124" s="42" t="s">
        <v>99</v>
      </c>
      <c r="G124" s="42">
        <v>1458.4</v>
      </c>
      <c r="H124" s="44"/>
      <c r="I124" s="44">
        <f>TRUNC(H124*(1+$I$2),2)</f>
        <v>0</v>
      </c>
      <c r="J124" s="44">
        <f>TRUNC(G124*H124,2)</f>
        <v>0</v>
      </c>
      <c r="K124" s="44">
        <f>TRUNC(G124*I124,2)</f>
        <v>0</v>
      </c>
    </row>
    <row r="125" spans="1:11" ht="60">
      <c r="A125" s="42" t="s">
        <v>242</v>
      </c>
      <c r="B125" s="42" t="s">
        <v>35</v>
      </c>
      <c r="C125" s="42" t="s">
        <v>36</v>
      </c>
      <c r="D125" s="42" t="s">
        <v>182</v>
      </c>
      <c r="E125" s="43" t="s">
        <v>183</v>
      </c>
      <c r="F125" s="42" t="s">
        <v>78</v>
      </c>
      <c r="G125" s="42">
        <v>371.64</v>
      </c>
      <c r="H125" s="44"/>
      <c r="I125" s="44">
        <f>TRUNC(H125*(1+$I$2),2)</f>
        <v>0</v>
      </c>
      <c r="J125" s="44">
        <f>TRUNC(G125*H125,2)</f>
        <v>0</v>
      </c>
      <c r="K125" s="44">
        <f>TRUNC(G125*I125,2)</f>
        <v>0</v>
      </c>
    </row>
    <row r="126" spans="1:11" ht="24.95" customHeight="1">
      <c r="A126" s="55" t="s">
        <v>243</v>
      </c>
      <c r="B126" s="55"/>
      <c r="C126" s="55"/>
      <c r="D126" s="55"/>
      <c r="E126" s="56" t="s">
        <v>244</v>
      </c>
      <c r="F126" s="55"/>
      <c r="G126" s="55"/>
      <c r="H126" s="57"/>
      <c r="I126" s="57"/>
      <c r="J126" s="57"/>
      <c r="K126" s="57">
        <f>SUM(K128:K133)</f>
        <v>0</v>
      </c>
    </row>
    <row r="127" spans="1:11">
      <c r="A127" s="42"/>
      <c r="B127" s="42"/>
      <c r="C127" s="42"/>
      <c r="D127" s="42"/>
      <c r="E127" s="43"/>
      <c r="F127" s="42"/>
      <c r="G127" s="42"/>
      <c r="H127" s="44"/>
      <c r="I127" s="44"/>
      <c r="J127" s="44"/>
      <c r="K127" s="44"/>
    </row>
    <row r="128" spans="1:11" ht="45">
      <c r="A128" s="42" t="s">
        <v>245</v>
      </c>
      <c r="B128" s="42" t="s">
        <v>35</v>
      </c>
      <c r="C128" s="42" t="s">
        <v>54</v>
      </c>
      <c r="D128" s="42">
        <v>92770</v>
      </c>
      <c r="E128" s="43" t="s">
        <v>227</v>
      </c>
      <c r="F128" s="42" t="s">
        <v>99</v>
      </c>
      <c r="G128" s="42">
        <v>116.8</v>
      </c>
      <c r="H128" s="44"/>
      <c r="I128" s="44">
        <f t="shared" ref="I128:I133" si="24">TRUNC(H128*(1+$I$2),2)</f>
        <v>0</v>
      </c>
      <c r="J128" s="44">
        <f t="shared" ref="J128:J133" si="25">TRUNC(G128*H128,2)</f>
        <v>0</v>
      </c>
      <c r="K128" s="44">
        <f t="shared" ref="K128:K133" si="26">TRUNC(G128*I128,2)</f>
        <v>0</v>
      </c>
    </row>
    <row r="129" spans="1:11" ht="45">
      <c r="A129" s="42" t="s">
        <v>246</v>
      </c>
      <c r="B129" s="42" t="s">
        <v>35</v>
      </c>
      <c r="C129" s="42" t="s">
        <v>54</v>
      </c>
      <c r="D129" s="42">
        <v>92773</v>
      </c>
      <c r="E129" s="43" t="s">
        <v>231</v>
      </c>
      <c r="F129" s="42" t="s">
        <v>99</v>
      </c>
      <c r="G129" s="42">
        <v>531.5</v>
      </c>
      <c r="H129" s="44"/>
      <c r="I129" s="44">
        <f t="shared" si="24"/>
        <v>0</v>
      </c>
      <c r="J129" s="44">
        <f t="shared" si="25"/>
        <v>0</v>
      </c>
      <c r="K129" s="44">
        <f t="shared" si="26"/>
        <v>0</v>
      </c>
    </row>
    <row r="130" spans="1:11" ht="60">
      <c r="A130" s="42" t="s">
        <v>247</v>
      </c>
      <c r="B130" s="42" t="s">
        <v>35</v>
      </c>
      <c r="C130" s="42" t="s">
        <v>36</v>
      </c>
      <c r="D130" s="42" t="s">
        <v>182</v>
      </c>
      <c r="E130" s="43" t="s">
        <v>183</v>
      </c>
      <c r="F130" s="42" t="s">
        <v>78</v>
      </c>
      <c r="G130" s="42">
        <v>43.14</v>
      </c>
      <c r="H130" s="44"/>
      <c r="I130" s="44">
        <f t="shared" si="24"/>
        <v>0</v>
      </c>
      <c r="J130" s="44">
        <f t="shared" si="25"/>
        <v>0</v>
      </c>
      <c r="K130" s="44">
        <f t="shared" si="26"/>
        <v>0</v>
      </c>
    </row>
    <row r="131" spans="1:11" ht="30">
      <c r="A131" s="42" t="s">
        <v>248</v>
      </c>
      <c r="B131" s="42" t="s">
        <v>35</v>
      </c>
      <c r="C131" s="42" t="s">
        <v>54</v>
      </c>
      <c r="D131" s="42">
        <v>101792</v>
      </c>
      <c r="E131" s="43" t="s">
        <v>218</v>
      </c>
      <c r="F131" s="42" t="s">
        <v>78</v>
      </c>
      <c r="G131" s="42">
        <v>121.6</v>
      </c>
      <c r="H131" s="44"/>
      <c r="I131" s="44">
        <f t="shared" si="24"/>
        <v>0</v>
      </c>
      <c r="J131" s="44">
        <f t="shared" si="25"/>
        <v>0</v>
      </c>
      <c r="K131" s="44">
        <f t="shared" si="26"/>
        <v>0</v>
      </c>
    </row>
    <row r="132" spans="1:11">
      <c r="A132" s="42" t="s">
        <v>249</v>
      </c>
      <c r="B132" s="42" t="s">
        <v>57</v>
      </c>
      <c r="C132" s="42" t="s">
        <v>36</v>
      </c>
      <c r="D132" s="42" t="s">
        <v>250</v>
      </c>
      <c r="E132" s="43" t="s">
        <v>251</v>
      </c>
      <c r="F132" s="42" t="s">
        <v>39</v>
      </c>
      <c r="G132" s="42">
        <v>87</v>
      </c>
      <c r="H132" s="44"/>
      <c r="I132" s="44">
        <f t="shared" si="24"/>
        <v>0</v>
      </c>
      <c r="J132" s="44">
        <f t="shared" si="25"/>
        <v>0</v>
      </c>
      <c r="K132" s="44">
        <f t="shared" si="26"/>
        <v>0</v>
      </c>
    </row>
    <row r="133" spans="1:11" ht="45">
      <c r="A133" s="42" t="s">
        <v>252</v>
      </c>
      <c r="B133" s="42" t="s">
        <v>35</v>
      </c>
      <c r="C133" s="42" t="s">
        <v>36</v>
      </c>
      <c r="D133" s="42" t="s">
        <v>253</v>
      </c>
      <c r="E133" s="43" t="s">
        <v>254</v>
      </c>
      <c r="F133" s="42" t="s">
        <v>178</v>
      </c>
      <c r="G133" s="42">
        <v>1</v>
      </c>
      <c r="H133" s="44"/>
      <c r="I133" s="44">
        <f t="shared" si="24"/>
        <v>0</v>
      </c>
      <c r="J133" s="44">
        <f t="shared" si="25"/>
        <v>0</v>
      </c>
      <c r="K133" s="44">
        <f t="shared" si="26"/>
        <v>0</v>
      </c>
    </row>
    <row r="134" spans="1:11" ht="24.95" customHeight="1">
      <c r="A134" s="55" t="s">
        <v>255</v>
      </c>
      <c r="B134" s="55"/>
      <c r="C134" s="55"/>
      <c r="D134" s="55"/>
      <c r="E134" s="56" t="s">
        <v>256</v>
      </c>
      <c r="F134" s="55"/>
      <c r="G134" s="55"/>
      <c r="H134" s="57"/>
      <c r="I134" s="57"/>
      <c r="J134" s="57"/>
      <c r="K134" s="57">
        <f>SUM(K136:K144)</f>
        <v>0</v>
      </c>
    </row>
    <row r="135" spans="1:11">
      <c r="A135" s="42"/>
      <c r="B135" s="42"/>
      <c r="C135" s="42"/>
      <c r="D135" s="42"/>
      <c r="E135" s="43"/>
      <c r="F135" s="42"/>
      <c r="G135" s="42"/>
      <c r="H135" s="44"/>
      <c r="I135" s="44"/>
      <c r="J135" s="44"/>
      <c r="K135" s="44"/>
    </row>
    <row r="136" spans="1:11" ht="45">
      <c r="A136" s="42" t="s">
        <v>257</v>
      </c>
      <c r="B136" s="42" t="s">
        <v>35</v>
      </c>
      <c r="C136" s="42" t="s">
        <v>54</v>
      </c>
      <c r="D136" s="42">
        <v>92769</v>
      </c>
      <c r="E136" s="43" t="s">
        <v>225</v>
      </c>
      <c r="F136" s="42" t="s">
        <v>99</v>
      </c>
      <c r="G136" s="42">
        <v>91.9</v>
      </c>
      <c r="H136" s="44"/>
      <c r="I136" s="44">
        <f t="shared" ref="I136:I144" si="27">TRUNC(H136*(1+$I$2),2)</f>
        <v>0</v>
      </c>
      <c r="J136" s="44">
        <f t="shared" ref="J136:J144" si="28">TRUNC(G136*H136,2)</f>
        <v>0</v>
      </c>
      <c r="K136" s="44">
        <f t="shared" ref="K136:K144" si="29">TRUNC(G136*I136,2)</f>
        <v>0</v>
      </c>
    </row>
    <row r="137" spans="1:11" ht="45">
      <c r="A137" s="42" t="s">
        <v>258</v>
      </c>
      <c r="B137" s="42" t="s">
        <v>35</v>
      </c>
      <c r="C137" s="42" t="s">
        <v>54</v>
      </c>
      <c r="D137" s="42">
        <v>92770</v>
      </c>
      <c r="E137" s="43" t="s">
        <v>227</v>
      </c>
      <c r="F137" s="42" t="s">
        <v>99</v>
      </c>
      <c r="G137" s="42">
        <v>263.39999999999998</v>
      </c>
      <c r="H137" s="44"/>
      <c r="I137" s="44">
        <f t="shared" si="27"/>
        <v>0</v>
      </c>
      <c r="J137" s="44">
        <f t="shared" si="28"/>
        <v>0</v>
      </c>
      <c r="K137" s="44">
        <f t="shared" si="29"/>
        <v>0</v>
      </c>
    </row>
    <row r="138" spans="1:11" ht="45">
      <c r="A138" s="42" t="s">
        <v>259</v>
      </c>
      <c r="B138" s="42" t="s">
        <v>35</v>
      </c>
      <c r="C138" s="42" t="s">
        <v>54</v>
      </c>
      <c r="D138" s="42">
        <v>92771</v>
      </c>
      <c r="E138" s="43" t="s">
        <v>260</v>
      </c>
      <c r="F138" s="42" t="s">
        <v>99</v>
      </c>
      <c r="G138" s="42">
        <v>242.5</v>
      </c>
      <c r="H138" s="44"/>
      <c r="I138" s="44">
        <f t="shared" si="27"/>
        <v>0</v>
      </c>
      <c r="J138" s="44">
        <f t="shared" si="28"/>
        <v>0</v>
      </c>
      <c r="K138" s="44">
        <f t="shared" si="29"/>
        <v>0</v>
      </c>
    </row>
    <row r="139" spans="1:11" ht="45">
      <c r="A139" s="42" t="s">
        <v>261</v>
      </c>
      <c r="B139" s="42" t="s">
        <v>35</v>
      </c>
      <c r="C139" s="42" t="s">
        <v>54</v>
      </c>
      <c r="D139" s="42">
        <v>92772</v>
      </c>
      <c r="E139" s="43" t="s">
        <v>229</v>
      </c>
      <c r="F139" s="42" t="s">
        <v>99</v>
      </c>
      <c r="G139" s="42">
        <v>795.3</v>
      </c>
      <c r="H139" s="44"/>
      <c r="I139" s="44">
        <f t="shared" si="27"/>
        <v>0</v>
      </c>
      <c r="J139" s="44">
        <f t="shared" si="28"/>
        <v>0</v>
      </c>
      <c r="K139" s="44">
        <f t="shared" si="29"/>
        <v>0</v>
      </c>
    </row>
    <row r="140" spans="1:11" ht="45">
      <c r="A140" s="42" t="s">
        <v>262</v>
      </c>
      <c r="B140" s="42" t="s">
        <v>35</v>
      </c>
      <c r="C140" s="42" t="s">
        <v>54</v>
      </c>
      <c r="D140" s="42">
        <v>92773</v>
      </c>
      <c r="E140" s="43" t="s">
        <v>231</v>
      </c>
      <c r="F140" s="42" t="s">
        <v>99</v>
      </c>
      <c r="G140" s="42">
        <v>2753.1</v>
      </c>
      <c r="H140" s="44"/>
      <c r="I140" s="44">
        <f t="shared" si="27"/>
        <v>0</v>
      </c>
      <c r="J140" s="44">
        <f t="shared" si="28"/>
        <v>0</v>
      </c>
      <c r="K140" s="44">
        <f t="shared" si="29"/>
        <v>0</v>
      </c>
    </row>
    <row r="141" spans="1:11" ht="45">
      <c r="A141" s="42" t="s">
        <v>263</v>
      </c>
      <c r="B141" s="42" t="s">
        <v>35</v>
      </c>
      <c r="C141" s="42" t="s">
        <v>54</v>
      </c>
      <c r="D141" s="42">
        <v>92774</v>
      </c>
      <c r="E141" s="43" t="s">
        <v>264</v>
      </c>
      <c r="F141" s="42" t="s">
        <v>99</v>
      </c>
      <c r="G141" s="42">
        <v>317.60000000000002</v>
      </c>
      <c r="H141" s="44"/>
      <c r="I141" s="44">
        <f t="shared" si="27"/>
        <v>0</v>
      </c>
      <c r="J141" s="44">
        <f t="shared" si="28"/>
        <v>0</v>
      </c>
      <c r="K141" s="44">
        <f t="shared" si="29"/>
        <v>0</v>
      </c>
    </row>
    <row r="142" spans="1:11" ht="60">
      <c r="A142" s="42" t="s">
        <v>265</v>
      </c>
      <c r="B142" s="42" t="s">
        <v>35</v>
      </c>
      <c r="C142" s="42" t="s">
        <v>36</v>
      </c>
      <c r="D142" s="42" t="s">
        <v>182</v>
      </c>
      <c r="E142" s="43" t="s">
        <v>183</v>
      </c>
      <c r="F142" s="42" t="s">
        <v>78</v>
      </c>
      <c r="G142" s="42">
        <v>22.84</v>
      </c>
      <c r="H142" s="44"/>
      <c r="I142" s="44">
        <f t="shared" si="27"/>
        <v>0</v>
      </c>
      <c r="J142" s="44">
        <f t="shared" si="28"/>
        <v>0</v>
      </c>
      <c r="K142" s="44">
        <f t="shared" si="29"/>
        <v>0</v>
      </c>
    </row>
    <row r="143" spans="1:11" ht="30">
      <c r="A143" s="42" t="s">
        <v>266</v>
      </c>
      <c r="B143" s="42" t="s">
        <v>35</v>
      </c>
      <c r="C143" s="42" t="s">
        <v>54</v>
      </c>
      <c r="D143" s="42">
        <v>92267</v>
      </c>
      <c r="E143" s="43" t="s">
        <v>236</v>
      </c>
      <c r="F143" s="42" t="s">
        <v>61</v>
      </c>
      <c r="G143" s="42">
        <v>151.69999999999999</v>
      </c>
      <c r="H143" s="44"/>
      <c r="I143" s="44">
        <f t="shared" si="27"/>
        <v>0</v>
      </c>
      <c r="J143" s="44">
        <f t="shared" si="28"/>
        <v>0</v>
      </c>
      <c r="K143" s="44">
        <f t="shared" si="29"/>
        <v>0</v>
      </c>
    </row>
    <row r="144" spans="1:11" ht="30">
      <c r="A144" s="42" t="s">
        <v>267</v>
      </c>
      <c r="B144" s="42" t="s">
        <v>35</v>
      </c>
      <c r="C144" s="42" t="s">
        <v>54</v>
      </c>
      <c r="D144" s="42">
        <v>101792</v>
      </c>
      <c r="E144" s="43" t="s">
        <v>218</v>
      </c>
      <c r="F144" s="42" t="s">
        <v>78</v>
      </c>
      <c r="G144" s="42">
        <v>408.3</v>
      </c>
      <c r="H144" s="44"/>
      <c r="I144" s="44">
        <f t="shared" si="27"/>
        <v>0</v>
      </c>
      <c r="J144" s="44">
        <f t="shared" si="28"/>
        <v>0</v>
      </c>
      <c r="K144" s="44">
        <f t="shared" si="29"/>
        <v>0</v>
      </c>
    </row>
    <row r="145" spans="1:11" ht="24.95" customHeight="1">
      <c r="A145" s="55" t="s">
        <v>268</v>
      </c>
      <c r="B145" s="55"/>
      <c r="C145" s="55"/>
      <c r="D145" s="55"/>
      <c r="E145" s="56" t="s">
        <v>269</v>
      </c>
      <c r="F145" s="55"/>
      <c r="G145" s="55"/>
      <c r="H145" s="57"/>
      <c r="I145" s="57"/>
      <c r="J145" s="57"/>
      <c r="K145" s="57">
        <f>SUM(K147:K152)</f>
        <v>0</v>
      </c>
    </row>
    <row r="146" spans="1:11">
      <c r="A146" s="58"/>
      <c r="B146" s="58"/>
      <c r="C146" s="58"/>
      <c r="D146" s="58"/>
      <c r="E146" s="59"/>
      <c r="F146" s="58"/>
      <c r="G146" s="58"/>
      <c r="H146" s="60"/>
      <c r="I146" s="60"/>
      <c r="J146" s="60"/>
      <c r="K146" s="60"/>
    </row>
    <row r="147" spans="1:11" ht="30">
      <c r="A147" s="42" t="s">
        <v>270</v>
      </c>
      <c r="B147" s="42" t="s">
        <v>35</v>
      </c>
      <c r="C147" s="42" t="s">
        <v>54</v>
      </c>
      <c r="D147" s="42">
        <v>92917</v>
      </c>
      <c r="E147" s="43" t="s">
        <v>271</v>
      </c>
      <c r="F147" s="42" t="s">
        <v>99</v>
      </c>
      <c r="G147" s="42">
        <v>185.3</v>
      </c>
      <c r="H147" s="44"/>
      <c r="I147" s="44">
        <f t="shared" ref="I147:I152" si="30">TRUNC(H147*(1+$I$2),2)</f>
        <v>0</v>
      </c>
      <c r="J147" s="44">
        <f t="shared" ref="J147:J152" si="31">TRUNC(G147*H147,2)</f>
        <v>0</v>
      </c>
      <c r="K147" s="44">
        <f t="shared" ref="K147:K152" si="32">TRUNC(G147*I147,2)</f>
        <v>0</v>
      </c>
    </row>
    <row r="148" spans="1:11" ht="30">
      <c r="A148" s="42" t="s">
        <v>272</v>
      </c>
      <c r="B148" s="42" t="s">
        <v>35</v>
      </c>
      <c r="C148" s="42" t="s">
        <v>54</v>
      </c>
      <c r="D148" s="42">
        <v>92919</v>
      </c>
      <c r="E148" s="43" t="s">
        <v>273</v>
      </c>
      <c r="F148" s="42" t="s">
        <v>99</v>
      </c>
      <c r="G148" s="42">
        <v>132.30000000000001</v>
      </c>
      <c r="H148" s="44"/>
      <c r="I148" s="44">
        <f t="shared" si="30"/>
        <v>0</v>
      </c>
      <c r="J148" s="44">
        <f t="shared" si="31"/>
        <v>0</v>
      </c>
      <c r="K148" s="44">
        <f t="shared" si="32"/>
        <v>0</v>
      </c>
    </row>
    <row r="149" spans="1:11" ht="30">
      <c r="A149" s="42" t="s">
        <v>274</v>
      </c>
      <c r="B149" s="42" t="s">
        <v>35</v>
      </c>
      <c r="C149" s="42" t="s">
        <v>54</v>
      </c>
      <c r="D149" s="42">
        <v>92921</v>
      </c>
      <c r="E149" s="43" t="s">
        <v>275</v>
      </c>
      <c r="F149" s="42" t="s">
        <v>99</v>
      </c>
      <c r="G149" s="42">
        <v>367.3</v>
      </c>
      <c r="H149" s="44"/>
      <c r="I149" s="44">
        <f t="shared" si="30"/>
        <v>0</v>
      </c>
      <c r="J149" s="44">
        <f t="shared" si="31"/>
        <v>0</v>
      </c>
      <c r="K149" s="44">
        <f t="shared" si="32"/>
        <v>0</v>
      </c>
    </row>
    <row r="150" spans="1:11" ht="30">
      <c r="A150" s="42" t="s">
        <v>276</v>
      </c>
      <c r="B150" s="42" t="s">
        <v>35</v>
      </c>
      <c r="C150" s="42" t="s">
        <v>54</v>
      </c>
      <c r="D150" s="42">
        <v>92922</v>
      </c>
      <c r="E150" s="43" t="s">
        <v>277</v>
      </c>
      <c r="F150" s="42" t="s">
        <v>99</v>
      </c>
      <c r="G150" s="42">
        <v>2367.6999999999998</v>
      </c>
      <c r="H150" s="44"/>
      <c r="I150" s="44">
        <f t="shared" si="30"/>
        <v>0</v>
      </c>
      <c r="J150" s="44">
        <f t="shared" si="31"/>
        <v>0</v>
      </c>
      <c r="K150" s="44">
        <f t="shared" si="32"/>
        <v>0</v>
      </c>
    </row>
    <row r="151" spans="1:11" ht="30">
      <c r="A151" s="42" t="s">
        <v>278</v>
      </c>
      <c r="B151" s="42" t="s">
        <v>35</v>
      </c>
      <c r="C151" s="42" t="s">
        <v>54</v>
      </c>
      <c r="D151" s="42">
        <v>92915</v>
      </c>
      <c r="E151" s="43" t="s">
        <v>279</v>
      </c>
      <c r="F151" s="42" t="s">
        <v>99</v>
      </c>
      <c r="G151" s="42">
        <v>25.5</v>
      </c>
      <c r="H151" s="44"/>
      <c r="I151" s="44">
        <f t="shared" si="30"/>
        <v>0</v>
      </c>
      <c r="J151" s="44">
        <f t="shared" si="31"/>
        <v>0</v>
      </c>
      <c r="K151" s="44">
        <f t="shared" si="32"/>
        <v>0</v>
      </c>
    </row>
    <row r="152" spans="1:11" ht="60">
      <c r="A152" s="42" t="s">
        <v>280</v>
      </c>
      <c r="B152" s="42" t="s">
        <v>35</v>
      </c>
      <c r="C152" s="42" t="s">
        <v>36</v>
      </c>
      <c r="D152" s="42" t="s">
        <v>182</v>
      </c>
      <c r="E152" s="43" t="s">
        <v>183</v>
      </c>
      <c r="F152" s="42" t="s">
        <v>78</v>
      </c>
      <c r="G152" s="42">
        <v>12.789</v>
      </c>
      <c r="H152" s="44"/>
      <c r="I152" s="44">
        <f t="shared" si="30"/>
        <v>0</v>
      </c>
      <c r="J152" s="44">
        <f t="shared" si="31"/>
        <v>0</v>
      </c>
      <c r="K152" s="44">
        <f t="shared" si="32"/>
        <v>0</v>
      </c>
    </row>
    <row r="153" spans="1:11" ht="24.95" customHeight="1">
      <c r="A153" s="61" t="s">
        <v>281</v>
      </c>
      <c r="B153" s="61"/>
      <c r="C153" s="61"/>
      <c r="D153" s="61"/>
      <c r="E153" s="62" t="s">
        <v>282</v>
      </c>
      <c r="F153" s="61"/>
      <c r="G153" s="61"/>
      <c r="H153" s="63"/>
      <c r="I153" s="63"/>
      <c r="J153" s="63"/>
      <c r="K153" s="63">
        <f>SUM(K155:K156)</f>
        <v>0</v>
      </c>
    </row>
    <row r="154" spans="1:11">
      <c r="A154" s="42"/>
      <c r="B154" s="42"/>
      <c r="C154" s="42"/>
      <c r="D154" s="42"/>
      <c r="E154" s="43"/>
      <c r="F154" s="42"/>
      <c r="G154" s="42"/>
      <c r="H154" s="44"/>
      <c r="I154" s="44"/>
      <c r="J154" s="44"/>
      <c r="K154" s="44"/>
    </row>
    <row r="155" spans="1:11" ht="30">
      <c r="A155" s="42" t="s">
        <v>283</v>
      </c>
      <c r="B155" s="42" t="s">
        <v>35</v>
      </c>
      <c r="C155" s="42" t="s">
        <v>54</v>
      </c>
      <c r="D155" s="42">
        <v>98547</v>
      </c>
      <c r="E155" s="43" t="s">
        <v>284</v>
      </c>
      <c r="F155" s="42" t="s">
        <v>61</v>
      </c>
      <c r="G155" s="42">
        <v>114.23</v>
      </c>
      <c r="H155" s="44"/>
      <c r="I155" s="44">
        <f>TRUNC(H155*(1+$I$2),2)</f>
        <v>0</v>
      </c>
      <c r="J155" s="44">
        <f>TRUNC(G155*H155,2)</f>
        <v>0</v>
      </c>
      <c r="K155" s="44">
        <f>TRUNC(G155*I155,2)</f>
        <v>0</v>
      </c>
    </row>
    <row r="156" spans="1:11" ht="45">
      <c r="A156" s="42" t="s">
        <v>285</v>
      </c>
      <c r="B156" s="42" t="s">
        <v>35</v>
      </c>
      <c r="C156" s="42" t="s">
        <v>54</v>
      </c>
      <c r="D156" s="42">
        <v>87755</v>
      </c>
      <c r="E156" s="43" t="s">
        <v>286</v>
      </c>
      <c r="F156" s="42" t="s">
        <v>61</v>
      </c>
      <c r="G156" s="42">
        <v>114.23</v>
      </c>
      <c r="H156" s="44"/>
      <c r="I156" s="44">
        <f>TRUNC(H156*(1+$I$2),2)</f>
        <v>0</v>
      </c>
      <c r="J156" s="44">
        <f>TRUNC(G156*H156,2)</f>
        <v>0</v>
      </c>
      <c r="K156" s="44">
        <f>TRUNC(G156*I156,2)</f>
        <v>0</v>
      </c>
    </row>
    <row r="157" spans="1:11" ht="24.95" customHeight="1">
      <c r="A157" s="61" t="s">
        <v>287</v>
      </c>
      <c r="B157" s="61"/>
      <c r="C157" s="61"/>
      <c r="D157" s="61"/>
      <c r="E157" s="62" t="s">
        <v>288</v>
      </c>
      <c r="F157" s="61"/>
      <c r="G157" s="61"/>
      <c r="H157" s="63"/>
      <c r="I157" s="63"/>
      <c r="J157" s="63"/>
      <c r="K157" s="63">
        <f>SUM(K159,K166,K177,K191,K214,K226,K247)</f>
        <v>0</v>
      </c>
    </row>
    <row r="158" spans="1:11">
      <c r="A158" s="64"/>
      <c r="B158" s="64"/>
      <c r="C158" s="64"/>
      <c r="D158" s="64"/>
      <c r="E158" s="65"/>
      <c r="F158" s="64"/>
      <c r="G158" s="64"/>
      <c r="H158" s="66"/>
      <c r="I158" s="66"/>
      <c r="J158" s="66"/>
      <c r="K158" s="66"/>
    </row>
    <row r="159" spans="1:11" ht="24.95" customHeight="1">
      <c r="A159" s="55" t="s">
        <v>289</v>
      </c>
      <c r="B159" s="55"/>
      <c r="C159" s="55"/>
      <c r="D159" s="55"/>
      <c r="E159" s="56" t="s">
        <v>290</v>
      </c>
      <c r="F159" s="55"/>
      <c r="G159" s="55"/>
      <c r="H159" s="57"/>
      <c r="I159" s="57"/>
      <c r="J159" s="57"/>
      <c r="K159" s="57">
        <f>SUM(K161:K165)</f>
        <v>0</v>
      </c>
    </row>
    <row r="160" spans="1:11">
      <c r="A160" s="42"/>
      <c r="B160" s="42"/>
      <c r="C160" s="42"/>
      <c r="D160" s="42"/>
      <c r="E160" s="43"/>
      <c r="F160" s="42"/>
      <c r="G160" s="42"/>
      <c r="H160" s="44"/>
      <c r="I160" s="44"/>
      <c r="J160" s="44"/>
      <c r="K160" s="44"/>
    </row>
    <row r="161" spans="1:11" ht="60">
      <c r="A161" s="42" t="s">
        <v>291</v>
      </c>
      <c r="B161" s="42" t="s">
        <v>35</v>
      </c>
      <c r="C161" s="42" t="s">
        <v>54</v>
      </c>
      <c r="D161" s="42">
        <v>87491</v>
      </c>
      <c r="E161" s="43" t="s">
        <v>292</v>
      </c>
      <c r="F161" s="42" t="s">
        <v>61</v>
      </c>
      <c r="G161" s="42">
        <v>1139.31</v>
      </c>
      <c r="H161" s="44"/>
      <c r="I161" s="44">
        <f>TRUNC(H161*(1+$I$2),2)</f>
        <v>0</v>
      </c>
      <c r="J161" s="44">
        <f>TRUNC(G161*H161,2)</f>
        <v>0</v>
      </c>
      <c r="K161" s="44">
        <f>TRUNC(G161*I161,2)</f>
        <v>0</v>
      </c>
    </row>
    <row r="162" spans="1:11" ht="30">
      <c r="A162" s="42" t="s">
        <v>293</v>
      </c>
      <c r="B162" s="42" t="s">
        <v>35</v>
      </c>
      <c r="C162" s="42" t="s">
        <v>54</v>
      </c>
      <c r="D162" s="42">
        <v>93187</v>
      </c>
      <c r="E162" s="43" t="s">
        <v>294</v>
      </c>
      <c r="F162" s="42" t="s">
        <v>91</v>
      </c>
      <c r="G162" s="42">
        <v>56.8</v>
      </c>
      <c r="H162" s="44"/>
      <c r="I162" s="44">
        <f>TRUNC(H162*(1+$I$2),2)</f>
        <v>0</v>
      </c>
      <c r="J162" s="44">
        <f>TRUNC(G162*H162,2)</f>
        <v>0</v>
      </c>
      <c r="K162" s="44">
        <f>TRUNC(G162*I162,2)</f>
        <v>0</v>
      </c>
    </row>
    <row r="163" spans="1:11" ht="30">
      <c r="A163" s="42" t="s">
        <v>295</v>
      </c>
      <c r="B163" s="42" t="s">
        <v>35</v>
      </c>
      <c r="C163" s="42" t="s">
        <v>54</v>
      </c>
      <c r="D163" s="42">
        <v>93186</v>
      </c>
      <c r="E163" s="43" t="s">
        <v>296</v>
      </c>
      <c r="F163" s="42" t="s">
        <v>91</v>
      </c>
      <c r="G163" s="42">
        <v>36.4</v>
      </c>
      <c r="H163" s="44"/>
      <c r="I163" s="44">
        <f>TRUNC(H163*(1+$I$2),2)</f>
        <v>0</v>
      </c>
      <c r="J163" s="44">
        <f>TRUNC(G163*H163,2)</f>
        <v>0</v>
      </c>
      <c r="K163" s="44">
        <f>TRUNC(G163*I163,2)</f>
        <v>0</v>
      </c>
    </row>
    <row r="164" spans="1:11" ht="30">
      <c r="A164" s="42" t="s">
        <v>297</v>
      </c>
      <c r="B164" s="42" t="s">
        <v>35</v>
      </c>
      <c r="C164" s="42" t="s">
        <v>54</v>
      </c>
      <c r="D164" s="42">
        <v>93197</v>
      </c>
      <c r="E164" s="43" t="s">
        <v>298</v>
      </c>
      <c r="F164" s="42" t="s">
        <v>91</v>
      </c>
      <c r="G164" s="42">
        <v>27.5</v>
      </c>
      <c r="H164" s="44"/>
      <c r="I164" s="44">
        <f>TRUNC(H164*(1+$I$2),2)</f>
        <v>0</v>
      </c>
      <c r="J164" s="44">
        <f>TRUNC(G164*H164,2)</f>
        <v>0</v>
      </c>
      <c r="K164" s="44">
        <f>TRUNC(G164*I164,2)</f>
        <v>0</v>
      </c>
    </row>
    <row r="165" spans="1:11" ht="30">
      <c r="A165" s="42" t="s">
        <v>299</v>
      </c>
      <c r="B165" s="42" t="s">
        <v>35</v>
      </c>
      <c r="C165" s="42" t="s">
        <v>54</v>
      </c>
      <c r="D165" s="42">
        <v>93196</v>
      </c>
      <c r="E165" s="43" t="s">
        <v>300</v>
      </c>
      <c r="F165" s="42" t="s">
        <v>91</v>
      </c>
      <c r="G165" s="42">
        <v>15.9</v>
      </c>
      <c r="H165" s="44"/>
      <c r="I165" s="44">
        <f>TRUNC(H165*(1+$I$2),2)</f>
        <v>0</v>
      </c>
      <c r="J165" s="44">
        <f>TRUNC(G165*H165,2)</f>
        <v>0</v>
      </c>
      <c r="K165" s="44">
        <f>TRUNC(G165*I165,2)</f>
        <v>0</v>
      </c>
    </row>
    <row r="166" spans="1:11" ht="24.95" customHeight="1">
      <c r="A166" s="55" t="s">
        <v>301</v>
      </c>
      <c r="B166" s="55"/>
      <c r="C166" s="55"/>
      <c r="D166" s="55"/>
      <c r="E166" s="56" t="s">
        <v>302</v>
      </c>
      <c r="F166" s="55"/>
      <c r="G166" s="55"/>
      <c r="H166" s="57"/>
      <c r="I166" s="57"/>
      <c r="J166" s="57"/>
      <c r="K166" s="57">
        <f>SUM(K168,K174)</f>
        <v>0</v>
      </c>
    </row>
    <row r="167" spans="1:11">
      <c r="A167" s="64"/>
      <c r="B167" s="64"/>
      <c r="C167" s="64"/>
      <c r="D167" s="64"/>
      <c r="E167" s="65"/>
      <c r="F167" s="64"/>
      <c r="G167" s="64"/>
      <c r="H167" s="66"/>
      <c r="I167" s="66"/>
      <c r="J167" s="66"/>
      <c r="K167" s="66"/>
    </row>
    <row r="168" spans="1:11" ht="24.95" customHeight="1">
      <c r="A168" s="67" t="s">
        <v>303</v>
      </c>
      <c r="B168" s="67"/>
      <c r="C168" s="67"/>
      <c r="D168" s="67"/>
      <c r="E168" s="68" t="s">
        <v>304</v>
      </c>
      <c r="F168" s="67"/>
      <c r="G168" s="67"/>
      <c r="H168" s="69"/>
      <c r="I168" s="69"/>
      <c r="J168" s="69"/>
      <c r="K168" s="69">
        <f>SUM(K170:K173)</f>
        <v>0</v>
      </c>
    </row>
    <row r="169" spans="1:11">
      <c r="A169" s="42"/>
      <c r="B169" s="42"/>
      <c r="C169" s="42"/>
      <c r="D169" s="42"/>
      <c r="E169" s="43"/>
      <c r="F169" s="42"/>
      <c r="G169" s="42"/>
      <c r="H169" s="44"/>
      <c r="I169" s="44"/>
      <c r="J169" s="44"/>
      <c r="K169" s="44"/>
    </row>
    <row r="170" spans="1:11" ht="45">
      <c r="A170" s="42" t="s">
        <v>305</v>
      </c>
      <c r="B170" s="42" t="s">
        <v>35</v>
      </c>
      <c r="C170" s="42" t="s">
        <v>54</v>
      </c>
      <c r="D170" s="42">
        <v>87879</v>
      </c>
      <c r="E170" s="43" t="s">
        <v>306</v>
      </c>
      <c r="F170" s="42" t="s">
        <v>61</v>
      </c>
      <c r="G170" s="42">
        <v>1401.98</v>
      </c>
      <c r="H170" s="44"/>
      <c r="I170" s="44">
        <f>TRUNC(H170*(1+$I$2),2)</f>
        <v>0</v>
      </c>
      <c r="J170" s="44">
        <f>TRUNC(G170*H170,2)</f>
        <v>0</v>
      </c>
      <c r="K170" s="44">
        <f>TRUNC(G170*I170,2)</f>
        <v>0</v>
      </c>
    </row>
    <row r="171" spans="1:11" ht="60">
      <c r="A171" s="42" t="s">
        <v>307</v>
      </c>
      <c r="B171" s="42" t="s">
        <v>35</v>
      </c>
      <c r="C171" s="42" t="s">
        <v>54</v>
      </c>
      <c r="D171" s="42">
        <v>87531</v>
      </c>
      <c r="E171" s="43" t="s">
        <v>308</v>
      </c>
      <c r="F171" s="42" t="s">
        <v>61</v>
      </c>
      <c r="G171" s="42">
        <v>106.33</v>
      </c>
      <c r="H171" s="44"/>
      <c r="I171" s="44">
        <f>TRUNC(H171*(1+$I$2),2)</f>
        <v>0</v>
      </c>
      <c r="J171" s="44">
        <f>TRUNC(G171*H171,2)</f>
        <v>0</v>
      </c>
      <c r="K171" s="44">
        <f>TRUNC(G171*I171,2)</f>
        <v>0</v>
      </c>
    </row>
    <row r="172" spans="1:11" ht="45">
      <c r="A172" s="42" t="s">
        <v>309</v>
      </c>
      <c r="B172" s="42" t="s">
        <v>35</v>
      </c>
      <c r="C172" s="42" t="s">
        <v>54</v>
      </c>
      <c r="D172" s="42">
        <v>87271</v>
      </c>
      <c r="E172" s="43" t="s">
        <v>310</v>
      </c>
      <c r="F172" s="42" t="s">
        <v>61</v>
      </c>
      <c r="G172" s="42">
        <v>106.33</v>
      </c>
      <c r="H172" s="44"/>
      <c r="I172" s="44">
        <f>TRUNC(H172*(1+$I$2),2)</f>
        <v>0</v>
      </c>
      <c r="J172" s="44">
        <f>TRUNC(G172*H172,2)</f>
        <v>0</v>
      </c>
      <c r="K172" s="44">
        <f>TRUNC(G172*I172,2)</f>
        <v>0</v>
      </c>
    </row>
    <row r="173" spans="1:11" ht="60">
      <c r="A173" s="42" t="s">
        <v>311</v>
      </c>
      <c r="B173" s="42" t="s">
        <v>35</v>
      </c>
      <c r="C173" s="42" t="s">
        <v>54</v>
      </c>
      <c r="D173" s="42">
        <v>87529</v>
      </c>
      <c r="E173" s="43" t="s">
        <v>312</v>
      </c>
      <c r="F173" s="42" t="s">
        <v>61</v>
      </c>
      <c r="G173" s="42">
        <v>1295.6500000000001</v>
      </c>
      <c r="H173" s="44"/>
      <c r="I173" s="44">
        <f>TRUNC(H173*(1+$I$2),2)</f>
        <v>0</v>
      </c>
      <c r="J173" s="44">
        <f>TRUNC(G173*H173,2)</f>
        <v>0</v>
      </c>
      <c r="K173" s="44">
        <f>TRUNC(G173*I173,2)</f>
        <v>0</v>
      </c>
    </row>
    <row r="174" spans="1:11" ht="24.95" customHeight="1">
      <c r="A174" s="67" t="s">
        <v>313</v>
      </c>
      <c r="B174" s="67"/>
      <c r="C174" s="67"/>
      <c r="D174" s="67"/>
      <c r="E174" s="68" t="s">
        <v>314</v>
      </c>
      <c r="F174" s="67"/>
      <c r="G174" s="67"/>
      <c r="H174" s="69"/>
      <c r="I174" s="69"/>
      <c r="J174" s="69"/>
      <c r="K174" s="69">
        <f>SUM(K176)</f>
        <v>0</v>
      </c>
    </row>
    <row r="175" spans="1:11">
      <c r="A175" s="42"/>
      <c r="B175" s="42"/>
      <c r="C175" s="42"/>
      <c r="D175" s="42"/>
      <c r="E175" s="43"/>
      <c r="F175" s="42"/>
      <c r="G175" s="42"/>
      <c r="H175" s="44"/>
      <c r="I175" s="44"/>
      <c r="J175" s="44"/>
      <c r="K175" s="44"/>
    </row>
    <row r="176" spans="1:11" ht="30">
      <c r="A176" s="42" t="s">
        <v>315</v>
      </c>
      <c r="B176" s="42" t="s">
        <v>35</v>
      </c>
      <c r="C176" s="42" t="s">
        <v>54</v>
      </c>
      <c r="D176" s="42">
        <v>87414</v>
      </c>
      <c r="E176" s="43" t="s">
        <v>316</v>
      </c>
      <c r="F176" s="42" t="s">
        <v>61</v>
      </c>
      <c r="G176" s="42">
        <v>868.02</v>
      </c>
      <c r="H176" s="44"/>
      <c r="I176" s="44">
        <f>TRUNC(H176*(1+$I$2),2)</f>
        <v>0</v>
      </c>
      <c r="J176" s="44">
        <f>TRUNC(G176*H176,2)</f>
        <v>0</v>
      </c>
      <c r="K176" s="44">
        <f>TRUNC(G176*I176,2)</f>
        <v>0</v>
      </c>
    </row>
    <row r="177" spans="1:11" ht="24.95" customHeight="1">
      <c r="A177" s="55" t="s">
        <v>317</v>
      </c>
      <c r="B177" s="55"/>
      <c r="C177" s="55"/>
      <c r="D177" s="55"/>
      <c r="E177" s="56" t="s">
        <v>318</v>
      </c>
      <c r="F177" s="55"/>
      <c r="G177" s="55"/>
      <c r="H177" s="57"/>
      <c r="I177" s="57"/>
      <c r="J177" s="57"/>
      <c r="K177" s="57">
        <f>SUM(K179,K183,K188)</f>
        <v>0</v>
      </c>
    </row>
    <row r="178" spans="1:11">
      <c r="A178" s="64"/>
      <c r="B178" s="64"/>
      <c r="C178" s="64"/>
      <c r="D178" s="64"/>
      <c r="E178" s="65"/>
      <c r="F178" s="64"/>
      <c r="G178" s="64"/>
      <c r="H178" s="66"/>
      <c r="I178" s="66"/>
      <c r="J178" s="66"/>
      <c r="K178" s="66"/>
    </row>
    <row r="179" spans="1:11" ht="24.95" customHeight="1">
      <c r="A179" s="67" t="s">
        <v>319</v>
      </c>
      <c r="B179" s="67"/>
      <c r="C179" s="67"/>
      <c r="D179" s="67"/>
      <c r="E179" s="68" t="s">
        <v>320</v>
      </c>
      <c r="F179" s="67"/>
      <c r="G179" s="67"/>
      <c r="H179" s="69"/>
      <c r="I179" s="69"/>
      <c r="J179" s="69"/>
      <c r="K179" s="69">
        <f>SUM(K181:K182)</f>
        <v>0</v>
      </c>
    </row>
    <row r="180" spans="1:11">
      <c r="A180" s="42"/>
      <c r="B180" s="42"/>
      <c r="C180" s="42"/>
      <c r="D180" s="42"/>
      <c r="E180" s="43"/>
      <c r="F180" s="42"/>
      <c r="G180" s="42"/>
      <c r="H180" s="44"/>
      <c r="I180" s="44"/>
      <c r="J180" s="44"/>
      <c r="K180" s="44"/>
    </row>
    <row r="181" spans="1:11" ht="30">
      <c r="A181" s="42" t="s">
        <v>321</v>
      </c>
      <c r="B181" s="42" t="s">
        <v>35</v>
      </c>
      <c r="C181" s="42" t="s">
        <v>54</v>
      </c>
      <c r="D181" s="42">
        <v>91341</v>
      </c>
      <c r="E181" s="43" t="s">
        <v>322</v>
      </c>
      <c r="F181" s="42" t="s">
        <v>61</v>
      </c>
      <c r="G181" s="42">
        <v>21.21</v>
      </c>
      <c r="H181" s="44"/>
      <c r="I181" s="44">
        <f>TRUNC(H181*(1+$I$2),2)</f>
        <v>0</v>
      </c>
      <c r="J181" s="44">
        <f>TRUNC(G181*H181,2)</f>
        <v>0</v>
      </c>
      <c r="K181" s="44">
        <f>TRUNC(G181*I181,2)</f>
        <v>0</v>
      </c>
    </row>
    <row r="182" spans="1:11" ht="30">
      <c r="A182" s="42" t="s">
        <v>323</v>
      </c>
      <c r="B182" s="42" t="s">
        <v>35</v>
      </c>
      <c r="C182" s="42" t="s">
        <v>36</v>
      </c>
      <c r="D182" s="42" t="s">
        <v>324</v>
      </c>
      <c r="E182" s="43" t="s">
        <v>325</v>
      </c>
      <c r="F182" s="42" t="s">
        <v>178</v>
      </c>
      <c r="G182" s="42">
        <v>4</v>
      </c>
      <c r="H182" s="44"/>
      <c r="I182" s="44">
        <f>TRUNC(H182*(1+$I$2),2)</f>
        <v>0</v>
      </c>
      <c r="J182" s="44">
        <f>TRUNC(G182*H182,2)</f>
        <v>0</v>
      </c>
      <c r="K182" s="44">
        <f>TRUNC(G182*I182,2)</f>
        <v>0</v>
      </c>
    </row>
    <row r="183" spans="1:11" ht="24.95" customHeight="1">
      <c r="A183" s="67" t="s">
        <v>326</v>
      </c>
      <c r="B183" s="67"/>
      <c r="C183" s="67"/>
      <c r="D183" s="67"/>
      <c r="E183" s="68" t="s">
        <v>327</v>
      </c>
      <c r="F183" s="67"/>
      <c r="G183" s="67"/>
      <c r="H183" s="69"/>
      <c r="I183" s="69"/>
      <c r="J183" s="69"/>
      <c r="K183" s="69">
        <f>SUM(K185:K187)</f>
        <v>0</v>
      </c>
    </row>
    <row r="184" spans="1:11">
      <c r="A184" s="42"/>
      <c r="B184" s="42"/>
      <c r="C184" s="42"/>
      <c r="D184" s="42"/>
      <c r="E184" s="43"/>
      <c r="F184" s="42"/>
      <c r="G184" s="42"/>
      <c r="H184" s="44"/>
      <c r="I184" s="44"/>
      <c r="J184" s="44"/>
      <c r="K184" s="44"/>
    </row>
    <row r="185" spans="1:11" ht="45">
      <c r="A185" s="42" t="s">
        <v>328</v>
      </c>
      <c r="B185" s="42" t="s">
        <v>35</v>
      </c>
      <c r="C185" s="42" t="s">
        <v>54</v>
      </c>
      <c r="D185" s="42">
        <v>94569</v>
      </c>
      <c r="E185" s="43" t="s">
        <v>329</v>
      </c>
      <c r="F185" s="42" t="s">
        <v>61</v>
      </c>
      <c r="G185" s="42">
        <v>16.8</v>
      </c>
      <c r="H185" s="44"/>
      <c r="I185" s="44">
        <f>TRUNC(H185*(1+$I$2),2)</f>
        <v>0</v>
      </c>
      <c r="J185" s="44">
        <f>TRUNC(G185*H185,2)</f>
        <v>0</v>
      </c>
      <c r="K185" s="44">
        <f>TRUNC(G185*I185,2)</f>
        <v>0</v>
      </c>
    </row>
    <row r="186" spans="1:11" ht="45">
      <c r="A186" s="42" t="s">
        <v>330</v>
      </c>
      <c r="B186" s="42" t="s">
        <v>35</v>
      </c>
      <c r="C186" s="42" t="s">
        <v>54</v>
      </c>
      <c r="D186" s="42">
        <v>100674</v>
      </c>
      <c r="E186" s="43" t="s">
        <v>331</v>
      </c>
      <c r="F186" s="42" t="s">
        <v>61</v>
      </c>
      <c r="G186" s="42">
        <v>3.6</v>
      </c>
      <c r="H186" s="44"/>
      <c r="I186" s="44">
        <f>TRUNC(H186*(1+$I$2),2)</f>
        <v>0</v>
      </c>
      <c r="J186" s="44">
        <f>TRUNC(G186*H186,2)</f>
        <v>0</v>
      </c>
      <c r="K186" s="44">
        <f>TRUNC(G186*I186,2)</f>
        <v>0</v>
      </c>
    </row>
    <row r="187" spans="1:11" ht="30">
      <c r="A187" s="42" t="s">
        <v>332</v>
      </c>
      <c r="B187" s="42" t="s">
        <v>35</v>
      </c>
      <c r="C187" s="42" t="s">
        <v>54</v>
      </c>
      <c r="D187" s="42">
        <v>101965</v>
      </c>
      <c r="E187" s="43" t="s">
        <v>333</v>
      </c>
      <c r="F187" s="42" t="s">
        <v>91</v>
      </c>
      <c r="G187" s="42">
        <v>17.96</v>
      </c>
      <c r="H187" s="44"/>
      <c r="I187" s="44">
        <f>TRUNC(H187*(1+$I$2),2)</f>
        <v>0</v>
      </c>
      <c r="J187" s="44">
        <f>TRUNC(G187*H187,2)</f>
        <v>0</v>
      </c>
      <c r="K187" s="44">
        <f>TRUNC(G187*I187,2)</f>
        <v>0</v>
      </c>
    </row>
    <row r="188" spans="1:11" ht="24.95" customHeight="1">
      <c r="A188" s="67" t="s">
        <v>334</v>
      </c>
      <c r="B188" s="67"/>
      <c r="C188" s="67"/>
      <c r="D188" s="67"/>
      <c r="E188" s="68" t="s">
        <v>335</v>
      </c>
      <c r="F188" s="67"/>
      <c r="G188" s="67"/>
      <c r="H188" s="69"/>
      <c r="I188" s="69"/>
      <c r="J188" s="69"/>
      <c r="K188" s="69">
        <f>SUM(K190)</f>
        <v>0</v>
      </c>
    </row>
    <row r="189" spans="1:11">
      <c r="A189" s="42"/>
      <c r="B189" s="42"/>
      <c r="C189" s="42"/>
      <c r="D189" s="42"/>
      <c r="E189" s="43"/>
      <c r="F189" s="42"/>
      <c r="G189" s="42"/>
      <c r="H189" s="44"/>
      <c r="I189" s="44"/>
      <c r="J189" s="44"/>
      <c r="K189" s="44"/>
    </row>
    <row r="190" spans="1:11" ht="30">
      <c r="A190" s="42" t="s">
        <v>336</v>
      </c>
      <c r="B190" s="42" t="s">
        <v>35</v>
      </c>
      <c r="C190" s="42" t="s">
        <v>36</v>
      </c>
      <c r="D190" s="42" t="s">
        <v>337</v>
      </c>
      <c r="E190" s="43" t="s">
        <v>338</v>
      </c>
      <c r="F190" s="42" t="s">
        <v>61</v>
      </c>
      <c r="G190" s="42">
        <v>179.66</v>
      </c>
      <c r="H190" s="44"/>
      <c r="I190" s="44">
        <f>TRUNC(H190*(1+$I$2),2)</f>
        <v>0</v>
      </c>
      <c r="J190" s="44">
        <f>TRUNC(G190*H190,2)</f>
        <v>0</v>
      </c>
      <c r="K190" s="44">
        <f>TRUNC(G190*I190,2)</f>
        <v>0</v>
      </c>
    </row>
    <row r="191" spans="1:11" ht="24.95" customHeight="1">
      <c r="A191" s="55" t="s">
        <v>339</v>
      </c>
      <c r="B191" s="55"/>
      <c r="C191" s="55"/>
      <c r="D191" s="55"/>
      <c r="E191" s="56" t="s">
        <v>340</v>
      </c>
      <c r="F191" s="55"/>
      <c r="G191" s="55"/>
      <c r="H191" s="57"/>
      <c r="I191" s="57"/>
      <c r="J191" s="57"/>
      <c r="K191" s="57">
        <f>SUM(K193,K202,K209)</f>
        <v>0</v>
      </c>
    </row>
    <row r="192" spans="1:11">
      <c r="A192" s="64"/>
      <c r="B192" s="64"/>
      <c r="C192" s="64"/>
      <c r="D192" s="64"/>
      <c r="E192" s="65"/>
      <c r="F192" s="64"/>
      <c r="G192" s="64"/>
      <c r="H192" s="66"/>
      <c r="I192" s="66"/>
      <c r="J192" s="66"/>
      <c r="K192" s="66"/>
    </row>
    <row r="193" spans="1:11" ht="24.95" customHeight="1">
      <c r="A193" s="67" t="s">
        <v>341</v>
      </c>
      <c r="B193" s="67"/>
      <c r="C193" s="67"/>
      <c r="D193" s="67"/>
      <c r="E193" s="68" t="s">
        <v>85</v>
      </c>
      <c r="F193" s="67"/>
      <c r="G193" s="67"/>
      <c r="H193" s="69"/>
      <c r="I193" s="69"/>
      <c r="J193" s="69"/>
      <c r="K193" s="69">
        <f>SUM(K195:K201)</f>
        <v>0</v>
      </c>
    </row>
    <row r="194" spans="1:11">
      <c r="A194" s="42"/>
      <c r="B194" s="42"/>
      <c r="C194" s="42"/>
      <c r="D194" s="42"/>
      <c r="E194" s="43"/>
      <c r="F194" s="42"/>
      <c r="G194" s="42"/>
      <c r="H194" s="44"/>
      <c r="I194" s="44"/>
      <c r="J194" s="44"/>
      <c r="K194" s="44"/>
    </row>
    <row r="195" spans="1:11" ht="30">
      <c r="A195" s="42" t="s">
        <v>342</v>
      </c>
      <c r="B195" s="42" t="s">
        <v>35</v>
      </c>
      <c r="C195" s="42" t="s">
        <v>54</v>
      </c>
      <c r="D195" s="42">
        <v>97083</v>
      </c>
      <c r="E195" s="43" t="s">
        <v>343</v>
      </c>
      <c r="F195" s="42" t="s">
        <v>61</v>
      </c>
      <c r="G195" s="42">
        <v>1958.52</v>
      </c>
      <c r="H195" s="44"/>
      <c r="I195" s="44">
        <f t="shared" ref="I195:I201" si="33">TRUNC(H195*(1+$I$2),2)</f>
        <v>0</v>
      </c>
      <c r="J195" s="44">
        <f t="shared" ref="J195:J201" si="34">TRUNC(G195*H195,2)</f>
        <v>0</v>
      </c>
      <c r="K195" s="44">
        <f t="shared" ref="K195:K201" si="35">TRUNC(G195*I195,2)</f>
        <v>0</v>
      </c>
    </row>
    <row r="196" spans="1:11" ht="30">
      <c r="A196" s="42" t="s">
        <v>344</v>
      </c>
      <c r="B196" s="42" t="s">
        <v>35</v>
      </c>
      <c r="C196" s="42" t="s">
        <v>54</v>
      </c>
      <c r="D196" s="42">
        <v>95240</v>
      </c>
      <c r="E196" s="43" t="s">
        <v>345</v>
      </c>
      <c r="F196" s="42" t="s">
        <v>61</v>
      </c>
      <c r="G196" s="42">
        <v>868.02</v>
      </c>
      <c r="H196" s="44"/>
      <c r="I196" s="44">
        <f t="shared" si="33"/>
        <v>0</v>
      </c>
      <c r="J196" s="44">
        <f t="shared" si="34"/>
        <v>0</v>
      </c>
      <c r="K196" s="44">
        <f t="shared" si="35"/>
        <v>0</v>
      </c>
    </row>
    <row r="197" spans="1:11" ht="45">
      <c r="A197" s="42" t="s">
        <v>346</v>
      </c>
      <c r="B197" s="42" t="s">
        <v>35</v>
      </c>
      <c r="C197" s="42" t="s">
        <v>54</v>
      </c>
      <c r="D197" s="42">
        <v>87630</v>
      </c>
      <c r="E197" s="43" t="s">
        <v>347</v>
      </c>
      <c r="F197" s="42" t="s">
        <v>61</v>
      </c>
      <c r="G197" s="42">
        <v>868.02</v>
      </c>
      <c r="H197" s="44"/>
      <c r="I197" s="44">
        <f t="shared" si="33"/>
        <v>0</v>
      </c>
      <c r="J197" s="44">
        <f t="shared" si="34"/>
        <v>0</v>
      </c>
      <c r="K197" s="44">
        <f t="shared" si="35"/>
        <v>0</v>
      </c>
    </row>
    <row r="198" spans="1:11" ht="30">
      <c r="A198" s="42" t="s">
        <v>348</v>
      </c>
      <c r="B198" s="42" t="s">
        <v>35</v>
      </c>
      <c r="C198" s="42" t="s">
        <v>54</v>
      </c>
      <c r="D198" s="42">
        <v>97113</v>
      </c>
      <c r="E198" s="43" t="s">
        <v>349</v>
      </c>
      <c r="F198" s="42" t="s">
        <v>61</v>
      </c>
      <c r="G198" s="42">
        <v>1090.5</v>
      </c>
      <c r="H198" s="44"/>
      <c r="I198" s="44">
        <f t="shared" si="33"/>
        <v>0</v>
      </c>
      <c r="J198" s="44">
        <f t="shared" si="34"/>
        <v>0</v>
      </c>
      <c r="K198" s="44">
        <f t="shared" si="35"/>
        <v>0</v>
      </c>
    </row>
    <row r="199" spans="1:11" ht="30">
      <c r="A199" s="42" t="s">
        <v>350</v>
      </c>
      <c r="B199" s="42" t="s">
        <v>35</v>
      </c>
      <c r="C199" s="42" t="s">
        <v>54</v>
      </c>
      <c r="D199" s="42">
        <v>100322</v>
      </c>
      <c r="E199" s="43" t="s">
        <v>351</v>
      </c>
      <c r="F199" s="42" t="s">
        <v>78</v>
      </c>
      <c r="G199" s="42">
        <v>54.53</v>
      </c>
      <c r="H199" s="44"/>
      <c r="I199" s="44">
        <f t="shared" si="33"/>
        <v>0</v>
      </c>
      <c r="J199" s="44">
        <f t="shared" si="34"/>
        <v>0</v>
      </c>
      <c r="K199" s="44">
        <f t="shared" si="35"/>
        <v>0</v>
      </c>
    </row>
    <row r="200" spans="1:11">
      <c r="A200" s="42" t="s">
        <v>352</v>
      </c>
      <c r="B200" s="42" t="s">
        <v>35</v>
      </c>
      <c r="C200" s="42" t="s">
        <v>54</v>
      </c>
      <c r="D200" s="42">
        <v>97088</v>
      </c>
      <c r="E200" s="43" t="s">
        <v>353</v>
      </c>
      <c r="F200" s="42" t="s">
        <v>99</v>
      </c>
      <c r="G200" s="42">
        <v>1936.73</v>
      </c>
      <c r="H200" s="44"/>
      <c r="I200" s="44">
        <f t="shared" si="33"/>
        <v>0</v>
      </c>
      <c r="J200" s="44">
        <f t="shared" si="34"/>
        <v>0</v>
      </c>
      <c r="K200" s="44">
        <f t="shared" si="35"/>
        <v>0</v>
      </c>
    </row>
    <row r="201" spans="1:11" ht="30">
      <c r="A201" s="42" t="s">
        <v>354</v>
      </c>
      <c r="B201" s="42" t="s">
        <v>35</v>
      </c>
      <c r="C201" s="42" t="s">
        <v>54</v>
      </c>
      <c r="D201" s="42">
        <v>97096</v>
      </c>
      <c r="E201" s="43" t="s">
        <v>355</v>
      </c>
      <c r="F201" s="42" t="s">
        <v>78</v>
      </c>
      <c r="G201" s="42">
        <v>76.34</v>
      </c>
      <c r="H201" s="44"/>
      <c r="I201" s="44">
        <f t="shared" si="33"/>
        <v>0</v>
      </c>
      <c r="J201" s="44">
        <f t="shared" si="34"/>
        <v>0</v>
      </c>
      <c r="K201" s="44">
        <f t="shared" si="35"/>
        <v>0</v>
      </c>
    </row>
    <row r="202" spans="1:11" ht="24.95" customHeight="1">
      <c r="A202" s="67" t="s">
        <v>356</v>
      </c>
      <c r="B202" s="67"/>
      <c r="C202" s="67"/>
      <c r="D202" s="67"/>
      <c r="E202" s="68" t="s">
        <v>357</v>
      </c>
      <c r="F202" s="67"/>
      <c r="G202" s="67"/>
      <c r="H202" s="69"/>
      <c r="I202" s="69"/>
      <c r="J202" s="69"/>
      <c r="K202" s="69">
        <f>SUM(K204:K208)</f>
        <v>0</v>
      </c>
    </row>
    <row r="203" spans="1:11">
      <c r="A203" s="42"/>
      <c r="B203" s="42"/>
      <c r="C203" s="42"/>
      <c r="D203" s="42"/>
      <c r="E203" s="43"/>
      <c r="F203" s="42"/>
      <c r="G203" s="42"/>
      <c r="H203" s="44"/>
      <c r="I203" s="44"/>
      <c r="J203" s="44"/>
      <c r="K203" s="44"/>
    </row>
    <row r="204" spans="1:11" ht="45">
      <c r="A204" s="42" t="s">
        <v>358</v>
      </c>
      <c r="B204" s="42" t="s">
        <v>35</v>
      </c>
      <c r="C204" s="42" t="s">
        <v>54</v>
      </c>
      <c r="D204" s="42">
        <v>87262</v>
      </c>
      <c r="E204" s="43" t="s">
        <v>359</v>
      </c>
      <c r="F204" s="42" t="s">
        <v>61</v>
      </c>
      <c r="G204" s="42">
        <v>363.03</v>
      </c>
      <c r="H204" s="44"/>
      <c r="I204" s="44">
        <f>TRUNC(H204*(1+$I$2),2)</f>
        <v>0</v>
      </c>
      <c r="J204" s="44">
        <f>TRUNC(G204*H204,2)</f>
        <v>0</v>
      </c>
      <c r="K204" s="44">
        <f>TRUNC(G204*I204,2)</f>
        <v>0</v>
      </c>
    </row>
    <row r="205" spans="1:11">
      <c r="A205" s="42" t="s">
        <v>360</v>
      </c>
      <c r="B205" s="42" t="s">
        <v>35</v>
      </c>
      <c r="C205" s="42" t="s">
        <v>54</v>
      </c>
      <c r="D205" s="42">
        <v>98671</v>
      </c>
      <c r="E205" s="43" t="s">
        <v>361</v>
      </c>
      <c r="F205" s="42" t="s">
        <v>61</v>
      </c>
      <c r="G205" s="42">
        <v>520.91999999999996</v>
      </c>
      <c r="H205" s="44"/>
      <c r="I205" s="44">
        <f>TRUNC(H205*(1+$I$2),2)</f>
        <v>0</v>
      </c>
      <c r="J205" s="44">
        <f>TRUNC(G205*H205,2)</f>
        <v>0</v>
      </c>
      <c r="K205" s="44">
        <f>TRUNC(G205*I205,2)</f>
        <v>0</v>
      </c>
    </row>
    <row r="206" spans="1:11" ht="30">
      <c r="A206" s="42" t="s">
        <v>362</v>
      </c>
      <c r="B206" s="42" t="s">
        <v>35</v>
      </c>
      <c r="C206" s="42" t="s">
        <v>54</v>
      </c>
      <c r="D206" s="42">
        <v>97097</v>
      </c>
      <c r="E206" s="43" t="s">
        <v>363</v>
      </c>
      <c r="F206" s="42" t="s">
        <v>61</v>
      </c>
      <c r="G206" s="42">
        <v>1090.5</v>
      </c>
      <c r="H206" s="44"/>
      <c r="I206" s="44">
        <f>TRUNC(H206*(1+$I$2),2)</f>
        <v>0</v>
      </c>
      <c r="J206" s="44">
        <f>TRUNC(G206*H206,2)</f>
        <v>0</v>
      </c>
      <c r="K206" s="44">
        <f>TRUNC(G206*I206,2)</f>
        <v>0</v>
      </c>
    </row>
    <row r="207" spans="1:11" ht="30">
      <c r="A207" s="42" t="s">
        <v>364</v>
      </c>
      <c r="B207" s="42" t="s">
        <v>35</v>
      </c>
      <c r="C207" s="42" t="s">
        <v>54</v>
      </c>
      <c r="D207" s="42">
        <v>102491</v>
      </c>
      <c r="E207" s="43" t="s">
        <v>365</v>
      </c>
      <c r="F207" s="42" t="s">
        <v>61</v>
      </c>
      <c r="G207" s="42">
        <v>1090.5</v>
      </c>
      <c r="H207" s="44"/>
      <c r="I207" s="44">
        <f>TRUNC(H207*(1+$I$2),2)</f>
        <v>0</v>
      </c>
      <c r="J207" s="44">
        <f>TRUNC(G207*H207,2)</f>
        <v>0</v>
      </c>
      <c r="K207" s="44">
        <f>TRUNC(G207*I207,2)</f>
        <v>0</v>
      </c>
    </row>
    <row r="208" spans="1:11" ht="30">
      <c r="A208" s="42" t="s">
        <v>366</v>
      </c>
      <c r="B208" s="42" t="s">
        <v>35</v>
      </c>
      <c r="C208" s="42" t="s">
        <v>54</v>
      </c>
      <c r="D208" s="42">
        <v>102494</v>
      </c>
      <c r="E208" s="43" t="s">
        <v>367</v>
      </c>
      <c r="F208" s="42" t="s">
        <v>61</v>
      </c>
      <c r="G208" s="42">
        <v>41.22</v>
      </c>
      <c r="H208" s="44"/>
      <c r="I208" s="44">
        <f>TRUNC(H208*(1+$I$2),2)</f>
        <v>0</v>
      </c>
      <c r="J208" s="44">
        <f>TRUNC(G208*H208,2)</f>
        <v>0</v>
      </c>
      <c r="K208" s="44">
        <f>TRUNC(G208*I208,2)</f>
        <v>0</v>
      </c>
    </row>
    <row r="209" spans="1:11" ht="24.95" customHeight="1">
      <c r="A209" s="67" t="s">
        <v>368</v>
      </c>
      <c r="B209" s="67"/>
      <c r="C209" s="67"/>
      <c r="D209" s="67"/>
      <c r="E209" s="68" t="s">
        <v>369</v>
      </c>
      <c r="F209" s="67"/>
      <c r="G209" s="67"/>
      <c r="H209" s="69"/>
      <c r="I209" s="69"/>
      <c r="J209" s="69"/>
      <c r="K209" s="69">
        <f>SUM(K211:K213)</f>
        <v>0</v>
      </c>
    </row>
    <row r="210" spans="1:11">
      <c r="A210" s="42"/>
      <c r="B210" s="42"/>
      <c r="C210" s="42"/>
      <c r="D210" s="42"/>
      <c r="E210" s="43"/>
      <c r="F210" s="42"/>
      <c r="G210" s="42"/>
      <c r="H210" s="44"/>
      <c r="I210" s="44"/>
      <c r="J210" s="44"/>
      <c r="K210" s="44"/>
    </row>
    <row r="211" spans="1:11" ht="30">
      <c r="A211" s="42" t="s">
        <v>370</v>
      </c>
      <c r="B211" s="42" t="s">
        <v>35</v>
      </c>
      <c r="C211" s="42" t="s">
        <v>54</v>
      </c>
      <c r="D211" s="42">
        <v>88650</v>
      </c>
      <c r="E211" s="43" t="s">
        <v>371</v>
      </c>
      <c r="F211" s="42" t="s">
        <v>91</v>
      </c>
      <c r="G211" s="42">
        <v>376.46</v>
      </c>
      <c r="H211" s="44"/>
      <c r="I211" s="44">
        <f>TRUNC(H211*(1+$I$2),2)</f>
        <v>0</v>
      </c>
      <c r="J211" s="44">
        <f>TRUNC(G211*H211,2)</f>
        <v>0</v>
      </c>
      <c r="K211" s="44">
        <f>TRUNC(G211*I211,2)</f>
        <v>0</v>
      </c>
    </row>
    <row r="212" spans="1:11">
      <c r="A212" s="42" t="s">
        <v>372</v>
      </c>
      <c r="B212" s="42" t="s">
        <v>35</v>
      </c>
      <c r="C212" s="42" t="s">
        <v>54</v>
      </c>
      <c r="D212" s="42">
        <v>98685</v>
      </c>
      <c r="E212" s="43" t="s">
        <v>373</v>
      </c>
      <c r="F212" s="42" t="s">
        <v>91</v>
      </c>
      <c r="G212" s="42">
        <v>153.80000000000001</v>
      </c>
      <c r="H212" s="44"/>
      <c r="I212" s="44">
        <f>TRUNC(H212*(1+$I$2),2)</f>
        <v>0</v>
      </c>
      <c r="J212" s="44">
        <f>TRUNC(G212*H212,2)</f>
        <v>0</v>
      </c>
      <c r="K212" s="44">
        <f>TRUNC(G212*I212,2)</f>
        <v>0</v>
      </c>
    </row>
    <row r="213" spans="1:11">
      <c r="A213" s="42" t="s">
        <v>374</v>
      </c>
      <c r="B213" s="42" t="s">
        <v>35</v>
      </c>
      <c r="C213" s="42" t="s">
        <v>54</v>
      </c>
      <c r="D213" s="42">
        <v>98689</v>
      </c>
      <c r="E213" s="43" t="s">
        <v>375</v>
      </c>
      <c r="F213" s="42" t="s">
        <v>91</v>
      </c>
      <c r="G213" s="42">
        <v>37</v>
      </c>
      <c r="H213" s="44"/>
      <c r="I213" s="44">
        <f>TRUNC(H213*(1+$I$2),2)</f>
        <v>0</v>
      </c>
      <c r="J213" s="44">
        <f>TRUNC(G213*H213,2)</f>
        <v>0</v>
      </c>
      <c r="K213" s="44">
        <f>TRUNC(G213*I213,2)</f>
        <v>0</v>
      </c>
    </row>
    <row r="214" spans="1:11" ht="24.95" customHeight="1">
      <c r="A214" s="55" t="s">
        <v>376</v>
      </c>
      <c r="B214" s="55"/>
      <c r="C214" s="55"/>
      <c r="D214" s="55"/>
      <c r="E214" s="56" t="s">
        <v>377</v>
      </c>
      <c r="F214" s="55"/>
      <c r="G214" s="55"/>
      <c r="H214" s="57"/>
      <c r="I214" s="57"/>
      <c r="J214" s="57"/>
      <c r="K214" s="57">
        <f>SUM(K216,K221)</f>
        <v>0</v>
      </c>
    </row>
    <row r="215" spans="1:11">
      <c r="A215" s="64"/>
      <c r="B215" s="64"/>
      <c r="C215" s="64"/>
      <c r="D215" s="64"/>
      <c r="E215" s="65"/>
      <c r="F215" s="64"/>
      <c r="G215" s="64"/>
      <c r="H215" s="66"/>
      <c r="I215" s="66"/>
      <c r="J215" s="66"/>
      <c r="K215" s="66"/>
    </row>
    <row r="216" spans="1:11" ht="24.95" customHeight="1">
      <c r="A216" s="67" t="s">
        <v>378</v>
      </c>
      <c r="B216" s="67"/>
      <c r="C216" s="67"/>
      <c r="D216" s="67"/>
      <c r="E216" s="68" t="s">
        <v>304</v>
      </c>
      <c r="F216" s="67"/>
      <c r="G216" s="67"/>
      <c r="H216" s="69"/>
      <c r="I216" s="69"/>
      <c r="J216" s="69"/>
      <c r="K216" s="69">
        <f>SUM(K218:K220)</f>
        <v>0</v>
      </c>
    </row>
    <row r="217" spans="1:11">
      <c r="A217" s="42"/>
      <c r="B217" s="42"/>
      <c r="C217" s="42"/>
      <c r="D217" s="42"/>
      <c r="E217" s="43"/>
      <c r="F217" s="42"/>
      <c r="G217" s="42"/>
      <c r="H217" s="44"/>
      <c r="I217" s="44"/>
      <c r="J217" s="44"/>
      <c r="K217" s="44"/>
    </row>
    <row r="218" spans="1:11">
      <c r="A218" s="42" t="s">
        <v>379</v>
      </c>
      <c r="B218" s="42" t="s">
        <v>35</v>
      </c>
      <c r="C218" s="42" t="s">
        <v>54</v>
      </c>
      <c r="D218" s="42">
        <v>88485</v>
      </c>
      <c r="E218" s="43" t="s">
        <v>380</v>
      </c>
      <c r="F218" s="42" t="s">
        <v>61</v>
      </c>
      <c r="G218" s="42">
        <v>1295.6500000000001</v>
      </c>
      <c r="H218" s="44"/>
      <c r="I218" s="44">
        <f>TRUNC(H218*(1+$I$2),2)</f>
        <v>0</v>
      </c>
      <c r="J218" s="44">
        <f>TRUNC(G218*H218,2)</f>
        <v>0</v>
      </c>
      <c r="K218" s="44">
        <f>TRUNC(G218*I218,2)</f>
        <v>0</v>
      </c>
    </row>
    <row r="219" spans="1:11">
      <c r="A219" s="42" t="s">
        <v>381</v>
      </c>
      <c r="B219" s="42" t="s">
        <v>35</v>
      </c>
      <c r="C219" s="42" t="s">
        <v>54</v>
      </c>
      <c r="D219" s="42">
        <v>88497</v>
      </c>
      <c r="E219" s="43" t="s">
        <v>382</v>
      </c>
      <c r="F219" s="42" t="s">
        <v>61</v>
      </c>
      <c r="G219" s="42">
        <v>1295.6500000000001</v>
      </c>
      <c r="H219" s="44"/>
      <c r="I219" s="44">
        <f>TRUNC(H219*(1+$I$2),2)</f>
        <v>0</v>
      </c>
      <c r="J219" s="44">
        <f>TRUNC(G219*H219,2)</f>
        <v>0</v>
      </c>
      <c r="K219" s="44">
        <f>TRUNC(G219*I219,2)</f>
        <v>0</v>
      </c>
    </row>
    <row r="220" spans="1:11" ht="30">
      <c r="A220" s="42" t="s">
        <v>383</v>
      </c>
      <c r="B220" s="42" t="s">
        <v>35</v>
      </c>
      <c r="C220" s="42" t="s">
        <v>54</v>
      </c>
      <c r="D220" s="42">
        <v>88489</v>
      </c>
      <c r="E220" s="43" t="s">
        <v>384</v>
      </c>
      <c r="F220" s="42" t="s">
        <v>61</v>
      </c>
      <c r="G220" s="42">
        <v>1295.6500000000001</v>
      </c>
      <c r="H220" s="44"/>
      <c r="I220" s="44">
        <f>TRUNC(H220*(1+$I$2),2)</f>
        <v>0</v>
      </c>
      <c r="J220" s="44">
        <f>TRUNC(G220*H220,2)</f>
        <v>0</v>
      </c>
      <c r="K220" s="44">
        <f>TRUNC(G220*I220,2)</f>
        <v>0</v>
      </c>
    </row>
    <row r="221" spans="1:11" ht="24.95" customHeight="1">
      <c r="A221" s="67" t="s">
        <v>385</v>
      </c>
      <c r="B221" s="67"/>
      <c r="C221" s="67"/>
      <c r="D221" s="67"/>
      <c r="E221" s="68" t="s">
        <v>314</v>
      </c>
      <c r="F221" s="67"/>
      <c r="G221" s="67"/>
      <c r="H221" s="69"/>
      <c r="I221" s="69"/>
      <c r="J221" s="69"/>
      <c r="K221" s="69">
        <f>SUM(K223:K225)</f>
        <v>0</v>
      </c>
    </row>
    <row r="222" spans="1:11">
      <c r="A222" s="42"/>
      <c r="B222" s="42"/>
      <c r="C222" s="42"/>
      <c r="D222" s="42"/>
      <c r="E222" s="43"/>
      <c r="F222" s="42"/>
      <c r="G222" s="42"/>
      <c r="H222" s="44"/>
      <c r="I222" s="44"/>
      <c r="J222" s="44"/>
      <c r="K222" s="44"/>
    </row>
    <row r="223" spans="1:11">
      <c r="A223" s="42" t="s">
        <v>386</v>
      </c>
      <c r="B223" s="42" t="s">
        <v>35</v>
      </c>
      <c r="C223" s="42" t="s">
        <v>54</v>
      </c>
      <c r="D223" s="42">
        <v>88484</v>
      </c>
      <c r="E223" s="43" t="s">
        <v>387</v>
      </c>
      <c r="F223" s="42" t="s">
        <v>61</v>
      </c>
      <c r="G223" s="42">
        <v>868.02</v>
      </c>
      <c r="H223" s="44"/>
      <c r="I223" s="44">
        <f>TRUNC(H223*(1+$I$2),2)</f>
        <v>0</v>
      </c>
      <c r="J223" s="44">
        <f>TRUNC(G223*H223,2)</f>
        <v>0</v>
      </c>
      <c r="K223" s="44">
        <f>TRUNC(G223*I223,2)</f>
        <v>0</v>
      </c>
    </row>
    <row r="224" spans="1:11">
      <c r="A224" s="42" t="s">
        <v>388</v>
      </c>
      <c r="B224" s="42" t="s">
        <v>35</v>
      </c>
      <c r="C224" s="42" t="s">
        <v>54</v>
      </c>
      <c r="D224" s="42">
        <v>88496</v>
      </c>
      <c r="E224" s="43" t="s">
        <v>389</v>
      </c>
      <c r="F224" s="42" t="s">
        <v>61</v>
      </c>
      <c r="G224" s="42">
        <v>868.02</v>
      </c>
      <c r="H224" s="44"/>
      <c r="I224" s="44">
        <f>TRUNC(H224*(1+$I$2),2)</f>
        <v>0</v>
      </c>
      <c r="J224" s="44">
        <f>TRUNC(G224*H224,2)</f>
        <v>0</v>
      </c>
      <c r="K224" s="44">
        <f>TRUNC(G224*I224,2)</f>
        <v>0</v>
      </c>
    </row>
    <row r="225" spans="1:11" ht="30">
      <c r="A225" s="42" t="s">
        <v>390</v>
      </c>
      <c r="B225" s="42" t="s">
        <v>35</v>
      </c>
      <c r="C225" s="42" t="s">
        <v>54</v>
      </c>
      <c r="D225" s="42">
        <v>88488</v>
      </c>
      <c r="E225" s="43" t="s">
        <v>391</v>
      </c>
      <c r="F225" s="42" t="s">
        <v>61</v>
      </c>
      <c r="G225" s="42">
        <v>868.02</v>
      </c>
      <c r="H225" s="44"/>
      <c r="I225" s="44">
        <f>TRUNC(H225*(1+$I$2),2)</f>
        <v>0</v>
      </c>
      <c r="J225" s="44">
        <f>TRUNC(G225*H225,2)</f>
        <v>0</v>
      </c>
      <c r="K225" s="44">
        <f>TRUNC(G225*I225,2)</f>
        <v>0</v>
      </c>
    </row>
    <row r="226" spans="1:11" ht="24.95" customHeight="1">
      <c r="A226" s="55" t="s">
        <v>392</v>
      </c>
      <c r="B226" s="55"/>
      <c r="C226" s="55"/>
      <c r="D226" s="55"/>
      <c r="E226" s="56" t="s">
        <v>393</v>
      </c>
      <c r="F226" s="55"/>
      <c r="G226" s="55"/>
      <c r="H226" s="57"/>
      <c r="I226" s="57"/>
      <c r="J226" s="57"/>
      <c r="K226" s="57">
        <f>SUM(K228,K232,K236)</f>
        <v>0</v>
      </c>
    </row>
    <row r="227" spans="1:11">
      <c r="A227" s="64"/>
      <c r="B227" s="64"/>
      <c r="C227" s="64"/>
      <c r="D227" s="64"/>
      <c r="E227" s="65"/>
      <c r="F227" s="64"/>
      <c r="G227" s="64"/>
      <c r="H227" s="66"/>
      <c r="I227" s="66"/>
      <c r="J227" s="66"/>
      <c r="K227" s="66"/>
    </row>
    <row r="228" spans="1:11" ht="24.95" customHeight="1">
      <c r="A228" s="67" t="s">
        <v>394</v>
      </c>
      <c r="B228" s="67"/>
      <c r="C228" s="67"/>
      <c r="D228" s="67"/>
      <c r="E228" s="68" t="s">
        <v>395</v>
      </c>
      <c r="F228" s="67"/>
      <c r="G228" s="67"/>
      <c r="H228" s="69"/>
      <c r="I228" s="69"/>
      <c r="J228" s="69"/>
      <c r="K228" s="69">
        <f>SUM(K230:K231)</f>
        <v>0</v>
      </c>
    </row>
    <row r="229" spans="1:11">
      <c r="A229" s="42"/>
      <c r="B229" s="42"/>
      <c r="C229" s="42"/>
      <c r="D229" s="42"/>
      <c r="E229" s="43"/>
      <c r="F229" s="42"/>
      <c r="G229" s="42"/>
      <c r="H229" s="44"/>
      <c r="I229" s="44"/>
      <c r="J229" s="44"/>
      <c r="K229" s="44"/>
    </row>
    <row r="230" spans="1:11" ht="45">
      <c r="A230" s="42" t="s">
        <v>396</v>
      </c>
      <c r="B230" s="42" t="s">
        <v>35</v>
      </c>
      <c r="C230" s="42" t="s">
        <v>54</v>
      </c>
      <c r="D230" s="42">
        <v>86932</v>
      </c>
      <c r="E230" s="43" t="s">
        <v>397</v>
      </c>
      <c r="F230" s="42" t="s">
        <v>39</v>
      </c>
      <c r="G230" s="42">
        <v>1</v>
      </c>
      <c r="H230" s="44"/>
      <c r="I230" s="44">
        <f>TRUNC(H230*(1+$I$2),2)</f>
        <v>0</v>
      </c>
      <c r="J230" s="44">
        <f>TRUNC(G230*H230,2)</f>
        <v>0</v>
      </c>
      <c r="K230" s="44">
        <f>TRUNC(G230*I230,2)</f>
        <v>0</v>
      </c>
    </row>
    <row r="231" spans="1:11">
      <c r="A231" s="42" t="s">
        <v>398</v>
      </c>
      <c r="B231" s="42" t="s">
        <v>35</v>
      </c>
      <c r="C231" s="42" t="s">
        <v>54</v>
      </c>
      <c r="D231" s="42">
        <v>100849</v>
      </c>
      <c r="E231" s="43" t="s">
        <v>399</v>
      </c>
      <c r="F231" s="42" t="s">
        <v>39</v>
      </c>
      <c r="G231" s="42">
        <v>1</v>
      </c>
      <c r="H231" s="44"/>
      <c r="I231" s="44">
        <f>TRUNC(H231*(1+$I$2),2)</f>
        <v>0</v>
      </c>
      <c r="J231" s="44">
        <f>TRUNC(G231*H231,2)</f>
        <v>0</v>
      </c>
      <c r="K231" s="44">
        <f>TRUNC(G231*I231,2)</f>
        <v>0</v>
      </c>
    </row>
    <row r="232" spans="1:11" ht="24.95" customHeight="1">
      <c r="A232" s="67" t="s">
        <v>400</v>
      </c>
      <c r="B232" s="67"/>
      <c r="C232" s="67"/>
      <c r="D232" s="67"/>
      <c r="E232" s="68" t="s">
        <v>401</v>
      </c>
      <c r="F232" s="67"/>
      <c r="G232" s="67"/>
      <c r="H232" s="69"/>
      <c r="I232" s="69"/>
      <c r="J232" s="69"/>
      <c r="K232" s="69">
        <f>SUM(K234:K235)</f>
        <v>0</v>
      </c>
    </row>
    <row r="233" spans="1:11">
      <c r="A233" s="42"/>
      <c r="B233" s="42"/>
      <c r="C233" s="42"/>
      <c r="D233" s="42"/>
      <c r="E233" s="43"/>
      <c r="F233" s="42"/>
      <c r="G233" s="42"/>
      <c r="H233" s="44"/>
      <c r="I233" s="44"/>
      <c r="J233" s="44"/>
      <c r="K233" s="44"/>
    </row>
    <row r="234" spans="1:11" ht="90">
      <c r="A234" s="42" t="s">
        <v>402</v>
      </c>
      <c r="B234" s="42" t="s">
        <v>35</v>
      </c>
      <c r="C234" s="42" t="s">
        <v>36</v>
      </c>
      <c r="D234" s="42" t="s">
        <v>403</v>
      </c>
      <c r="E234" s="43" t="s">
        <v>404</v>
      </c>
      <c r="F234" s="42" t="s">
        <v>39</v>
      </c>
      <c r="G234" s="42">
        <v>1</v>
      </c>
      <c r="H234" s="44"/>
      <c r="I234" s="44">
        <f>TRUNC(H234*(1+$I$2),2)</f>
        <v>0</v>
      </c>
      <c r="J234" s="44">
        <f>TRUNC(G234*H234,2)</f>
        <v>0</v>
      </c>
      <c r="K234" s="44">
        <f>TRUNC(G234*I234,2)</f>
        <v>0</v>
      </c>
    </row>
    <row r="235" spans="1:11" ht="60">
      <c r="A235" s="42" t="s">
        <v>405</v>
      </c>
      <c r="B235" s="42" t="s">
        <v>35</v>
      </c>
      <c r="C235" s="42" t="s">
        <v>54</v>
      </c>
      <c r="D235" s="42">
        <v>93396</v>
      </c>
      <c r="E235" s="43" t="s">
        <v>406</v>
      </c>
      <c r="F235" s="42" t="s">
        <v>39</v>
      </c>
      <c r="G235" s="42">
        <v>1</v>
      </c>
      <c r="H235" s="44"/>
      <c r="I235" s="44">
        <f>TRUNC(H235*(1+$I$2),2)</f>
        <v>0</v>
      </c>
      <c r="J235" s="44">
        <f>TRUNC(G235*H235,2)</f>
        <v>0</v>
      </c>
      <c r="K235" s="44">
        <f>TRUNC(G235*I235,2)</f>
        <v>0</v>
      </c>
    </row>
    <row r="236" spans="1:11" ht="24.95" customHeight="1">
      <c r="A236" s="67" t="s">
        <v>407</v>
      </c>
      <c r="B236" s="67"/>
      <c r="C236" s="67"/>
      <c r="D236" s="67"/>
      <c r="E236" s="68" t="s">
        <v>408</v>
      </c>
      <c r="F236" s="67"/>
      <c r="G236" s="67"/>
      <c r="H236" s="69"/>
      <c r="I236" s="69"/>
      <c r="J236" s="69"/>
      <c r="K236" s="69">
        <f>SUM(K238:K246)</f>
        <v>0</v>
      </c>
    </row>
    <row r="237" spans="1:11">
      <c r="A237" s="42"/>
      <c r="B237" s="42"/>
      <c r="C237" s="42"/>
      <c r="D237" s="42"/>
      <c r="E237" s="43"/>
      <c r="F237" s="42"/>
      <c r="G237" s="42"/>
      <c r="H237" s="44"/>
      <c r="I237" s="44"/>
      <c r="J237" s="44"/>
      <c r="K237" s="44"/>
    </row>
    <row r="238" spans="1:11" ht="30">
      <c r="A238" s="42" t="s">
        <v>409</v>
      </c>
      <c r="B238" s="42" t="s">
        <v>35</v>
      </c>
      <c r="C238" s="42" t="s">
        <v>54</v>
      </c>
      <c r="D238" s="42">
        <v>100860</v>
      </c>
      <c r="E238" s="43" t="s">
        <v>410</v>
      </c>
      <c r="F238" s="42" t="s">
        <v>39</v>
      </c>
      <c r="G238" s="42">
        <v>1</v>
      </c>
      <c r="H238" s="44"/>
      <c r="I238" s="44">
        <f t="shared" ref="I238:I246" si="36">TRUNC(H238*(1+$I$2),2)</f>
        <v>0</v>
      </c>
      <c r="J238" s="44">
        <f t="shared" ref="J238:J246" si="37">TRUNC(G238*H238,2)</f>
        <v>0</v>
      </c>
      <c r="K238" s="44">
        <f t="shared" ref="K238:K246" si="38">TRUNC(G238*I238,2)</f>
        <v>0</v>
      </c>
    </row>
    <row r="239" spans="1:11" ht="30">
      <c r="A239" s="42" t="s">
        <v>411</v>
      </c>
      <c r="B239" s="42" t="s">
        <v>35</v>
      </c>
      <c r="C239" s="42" t="s">
        <v>54</v>
      </c>
      <c r="D239" s="42">
        <v>95546</v>
      </c>
      <c r="E239" s="43" t="s">
        <v>412</v>
      </c>
      <c r="F239" s="42" t="s">
        <v>39</v>
      </c>
      <c r="G239" s="42">
        <v>1</v>
      </c>
      <c r="H239" s="44"/>
      <c r="I239" s="44">
        <f t="shared" si="36"/>
        <v>0</v>
      </c>
      <c r="J239" s="44">
        <f t="shared" si="37"/>
        <v>0</v>
      </c>
      <c r="K239" s="44">
        <f t="shared" si="38"/>
        <v>0</v>
      </c>
    </row>
    <row r="240" spans="1:11" ht="30">
      <c r="A240" s="42" t="s">
        <v>413</v>
      </c>
      <c r="B240" s="42" t="s">
        <v>35</v>
      </c>
      <c r="C240" s="42" t="s">
        <v>54</v>
      </c>
      <c r="D240" s="42">
        <v>95547</v>
      </c>
      <c r="E240" s="43" t="s">
        <v>414</v>
      </c>
      <c r="F240" s="42" t="s">
        <v>39</v>
      </c>
      <c r="G240" s="42">
        <v>1</v>
      </c>
      <c r="H240" s="44"/>
      <c r="I240" s="44">
        <f t="shared" si="36"/>
        <v>0</v>
      </c>
      <c r="J240" s="44">
        <f t="shared" si="37"/>
        <v>0</v>
      </c>
      <c r="K240" s="44">
        <f t="shared" si="38"/>
        <v>0</v>
      </c>
    </row>
    <row r="241" spans="1:11" ht="30">
      <c r="A241" s="42" t="s">
        <v>415</v>
      </c>
      <c r="B241" s="42" t="s">
        <v>35</v>
      </c>
      <c r="C241" s="42" t="s">
        <v>36</v>
      </c>
      <c r="D241" s="42" t="s">
        <v>416</v>
      </c>
      <c r="E241" s="43" t="s">
        <v>417</v>
      </c>
      <c r="F241" s="42" t="s">
        <v>61</v>
      </c>
      <c r="G241" s="42">
        <v>0.25</v>
      </c>
      <c r="H241" s="44"/>
      <c r="I241" s="44">
        <f t="shared" si="36"/>
        <v>0</v>
      </c>
      <c r="J241" s="44">
        <f t="shared" si="37"/>
        <v>0</v>
      </c>
      <c r="K241" s="44">
        <f t="shared" si="38"/>
        <v>0</v>
      </c>
    </row>
    <row r="242" spans="1:11">
      <c r="A242" s="42" t="s">
        <v>418</v>
      </c>
      <c r="B242" s="42" t="s">
        <v>35</v>
      </c>
      <c r="C242" s="42" t="s">
        <v>36</v>
      </c>
      <c r="D242" s="42" t="s">
        <v>419</v>
      </c>
      <c r="E242" s="43" t="s">
        <v>420</v>
      </c>
      <c r="F242" s="42" t="s">
        <v>39</v>
      </c>
      <c r="G242" s="42">
        <v>1</v>
      </c>
      <c r="H242" s="44"/>
      <c r="I242" s="44">
        <f t="shared" si="36"/>
        <v>0</v>
      </c>
      <c r="J242" s="44">
        <f t="shared" si="37"/>
        <v>0</v>
      </c>
      <c r="K242" s="44">
        <f t="shared" si="38"/>
        <v>0</v>
      </c>
    </row>
    <row r="243" spans="1:11" ht="45">
      <c r="A243" s="42" t="s">
        <v>421</v>
      </c>
      <c r="B243" s="42" t="s">
        <v>35</v>
      </c>
      <c r="C243" s="42" t="s">
        <v>36</v>
      </c>
      <c r="D243" s="42" t="s">
        <v>422</v>
      </c>
      <c r="E243" s="43" t="s">
        <v>423</v>
      </c>
      <c r="F243" s="42" t="s">
        <v>39</v>
      </c>
      <c r="G243" s="42">
        <v>1</v>
      </c>
      <c r="H243" s="44"/>
      <c r="I243" s="44">
        <f t="shared" si="36"/>
        <v>0</v>
      </c>
      <c r="J243" s="44">
        <f t="shared" si="37"/>
        <v>0</v>
      </c>
      <c r="K243" s="44">
        <f t="shared" si="38"/>
        <v>0</v>
      </c>
    </row>
    <row r="244" spans="1:11" ht="30">
      <c r="A244" s="42" t="s">
        <v>424</v>
      </c>
      <c r="B244" s="42" t="s">
        <v>35</v>
      </c>
      <c r="C244" s="42" t="s">
        <v>54</v>
      </c>
      <c r="D244" s="42">
        <v>89985</v>
      </c>
      <c r="E244" s="43" t="s">
        <v>425</v>
      </c>
      <c r="F244" s="42" t="s">
        <v>39</v>
      </c>
      <c r="G244" s="42">
        <v>1</v>
      </c>
      <c r="H244" s="44"/>
      <c r="I244" s="44">
        <f t="shared" si="36"/>
        <v>0</v>
      </c>
      <c r="J244" s="44">
        <f t="shared" si="37"/>
        <v>0</v>
      </c>
      <c r="K244" s="44">
        <f t="shared" si="38"/>
        <v>0</v>
      </c>
    </row>
    <row r="245" spans="1:11" ht="30">
      <c r="A245" s="42" t="s">
        <v>426</v>
      </c>
      <c r="B245" s="42" t="s">
        <v>35</v>
      </c>
      <c r="C245" s="42" t="s">
        <v>54</v>
      </c>
      <c r="D245" s="42">
        <v>89987</v>
      </c>
      <c r="E245" s="43" t="s">
        <v>427</v>
      </c>
      <c r="F245" s="42" t="s">
        <v>39</v>
      </c>
      <c r="G245" s="42">
        <v>2</v>
      </c>
      <c r="H245" s="44"/>
      <c r="I245" s="44">
        <f t="shared" si="36"/>
        <v>0</v>
      </c>
      <c r="J245" s="44">
        <f t="shared" si="37"/>
        <v>0</v>
      </c>
      <c r="K245" s="44">
        <f t="shared" si="38"/>
        <v>0</v>
      </c>
    </row>
    <row r="246" spans="1:11">
      <c r="A246" s="42" t="s">
        <v>428</v>
      </c>
      <c r="B246" s="42" t="s">
        <v>35</v>
      </c>
      <c r="C246" s="42" t="s">
        <v>54</v>
      </c>
      <c r="D246" s="42">
        <v>86916</v>
      </c>
      <c r="E246" s="43" t="s">
        <v>429</v>
      </c>
      <c r="F246" s="42" t="s">
        <v>39</v>
      </c>
      <c r="G246" s="42">
        <v>2</v>
      </c>
      <c r="H246" s="44"/>
      <c r="I246" s="44">
        <f t="shared" si="36"/>
        <v>0</v>
      </c>
      <c r="J246" s="44">
        <f t="shared" si="37"/>
        <v>0</v>
      </c>
      <c r="K246" s="44">
        <f t="shared" si="38"/>
        <v>0</v>
      </c>
    </row>
    <row r="247" spans="1:11" ht="24.95" customHeight="1">
      <c r="A247" s="55" t="s">
        <v>430</v>
      </c>
      <c r="B247" s="55"/>
      <c r="C247" s="55"/>
      <c r="D247" s="55"/>
      <c r="E247" s="56" t="s">
        <v>431</v>
      </c>
      <c r="F247" s="55"/>
      <c r="G247" s="55"/>
      <c r="H247" s="57"/>
      <c r="I247" s="57"/>
      <c r="J247" s="57"/>
      <c r="K247" s="57">
        <f>SUM(K249:K251)</f>
        <v>0</v>
      </c>
    </row>
    <row r="248" spans="1:11">
      <c r="A248" s="42"/>
      <c r="B248" s="42"/>
      <c r="C248" s="42"/>
      <c r="D248" s="42"/>
      <c r="E248" s="43"/>
      <c r="F248" s="42"/>
      <c r="G248" s="42"/>
      <c r="H248" s="44"/>
      <c r="I248" s="44"/>
      <c r="J248" s="44"/>
      <c r="K248" s="44"/>
    </row>
    <row r="249" spans="1:11">
      <c r="A249" s="42" t="s">
        <v>432</v>
      </c>
      <c r="B249" s="42" t="s">
        <v>35</v>
      </c>
      <c r="C249" s="42" t="s">
        <v>36</v>
      </c>
      <c r="D249" s="42" t="s">
        <v>433</v>
      </c>
      <c r="E249" s="43" t="s">
        <v>434</v>
      </c>
      <c r="F249" s="42" t="s">
        <v>61</v>
      </c>
      <c r="G249" s="42">
        <v>2005.5</v>
      </c>
      <c r="H249" s="44"/>
      <c r="I249" s="44">
        <f>TRUNC(H249*(1+$I$2),2)</f>
        <v>0</v>
      </c>
      <c r="J249" s="44">
        <f>TRUNC(G249*H249,2)</f>
        <v>0</v>
      </c>
      <c r="K249" s="44">
        <f>TRUNC(G249*I249,2)</f>
        <v>0</v>
      </c>
    </row>
    <row r="250" spans="1:11">
      <c r="A250" s="42" t="s">
        <v>435</v>
      </c>
      <c r="B250" s="42" t="s">
        <v>35</v>
      </c>
      <c r="C250" s="42" t="s">
        <v>54</v>
      </c>
      <c r="D250" s="42">
        <v>99825</v>
      </c>
      <c r="E250" s="43" t="s">
        <v>436</v>
      </c>
      <c r="F250" s="42" t="s">
        <v>61</v>
      </c>
      <c r="G250" s="42">
        <v>446.11</v>
      </c>
      <c r="H250" s="44"/>
      <c r="I250" s="44">
        <f>TRUNC(H250*(1+$I$2),2)</f>
        <v>0</v>
      </c>
      <c r="J250" s="44">
        <f>TRUNC(G250*H250,2)</f>
        <v>0</v>
      </c>
      <c r="K250" s="44">
        <f>TRUNC(G250*I250,2)</f>
        <v>0</v>
      </c>
    </row>
    <row r="251" spans="1:11" ht="30">
      <c r="A251" s="42" t="s">
        <v>437</v>
      </c>
      <c r="B251" s="42" t="s">
        <v>35</v>
      </c>
      <c r="C251" s="42" t="s">
        <v>54</v>
      </c>
      <c r="D251" s="42">
        <v>99808</v>
      </c>
      <c r="E251" s="43" t="s">
        <v>438</v>
      </c>
      <c r="F251" s="42" t="s">
        <v>61</v>
      </c>
      <c r="G251" s="42">
        <v>106.33</v>
      </c>
      <c r="H251" s="44"/>
      <c r="I251" s="44">
        <f>TRUNC(H251*(1+$I$2),2)</f>
        <v>0</v>
      </c>
      <c r="J251" s="44">
        <f>TRUNC(G251*H251,2)</f>
        <v>0</v>
      </c>
      <c r="K251" s="44">
        <f>TRUNC(G251*I251,2)</f>
        <v>0</v>
      </c>
    </row>
    <row r="252" spans="1:11" ht="24.95" customHeight="1">
      <c r="A252" s="61" t="s">
        <v>439</v>
      </c>
      <c r="B252" s="61"/>
      <c r="C252" s="61"/>
      <c r="D252" s="61"/>
      <c r="E252" s="62" t="s">
        <v>440</v>
      </c>
      <c r="F252" s="61"/>
      <c r="G252" s="61"/>
      <c r="H252" s="63"/>
      <c r="I252" s="63"/>
      <c r="J252" s="63"/>
      <c r="K252" s="63">
        <f>SUM(K254,K261,K273,K291,K338)</f>
        <v>0</v>
      </c>
    </row>
    <row r="253" spans="1:11">
      <c r="A253" s="64"/>
      <c r="B253" s="64"/>
      <c r="C253" s="64"/>
      <c r="D253" s="64"/>
      <c r="E253" s="65"/>
      <c r="F253" s="64"/>
      <c r="G253" s="64"/>
      <c r="H253" s="66"/>
      <c r="I253" s="66"/>
      <c r="J253" s="66"/>
      <c r="K253" s="66"/>
    </row>
    <row r="254" spans="1:11" ht="24.95" customHeight="1">
      <c r="A254" s="55" t="s">
        <v>441</v>
      </c>
      <c r="B254" s="55"/>
      <c r="C254" s="55"/>
      <c r="D254" s="55"/>
      <c r="E254" s="56" t="s">
        <v>290</v>
      </c>
      <c r="F254" s="55"/>
      <c r="G254" s="55"/>
      <c r="H254" s="57"/>
      <c r="I254" s="57"/>
      <c r="J254" s="57"/>
      <c r="K254" s="57">
        <f>SUM(K256:K260)</f>
        <v>0</v>
      </c>
    </row>
    <row r="255" spans="1:11">
      <c r="A255" s="42"/>
      <c r="B255" s="42"/>
      <c r="C255" s="42"/>
      <c r="D255" s="42"/>
      <c r="E255" s="43"/>
      <c r="F255" s="42"/>
      <c r="G255" s="42"/>
      <c r="H255" s="44"/>
      <c r="I255" s="44"/>
      <c r="J255" s="44"/>
      <c r="K255" s="44"/>
    </row>
    <row r="256" spans="1:11" ht="60">
      <c r="A256" s="42" t="s">
        <v>442</v>
      </c>
      <c r="B256" s="42" t="s">
        <v>35</v>
      </c>
      <c r="C256" s="42" t="s">
        <v>54</v>
      </c>
      <c r="D256" s="42">
        <v>87491</v>
      </c>
      <c r="E256" s="43" t="s">
        <v>292</v>
      </c>
      <c r="F256" s="42" t="s">
        <v>61</v>
      </c>
      <c r="G256" s="42">
        <v>1522.61</v>
      </c>
      <c r="H256" s="44"/>
      <c r="I256" s="44">
        <f>TRUNC(H256*(1+$I$2),2)</f>
        <v>0</v>
      </c>
      <c r="J256" s="44">
        <f>TRUNC(G256*H256,2)</f>
        <v>0</v>
      </c>
      <c r="K256" s="44">
        <f>TRUNC(G256*I256,2)</f>
        <v>0</v>
      </c>
    </row>
    <row r="257" spans="1:11" ht="30">
      <c r="A257" s="42" t="s">
        <v>443</v>
      </c>
      <c r="B257" s="42" t="s">
        <v>35</v>
      </c>
      <c r="C257" s="42" t="s">
        <v>54</v>
      </c>
      <c r="D257" s="42">
        <v>93187</v>
      </c>
      <c r="E257" s="43" t="s">
        <v>294</v>
      </c>
      <c r="F257" s="42" t="s">
        <v>91</v>
      </c>
      <c r="G257" s="42">
        <v>183.5</v>
      </c>
      <c r="H257" s="44"/>
      <c r="I257" s="44">
        <f>TRUNC(H257*(1+$I$2),2)</f>
        <v>0</v>
      </c>
      <c r="J257" s="44">
        <f>TRUNC(G257*H257,2)</f>
        <v>0</v>
      </c>
      <c r="K257" s="44">
        <f>TRUNC(G257*I257,2)</f>
        <v>0</v>
      </c>
    </row>
    <row r="258" spans="1:11" ht="30">
      <c r="A258" s="42" t="s">
        <v>444</v>
      </c>
      <c r="B258" s="42" t="s">
        <v>35</v>
      </c>
      <c r="C258" s="42" t="s">
        <v>54</v>
      </c>
      <c r="D258" s="42">
        <v>93186</v>
      </c>
      <c r="E258" s="43" t="s">
        <v>296</v>
      </c>
      <c r="F258" s="42" t="s">
        <v>91</v>
      </c>
      <c r="G258" s="42">
        <v>41.5</v>
      </c>
      <c r="H258" s="44"/>
      <c r="I258" s="44">
        <f>TRUNC(H258*(1+$I$2),2)</f>
        <v>0</v>
      </c>
      <c r="J258" s="44">
        <f>TRUNC(G258*H258,2)</f>
        <v>0</v>
      </c>
      <c r="K258" s="44">
        <f>TRUNC(G258*I258,2)</f>
        <v>0</v>
      </c>
    </row>
    <row r="259" spans="1:11" ht="30">
      <c r="A259" s="42" t="s">
        <v>445</v>
      </c>
      <c r="B259" s="42" t="s">
        <v>35</v>
      </c>
      <c r="C259" s="42" t="s">
        <v>54</v>
      </c>
      <c r="D259" s="42">
        <v>93197</v>
      </c>
      <c r="E259" s="43" t="s">
        <v>298</v>
      </c>
      <c r="F259" s="42" t="s">
        <v>91</v>
      </c>
      <c r="G259" s="42">
        <v>161.9</v>
      </c>
      <c r="H259" s="44"/>
      <c r="I259" s="44">
        <f>TRUNC(H259*(1+$I$2),2)</f>
        <v>0</v>
      </c>
      <c r="J259" s="44">
        <f>TRUNC(G259*H259,2)</f>
        <v>0</v>
      </c>
      <c r="K259" s="44">
        <f>TRUNC(G259*I259,2)</f>
        <v>0</v>
      </c>
    </row>
    <row r="260" spans="1:11" ht="30">
      <c r="A260" s="42" t="s">
        <v>446</v>
      </c>
      <c r="B260" s="42" t="s">
        <v>35</v>
      </c>
      <c r="C260" s="42" t="s">
        <v>54</v>
      </c>
      <c r="D260" s="42">
        <v>93196</v>
      </c>
      <c r="E260" s="43" t="s">
        <v>300</v>
      </c>
      <c r="F260" s="42" t="s">
        <v>91</v>
      </c>
      <c r="G260" s="42">
        <v>16.5</v>
      </c>
      <c r="H260" s="44"/>
      <c r="I260" s="44">
        <f>TRUNC(H260*(1+$I$2),2)</f>
        <v>0</v>
      </c>
      <c r="J260" s="44">
        <f>TRUNC(G260*H260,2)</f>
        <v>0</v>
      </c>
      <c r="K260" s="44">
        <f>TRUNC(G260*I260,2)</f>
        <v>0</v>
      </c>
    </row>
    <row r="261" spans="1:11" ht="24.95" customHeight="1">
      <c r="A261" s="55" t="s">
        <v>447</v>
      </c>
      <c r="B261" s="55"/>
      <c r="C261" s="55"/>
      <c r="D261" s="55"/>
      <c r="E261" s="56" t="s">
        <v>302</v>
      </c>
      <c r="F261" s="55"/>
      <c r="G261" s="55"/>
      <c r="H261" s="57"/>
      <c r="I261" s="57"/>
      <c r="J261" s="57"/>
      <c r="K261" s="57">
        <f>SUM(K263,K269)</f>
        <v>0</v>
      </c>
    </row>
    <row r="262" spans="1:11">
      <c r="A262" s="64"/>
      <c r="B262" s="64"/>
      <c r="C262" s="64"/>
      <c r="D262" s="64"/>
      <c r="E262" s="65"/>
      <c r="F262" s="64"/>
      <c r="G262" s="64"/>
      <c r="H262" s="66"/>
      <c r="I262" s="66"/>
      <c r="J262" s="66"/>
      <c r="K262" s="66"/>
    </row>
    <row r="263" spans="1:11" ht="24.95" customHeight="1">
      <c r="A263" s="67" t="s">
        <v>448</v>
      </c>
      <c r="B263" s="67"/>
      <c r="C263" s="67"/>
      <c r="D263" s="67"/>
      <c r="E263" s="68" t="s">
        <v>304</v>
      </c>
      <c r="F263" s="67"/>
      <c r="G263" s="67"/>
      <c r="H263" s="69"/>
      <c r="I263" s="69"/>
      <c r="J263" s="69"/>
      <c r="K263" s="69">
        <f>SUM(K265:K268)</f>
        <v>0</v>
      </c>
    </row>
    <row r="264" spans="1:11">
      <c r="A264" s="42"/>
      <c r="B264" s="42"/>
      <c r="C264" s="42"/>
      <c r="D264" s="42"/>
      <c r="E264" s="43"/>
      <c r="F264" s="42"/>
      <c r="G264" s="42"/>
      <c r="H264" s="44"/>
      <c r="I264" s="44"/>
      <c r="J264" s="44"/>
      <c r="K264" s="44"/>
    </row>
    <row r="265" spans="1:11" ht="45">
      <c r="A265" s="42" t="s">
        <v>449</v>
      </c>
      <c r="B265" s="42" t="s">
        <v>35</v>
      </c>
      <c r="C265" s="42" t="s">
        <v>54</v>
      </c>
      <c r="D265" s="42">
        <v>87879</v>
      </c>
      <c r="E265" s="43" t="s">
        <v>306</v>
      </c>
      <c r="F265" s="42" t="s">
        <v>61</v>
      </c>
      <c r="G265" s="42">
        <v>1812.95</v>
      </c>
      <c r="H265" s="44"/>
      <c r="I265" s="44">
        <f>TRUNC(H265*(1+$I$2),2)</f>
        <v>0</v>
      </c>
      <c r="J265" s="44">
        <f>TRUNC(G265*H265,2)</f>
        <v>0</v>
      </c>
      <c r="K265" s="44">
        <f>TRUNC(G265*I265,2)</f>
        <v>0</v>
      </c>
    </row>
    <row r="266" spans="1:11" ht="60">
      <c r="A266" s="42" t="s">
        <v>450</v>
      </c>
      <c r="B266" s="42" t="s">
        <v>35</v>
      </c>
      <c r="C266" s="42" t="s">
        <v>54</v>
      </c>
      <c r="D266" s="42">
        <v>87531</v>
      </c>
      <c r="E266" s="43" t="s">
        <v>308</v>
      </c>
      <c r="F266" s="42" t="s">
        <v>61</v>
      </c>
      <c r="G266" s="42">
        <v>261.88</v>
      </c>
      <c r="H266" s="44"/>
      <c r="I266" s="44">
        <f>TRUNC(H266*(1+$I$2),2)</f>
        <v>0</v>
      </c>
      <c r="J266" s="44">
        <f>TRUNC(G266*H266,2)</f>
        <v>0</v>
      </c>
      <c r="K266" s="44">
        <f>TRUNC(G266*I266,2)</f>
        <v>0</v>
      </c>
    </row>
    <row r="267" spans="1:11" ht="45">
      <c r="A267" s="42" t="s">
        <v>451</v>
      </c>
      <c r="B267" s="42" t="s">
        <v>35</v>
      </c>
      <c r="C267" s="42" t="s">
        <v>54</v>
      </c>
      <c r="D267" s="42">
        <v>87271</v>
      </c>
      <c r="E267" s="43" t="s">
        <v>310</v>
      </c>
      <c r="F267" s="42" t="s">
        <v>61</v>
      </c>
      <c r="G267" s="42">
        <v>261.88</v>
      </c>
      <c r="H267" s="44"/>
      <c r="I267" s="44">
        <f>TRUNC(H267*(1+$I$2),2)</f>
        <v>0</v>
      </c>
      <c r="J267" s="44">
        <f>TRUNC(G267*H267,2)</f>
        <v>0</v>
      </c>
      <c r="K267" s="44">
        <f>TRUNC(G267*I267,2)</f>
        <v>0</v>
      </c>
    </row>
    <row r="268" spans="1:11" ht="60">
      <c r="A268" s="42" t="s">
        <v>452</v>
      </c>
      <c r="B268" s="42" t="s">
        <v>35</v>
      </c>
      <c r="C268" s="42" t="s">
        <v>54</v>
      </c>
      <c r="D268" s="42">
        <v>87529</v>
      </c>
      <c r="E268" s="43" t="s">
        <v>312</v>
      </c>
      <c r="F268" s="42" t="s">
        <v>61</v>
      </c>
      <c r="G268" s="42">
        <v>1551.07</v>
      </c>
      <c r="H268" s="44"/>
      <c r="I268" s="44">
        <f>TRUNC(H268*(1+$I$2),2)</f>
        <v>0</v>
      </c>
      <c r="J268" s="44">
        <f>TRUNC(G268*H268,2)</f>
        <v>0</v>
      </c>
      <c r="K268" s="44">
        <f>TRUNC(G268*I268,2)</f>
        <v>0</v>
      </c>
    </row>
    <row r="269" spans="1:11" ht="24.95" customHeight="1">
      <c r="A269" s="67" t="s">
        <v>453</v>
      </c>
      <c r="B269" s="67"/>
      <c r="C269" s="67"/>
      <c r="D269" s="67"/>
      <c r="E269" s="68" t="s">
        <v>314</v>
      </c>
      <c r="F269" s="67"/>
      <c r="G269" s="67"/>
      <c r="H269" s="69"/>
      <c r="I269" s="69"/>
      <c r="J269" s="69"/>
      <c r="K269" s="69">
        <f>SUM(K271:K272)</f>
        <v>0</v>
      </c>
    </row>
    <row r="270" spans="1:11">
      <c r="A270" s="42"/>
      <c r="B270" s="42"/>
      <c r="C270" s="42"/>
      <c r="D270" s="42"/>
      <c r="E270" s="43"/>
      <c r="F270" s="42"/>
      <c r="G270" s="42"/>
      <c r="H270" s="44"/>
      <c r="I270" s="44"/>
      <c r="J270" s="44"/>
      <c r="K270" s="44"/>
    </row>
    <row r="271" spans="1:11" ht="30">
      <c r="A271" s="42" t="s">
        <v>454</v>
      </c>
      <c r="B271" s="42" t="s">
        <v>35</v>
      </c>
      <c r="C271" s="42" t="s">
        <v>54</v>
      </c>
      <c r="D271" s="42">
        <v>87414</v>
      </c>
      <c r="E271" s="43" t="s">
        <v>316</v>
      </c>
      <c r="F271" s="42" t="s">
        <v>61</v>
      </c>
      <c r="G271" s="42">
        <v>1838.71</v>
      </c>
      <c r="H271" s="44"/>
      <c r="I271" s="44">
        <f>TRUNC(H271*(1+$I$2),2)</f>
        <v>0</v>
      </c>
      <c r="J271" s="44">
        <f>TRUNC(G271*H271,2)</f>
        <v>0</v>
      </c>
      <c r="K271" s="44">
        <f>TRUNC(G271*I271,2)</f>
        <v>0</v>
      </c>
    </row>
    <row r="272" spans="1:11" ht="30">
      <c r="A272" s="42" t="s">
        <v>455</v>
      </c>
      <c r="B272" s="42" t="s">
        <v>35</v>
      </c>
      <c r="C272" s="42" t="s">
        <v>54</v>
      </c>
      <c r="D272" s="42">
        <v>96114</v>
      </c>
      <c r="E272" s="43" t="s">
        <v>456</v>
      </c>
      <c r="F272" s="42" t="s">
        <v>61</v>
      </c>
      <c r="G272" s="42">
        <v>276.07</v>
      </c>
      <c r="H272" s="44"/>
      <c r="I272" s="44">
        <f>TRUNC(H272*(1+$I$2),2)</f>
        <v>0</v>
      </c>
      <c r="J272" s="44">
        <f>TRUNC(G272*H272,2)</f>
        <v>0</v>
      </c>
      <c r="K272" s="44">
        <f>TRUNC(G272*I272,2)</f>
        <v>0</v>
      </c>
    </row>
    <row r="273" spans="1:11" ht="24.95" customHeight="1">
      <c r="A273" s="55" t="s">
        <v>457</v>
      </c>
      <c r="B273" s="55"/>
      <c r="C273" s="55"/>
      <c r="D273" s="55"/>
      <c r="E273" s="56" t="s">
        <v>318</v>
      </c>
      <c r="F273" s="55"/>
      <c r="G273" s="55"/>
      <c r="H273" s="57"/>
      <c r="I273" s="57"/>
      <c r="J273" s="57"/>
      <c r="K273" s="57">
        <f>SUM(K275,K283,K288)</f>
        <v>0</v>
      </c>
    </row>
    <row r="274" spans="1:11">
      <c r="A274" s="64"/>
      <c r="B274" s="64"/>
      <c r="C274" s="64"/>
      <c r="D274" s="64"/>
      <c r="E274" s="65"/>
      <c r="F274" s="64"/>
      <c r="G274" s="64"/>
      <c r="H274" s="66"/>
      <c r="I274" s="66"/>
      <c r="J274" s="66"/>
      <c r="K274" s="66"/>
    </row>
    <row r="275" spans="1:11" ht="24.95" customHeight="1">
      <c r="A275" s="67" t="s">
        <v>458</v>
      </c>
      <c r="B275" s="67"/>
      <c r="C275" s="67"/>
      <c r="D275" s="67"/>
      <c r="E275" s="68" t="s">
        <v>320</v>
      </c>
      <c r="F275" s="67"/>
      <c r="G275" s="67"/>
      <c r="H275" s="69"/>
      <c r="I275" s="69"/>
      <c r="J275" s="69"/>
      <c r="K275" s="69">
        <f>SUM(K277:K282)</f>
        <v>0</v>
      </c>
    </row>
    <row r="276" spans="1:11">
      <c r="A276" s="42"/>
      <c r="B276" s="42"/>
      <c r="C276" s="42"/>
      <c r="D276" s="42"/>
      <c r="E276" s="43"/>
      <c r="F276" s="42"/>
      <c r="G276" s="42"/>
      <c r="H276" s="44"/>
      <c r="I276" s="44"/>
      <c r="J276" s="44"/>
      <c r="K276" s="44"/>
    </row>
    <row r="277" spans="1:11" ht="30">
      <c r="A277" s="42" t="s">
        <v>459</v>
      </c>
      <c r="B277" s="42" t="s">
        <v>35</v>
      </c>
      <c r="C277" s="42" t="s">
        <v>54</v>
      </c>
      <c r="D277" s="42">
        <v>100702</v>
      </c>
      <c r="E277" s="43" t="s">
        <v>460</v>
      </c>
      <c r="F277" s="42" t="s">
        <v>61</v>
      </c>
      <c r="G277" s="42">
        <v>16.8</v>
      </c>
      <c r="H277" s="44"/>
      <c r="I277" s="44">
        <f t="shared" ref="I277:I282" si="39">TRUNC(H277*(1+$I$2),2)</f>
        <v>0</v>
      </c>
      <c r="J277" s="44">
        <f t="shared" ref="J277:J282" si="40">TRUNC(G277*H277,2)</f>
        <v>0</v>
      </c>
      <c r="K277" s="44">
        <f t="shared" ref="K277:K282" si="41">TRUNC(G277*I277,2)</f>
        <v>0</v>
      </c>
    </row>
    <row r="278" spans="1:11" ht="30">
      <c r="A278" s="42" t="s">
        <v>461</v>
      </c>
      <c r="B278" s="42" t="s">
        <v>35</v>
      </c>
      <c r="C278" s="42" t="s">
        <v>36</v>
      </c>
      <c r="D278" s="42" t="s">
        <v>462</v>
      </c>
      <c r="E278" s="43" t="s">
        <v>463</v>
      </c>
      <c r="F278" s="42" t="s">
        <v>464</v>
      </c>
      <c r="G278" s="42">
        <v>4</v>
      </c>
      <c r="H278" s="44"/>
      <c r="I278" s="44">
        <f t="shared" si="39"/>
        <v>0</v>
      </c>
      <c r="J278" s="44">
        <f t="shared" si="40"/>
        <v>0</v>
      </c>
      <c r="K278" s="44">
        <f t="shared" si="41"/>
        <v>0</v>
      </c>
    </row>
    <row r="279" spans="1:11" ht="60">
      <c r="A279" s="42" t="s">
        <v>465</v>
      </c>
      <c r="B279" s="42" t="s">
        <v>35</v>
      </c>
      <c r="C279" s="42" t="s">
        <v>54</v>
      </c>
      <c r="D279" s="42">
        <v>100685</v>
      </c>
      <c r="E279" s="43" t="s">
        <v>466</v>
      </c>
      <c r="F279" s="42" t="s">
        <v>39</v>
      </c>
      <c r="G279" s="42">
        <v>11</v>
      </c>
      <c r="H279" s="44"/>
      <c r="I279" s="44">
        <f t="shared" si="39"/>
        <v>0</v>
      </c>
      <c r="J279" s="44">
        <f t="shared" si="40"/>
        <v>0</v>
      </c>
      <c r="K279" s="44">
        <f t="shared" si="41"/>
        <v>0</v>
      </c>
    </row>
    <row r="280" spans="1:11" ht="60">
      <c r="A280" s="42" t="s">
        <v>467</v>
      </c>
      <c r="B280" s="42" t="s">
        <v>35</v>
      </c>
      <c r="C280" s="42" t="s">
        <v>54</v>
      </c>
      <c r="D280" s="42">
        <v>100680</v>
      </c>
      <c r="E280" s="43" t="s">
        <v>468</v>
      </c>
      <c r="F280" s="42" t="s">
        <v>39</v>
      </c>
      <c r="G280" s="42">
        <v>2</v>
      </c>
      <c r="H280" s="44"/>
      <c r="I280" s="44">
        <f t="shared" si="39"/>
        <v>0</v>
      </c>
      <c r="J280" s="44">
        <f t="shared" si="40"/>
        <v>0</v>
      </c>
      <c r="K280" s="44">
        <f t="shared" si="41"/>
        <v>0</v>
      </c>
    </row>
    <row r="281" spans="1:11" ht="30">
      <c r="A281" s="42" t="s">
        <v>469</v>
      </c>
      <c r="B281" s="42" t="s">
        <v>35</v>
      </c>
      <c r="C281" s="42" t="s">
        <v>54</v>
      </c>
      <c r="D281" s="42">
        <v>91341</v>
      </c>
      <c r="E281" s="43" t="s">
        <v>322</v>
      </c>
      <c r="F281" s="42" t="s">
        <v>61</v>
      </c>
      <c r="G281" s="42">
        <v>17.64</v>
      </c>
      <c r="H281" s="44"/>
      <c r="I281" s="44">
        <f t="shared" si="39"/>
        <v>0</v>
      </c>
      <c r="J281" s="44">
        <f t="shared" si="40"/>
        <v>0</v>
      </c>
      <c r="K281" s="44">
        <f t="shared" si="41"/>
        <v>0</v>
      </c>
    </row>
    <row r="282" spans="1:11" ht="30">
      <c r="A282" s="42" t="s">
        <v>470</v>
      </c>
      <c r="B282" s="42" t="s">
        <v>35</v>
      </c>
      <c r="C282" s="42" t="s">
        <v>54</v>
      </c>
      <c r="D282" s="42">
        <v>102214</v>
      </c>
      <c r="E282" s="43" t="s">
        <v>471</v>
      </c>
      <c r="F282" s="42" t="s">
        <v>61</v>
      </c>
      <c r="G282" s="42">
        <v>89.17</v>
      </c>
      <c r="H282" s="44"/>
      <c r="I282" s="44">
        <f t="shared" si="39"/>
        <v>0</v>
      </c>
      <c r="J282" s="44">
        <f t="shared" si="40"/>
        <v>0</v>
      </c>
      <c r="K282" s="44">
        <f t="shared" si="41"/>
        <v>0</v>
      </c>
    </row>
    <row r="283" spans="1:11" ht="24.95" customHeight="1">
      <c r="A283" s="67" t="s">
        <v>472</v>
      </c>
      <c r="B283" s="67"/>
      <c r="C283" s="67"/>
      <c r="D283" s="67"/>
      <c r="E283" s="68" t="s">
        <v>327</v>
      </c>
      <c r="F283" s="67"/>
      <c r="G283" s="67"/>
      <c r="H283" s="69"/>
      <c r="I283" s="69"/>
      <c r="J283" s="69"/>
      <c r="K283" s="69">
        <f>SUM(K285:K287)</f>
        <v>0</v>
      </c>
    </row>
    <row r="284" spans="1:11">
      <c r="A284" s="42"/>
      <c r="B284" s="42"/>
      <c r="C284" s="42"/>
      <c r="D284" s="42"/>
      <c r="E284" s="43"/>
      <c r="F284" s="42"/>
      <c r="G284" s="42"/>
      <c r="H284" s="44"/>
      <c r="I284" s="44"/>
      <c r="J284" s="44"/>
      <c r="K284" s="44"/>
    </row>
    <row r="285" spans="1:11" ht="45">
      <c r="A285" s="42" t="s">
        <v>473</v>
      </c>
      <c r="B285" s="42" t="s">
        <v>35</v>
      </c>
      <c r="C285" s="42" t="s">
        <v>54</v>
      </c>
      <c r="D285" s="42">
        <v>94569</v>
      </c>
      <c r="E285" s="43" t="s">
        <v>329</v>
      </c>
      <c r="F285" s="42" t="s">
        <v>61</v>
      </c>
      <c r="G285" s="42">
        <v>204.8</v>
      </c>
      <c r="H285" s="44"/>
      <c r="I285" s="44">
        <f>TRUNC(H285*(1+$I$2),2)</f>
        <v>0</v>
      </c>
      <c r="J285" s="44">
        <f>TRUNC(G285*H285,2)</f>
        <v>0</v>
      </c>
      <c r="K285" s="44">
        <f>TRUNC(G285*I285,2)</f>
        <v>0</v>
      </c>
    </row>
    <row r="286" spans="1:11" ht="45">
      <c r="A286" s="42" t="s">
        <v>474</v>
      </c>
      <c r="B286" s="42" t="s">
        <v>35</v>
      </c>
      <c r="C286" s="42" t="s">
        <v>54</v>
      </c>
      <c r="D286" s="42">
        <v>100674</v>
      </c>
      <c r="E286" s="43" t="s">
        <v>331</v>
      </c>
      <c r="F286" s="42" t="s">
        <v>61</v>
      </c>
      <c r="G286" s="42">
        <v>3.6</v>
      </c>
      <c r="H286" s="44"/>
      <c r="I286" s="44">
        <f>TRUNC(H286*(1+$I$2),2)</f>
        <v>0</v>
      </c>
      <c r="J286" s="44">
        <f>TRUNC(G286*H286,2)</f>
        <v>0</v>
      </c>
      <c r="K286" s="44">
        <f>TRUNC(G286*I286,2)</f>
        <v>0</v>
      </c>
    </row>
    <row r="287" spans="1:11" ht="30">
      <c r="A287" s="42" t="s">
        <v>475</v>
      </c>
      <c r="B287" s="42" t="s">
        <v>35</v>
      </c>
      <c r="C287" s="42" t="s">
        <v>54</v>
      </c>
      <c r="D287" s="42">
        <v>101965</v>
      </c>
      <c r="E287" s="43" t="s">
        <v>333</v>
      </c>
      <c r="F287" s="42" t="s">
        <v>91</v>
      </c>
      <c r="G287" s="42">
        <v>137.84</v>
      </c>
      <c r="H287" s="44"/>
      <c r="I287" s="44">
        <f>TRUNC(H287*(1+$I$2),2)</f>
        <v>0</v>
      </c>
      <c r="J287" s="44">
        <f>TRUNC(G287*H287,2)</f>
        <v>0</v>
      </c>
      <c r="K287" s="44">
        <f>TRUNC(G287*I287,2)</f>
        <v>0</v>
      </c>
    </row>
    <row r="288" spans="1:11" ht="24.95" customHeight="1">
      <c r="A288" s="67" t="s">
        <v>476</v>
      </c>
      <c r="B288" s="67"/>
      <c r="C288" s="67"/>
      <c r="D288" s="67"/>
      <c r="E288" s="68" t="s">
        <v>335</v>
      </c>
      <c r="F288" s="67"/>
      <c r="G288" s="67"/>
      <c r="H288" s="69"/>
      <c r="I288" s="69"/>
      <c r="J288" s="69"/>
      <c r="K288" s="69">
        <f>SUM(K290)</f>
        <v>0</v>
      </c>
    </row>
    <row r="289" spans="1:11">
      <c r="A289" s="42"/>
      <c r="B289" s="42"/>
      <c r="C289" s="42"/>
      <c r="D289" s="42"/>
      <c r="E289" s="43"/>
      <c r="F289" s="42"/>
      <c r="G289" s="42"/>
      <c r="H289" s="44"/>
      <c r="I289" s="44"/>
      <c r="J289" s="44"/>
      <c r="K289" s="44"/>
    </row>
    <row r="290" spans="1:11" ht="30">
      <c r="A290" s="42" t="s">
        <v>477</v>
      </c>
      <c r="B290" s="42" t="s">
        <v>35</v>
      </c>
      <c r="C290" s="42" t="s">
        <v>36</v>
      </c>
      <c r="D290" s="42" t="s">
        <v>337</v>
      </c>
      <c r="E290" s="43" t="s">
        <v>338</v>
      </c>
      <c r="F290" s="42" t="s">
        <v>61</v>
      </c>
      <c r="G290" s="42">
        <v>997.78</v>
      </c>
      <c r="H290" s="44"/>
      <c r="I290" s="44">
        <f>TRUNC(H290*(1+$I$2),2)</f>
        <v>0</v>
      </c>
      <c r="J290" s="44">
        <f>TRUNC(G290*H290,2)</f>
        <v>0</v>
      </c>
      <c r="K290" s="44">
        <f>TRUNC(G290*I290,2)</f>
        <v>0</v>
      </c>
    </row>
    <row r="291" spans="1:11" ht="24.95" customHeight="1">
      <c r="A291" s="55" t="s">
        <v>478</v>
      </c>
      <c r="B291" s="55"/>
      <c r="C291" s="55"/>
      <c r="D291" s="55"/>
      <c r="E291" s="56" t="s">
        <v>340</v>
      </c>
      <c r="F291" s="55"/>
      <c r="G291" s="55"/>
      <c r="H291" s="57"/>
      <c r="I291" s="57"/>
      <c r="J291" s="57"/>
      <c r="K291" s="57">
        <f>SUM(K293,K296,K300,K305,K317)</f>
        <v>0</v>
      </c>
    </row>
    <row r="292" spans="1:11">
      <c r="A292" s="64"/>
      <c r="B292" s="64"/>
      <c r="C292" s="64"/>
      <c r="D292" s="64"/>
      <c r="E292" s="65"/>
      <c r="F292" s="64"/>
      <c r="G292" s="64"/>
      <c r="H292" s="66"/>
      <c r="I292" s="66"/>
      <c r="J292" s="66"/>
      <c r="K292" s="66"/>
    </row>
    <row r="293" spans="1:11" ht="24.95" customHeight="1">
      <c r="A293" s="67" t="s">
        <v>479</v>
      </c>
      <c r="B293" s="67"/>
      <c r="C293" s="67"/>
      <c r="D293" s="67"/>
      <c r="E293" s="68" t="s">
        <v>85</v>
      </c>
      <c r="F293" s="67"/>
      <c r="G293" s="67"/>
      <c r="H293" s="69"/>
      <c r="I293" s="69"/>
      <c r="J293" s="69"/>
      <c r="K293" s="69">
        <f>SUM(K295)</f>
        <v>0</v>
      </c>
    </row>
    <row r="294" spans="1:11">
      <c r="A294" s="42"/>
      <c r="B294" s="42"/>
      <c r="C294" s="42"/>
      <c r="D294" s="42"/>
      <c r="E294" s="43"/>
      <c r="F294" s="42"/>
      <c r="G294" s="42"/>
      <c r="H294" s="44"/>
      <c r="I294" s="44"/>
      <c r="J294" s="44"/>
      <c r="K294" s="44"/>
    </row>
    <row r="295" spans="1:11" ht="45">
      <c r="A295" s="42" t="s">
        <v>480</v>
      </c>
      <c r="B295" s="42" t="s">
        <v>35</v>
      </c>
      <c r="C295" s="42" t="s">
        <v>54</v>
      </c>
      <c r="D295" s="42">
        <v>87630</v>
      </c>
      <c r="E295" s="43" t="s">
        <v>347</v>
      </c>
      <c r="F295" s="42" t="s">
        <v>61</v>
      </c>
      <c r="G295" s="42">
        <v>2117.9699999999998</v>
      </c>
      <c r="H295" s="44"/>
      <c r="I295" s="44">
        <f>TRUNC(H295*(1+$I$2),2)</f>
        <v>0</v>
      </c>
      <c r="J295" s="44">
        <f>TRUNC(G295*H295,2)</f>
        <v>0</v>
      </c>
      <c r="K295" s="44">
        <f>TRUNC(G295*I295,2)</f>
        <v>0</v>
      </c>
    </row>
    <row r="296" spans="1:11" ht="24.95" customHeight="1">
      <c r="A296" s="67" t="s">
        <v>481</v>
      </c>
      <c r="B296" s="67"/>
      <c r="C296" s="67"/>
      <c r="D296" s="67"/>
      <c r="E296" s="68" t="s">
        <v>357</v>
      </c>
      <c r="F296" s="67"/>
      <c r="G296" s="67"/>
      <c r="H296" s="69"/>
      <c r="I296" s="69"/>
      <c r="J296" s="69"/>
      <c r="K296" s="69">
        <f>SUM(K298:K299)</f>
        <v>0</v>
      </c>
    </row>
    <row r="297" spans="1:11">
      <c r="A297" s="42"/>
      <c r="B297" s="42"/>
      <c r="C297" s="42"/>
      <c r="D297" s="42"/>
      <c r="E297" s="43"/>
      <c r="F297" s="42"/>
      <c r="G297" s="42"/>
      <c r="H297" s="44"/>
      <c r="I297" s="44"/>
      <c r="J297" s="44"/>
      <c r="K297" s="44"/>
    </row>
    <row r="298" spans="1:11" ht="45">
      <c r="A298" s="42" t="s">
        <v>482</v>
      </c>
      <c r="B298" s="42" t="s">
        <v>35</v>
      </c>
      <c r="C298" s="42" t="s">
        <v>54</v>
      </c>
      <c r="D298" s="42">
        <v>87262</v>
      </c>
      <c r="E298" s="43" t="s">
        <v>359</v>
      </c>
      <c r="F298" s="42" t="s">
        <v>61</v>
      </c>
      <c r="G298" s="42">
        <v>1940.19</v>
      </c>
      <c r="H298" s="44"/>
      <c r="I298" s="44">
        <f>TRUNC(H298*(1+$I$2),2)</f>
        <v>0</v>
      </c>
      <c r="J298" s="44">
        <f>TRUNC(G298*H298,2)</f>
        <v>0</v>
      </c>
      <c r="K298" s="44">
        <f>TRUNC(G298*I298,2)</f>
        <v>0</v>
      </c>
    </row>
    <row r="299" spans="1:11">
      <c r="A299" s="42" t="s">
        <v>483</v>
      </c>
      <c r="B299" s="42" t="s">
        <v>35</v>
      </c>
      <c r="C299" s="42" t="s">
        <v>54</v>
      </c>
      <c r="D299" s="42">
        <v>98671</v>
      </c>
      <c r="E299" s="43" t="s">
        <v>361</v>
      </c>
      <c r="F299" s="42" t="s">
        <v>61</v>
      </c>
      <c r="G299" s="42">
        <v>268.57</v>
      </c>
      <c r="H299" s="44"/>
      <c r="I299" s="44">
        <f>TRUNC(H299*(1+$I$2),2)</f>
        <v>0</v>
      </c>
      <c r="J299" s="44">
        <f>TRUNC(G299*H299,2)</f>
        <v>0</v>
      </c>
      <c r="K299" s="44">
        <f>TRUNC(G299*I299,2)</f>
        <v>0</v>
      </c>
    </row>
    <row r="300" spans="1:11" ht="24.95" customHeight="1">
      <c r="A300" s="67" t="s">
        <v>484</v>
      </c>
      <c r="B300" s="67"/>
      <c r="C300" s="67"/>
      <c r="D300" s="67"/>
      <c r="E300" s="68" t="s">
        <v>369</v>
      </c>
      <c r="F300" s="67"/>
      <c r="G300" s="67"/>
      <c r="H300" s="69"/>
      <c r="I300" s="69"/>
      <c r="J300" s="69"/>
      <c r="K300" s="69">
        <f>SUM(K302:K304)</f>
        <v>0</v>
      </c>
    </row>
    <row r="301" spans="1:11">
      <c r="A301" s="42"/>
      <c r="B301" s="42"/>
      <c r="C301" s="42"/>
      <c r="D301" s="42"/>
      <c r="E301" s="43"/>
      <c r="F301" s="42"/>
      <c r="G301" s="42"/>
      <c r="H301" s="44"/>
      <c r="I301" s="44"/>
      <c r="J301" s="44"/>
      <c r="K301" s="44"/>
    </row>
    <row r="302" spans="1:11" ht="30">
      <c r="A302" s="42" t="s">
        <v>485</v>
      </c>
      <c r="B302" s="42" t="s">
        <v>35</v>
      </c>
      <c r="C302" s="42" t="s">
        <v>54</v>
      </c>
      <c r="D302" s="42">
        <v>88650</v>
      </c>
      <c r="E302" s="43" t="s">
        <v>371</v>
      </c>
      <c r="F302" s="42" t="s">
        <v>91</v>
      </c>
      <c r="G302" s="42">
        <v>844.06</v>
      </c>
      <c r="H302" s="44"/>
      <c r="I302" s="44">
        <f>TRUNC(H302*(1+$I$2),2)</f>
        <v>0</v>
      </c>
      <c r="J302" s="44">
        <f>TRUNC(G302*H302,2)</f>
        <v>0</v>
      </c>
      <c r="K302" s="44">
        <f>TRUNC(G302*I302,2)</f>
        <v>0</v>
      </c>
    </row>
    <row r="303" spans="1:11">
      <c r="A303" s="42" t="s">
        <v>486</v>
      </c>
      <c r="B303" s="42" t="s">
        <v>35</v>
      </c>
      <c r="C303" s="42" t="s">
        <v>54</v>
      </c>
      <c r="D303" s="42">
        <v>98685</v>
      </c>
      <c r="E303" s="43" t="s">
        <v>373</v>
      </c>
      <c r="F303" s="42" t="s">
        <v>91</v>
      </c>
      <c r="G303" s="42">
        <v>146.25</v>
      </c>
      <c r="H303" s="44"/>
      <c r="I303" s="44">
        <f>TRUNC(H303*(1+$I$2),2)</f>
        <v>0</v>
      </c>
      <c r="J303" s="44">
        <f>TRUNC(G303*H303,2)</f>
        <v>0</v>
      </c>
      <c r="K303" s="44">
        <f>TRUNC(G303*I303,2)</f>
        <v>0</v>
      </c>
    </row>
    <row r="304" spans="1:11">
      <c r="A304" s="42" t="s">
        <v>487</v>
      </c>
      <c r="B304" s="42" t="s">
        <v>35</v>
      </c>
      <c r="C304" s="42" t="s">
        <v>54</v>
      </c>
      <c r="D304" s="42">
        <v>98689</v>
      </c>
      <c r="E304" s="43" t="s">
        <v>375</v>
      </c>
      <c r="F304" s="42" t="s">
        <v>91</v>
      </c>
      <c r="G304" s="42">
        <v>22.65</v>
      </c>
      <c r="H304" s="44"/>
      <c r="I304" s="44">
        <f>TRUNC(H304*(1+$I$2),2)</f>
        <v>0</v>
      </c>
      <c r="J304" s="44">
        <f>TRUNC(G304*H304,2)</f>
        <v>0</v>
      </c>
      <c r="K304" s="44">
        <f>TRUNC(G304*I304,2)</f>
        <v>0</v>
      </c>
    </row>
    <row r="305" spans="1:11" ht="24.95" customHeight="1">
      <c r="A305" s="67" t="s">
        <v>488</v>
      </c>
      <c r="B305" s="67"/>
      <c r="C305" s="67"/>
      <c r="D305" s="67"/>
      <c r="E305" s="68" t="s">
        <v>377</v>
      </c>
      <c r="F305" s="67"/>
      <c r="G305" s="67"/>
      <c r="H305" s="69"/>
      <c r="I305" s="69"/>
      <c r="J305" s="69"/>
      <c r="K305" s="69">
        <f>SUM(K307,K312)</f>
        <v>0</v>
      </c>
    </row>
    <row r="306" spans="1:11">
      <c r="A306" s="64"/>
      <c r="B306" s="64"/>
      <c r="C306" s="64"/>
      <c r="D306" s="64"/>
      <c r="E306" s="65"/>
      <c r="F306" s="64"/>
      <c r="G306" s="64"/>
      <c r="H306" s="66"/>
      <c r="I306" s="66"/>
      <c r="J306" s="66"/>
      <c r="K306" s="66"/>
    </row>
    <row r="307" spans="1:11" ht="24.95" customHeight="1">
      <c r="A307" s="70" t="s">
        <v>489</v>
      </c>
      <c r="B307" s="70"/>
      <c r="C307" s="70"/>
      <c r="D307" s="70"/>
      <c r="E307" s="71" t="s">
        <v>304</v>
      </c>
      <c r="F307" s="70"/>
      <c r="G307" s="70"/>
      <c r="H307" s="72"/>
      <c r="I307" s="72"/>
      <c r="J307" s="72"/>
      <c r="K307" s="72">
        <f>SUM(K309:K311)</f>
        <v>0</v>
      </c>
    </row>
    <row r="308" spans="1:11">
      <c r="A308" s="42"/>
      <c r="B308" s="42"/>
      <c r="C308" s="42"/>
      <c r="D308" s="42"/>
      <c r="E308" s="43"/>
      <c r="F308" s="42"/>
      <c r="G308" s="42"/>
      <c r="H308" s="44"/>
      <c r="I308" s="44"/>
      <c r="J308" s="44"/>
      <c r="K308" s="44"/>
    </row>
    <row r="309" spans="1:11">
      <c r="A309" s="42" t="s">
        <v>490</v>
      </c>
      <c r="B309" s="42" t="s">
        <v>35</v>
      </c>
      <c r="C309" s="42" t="s">
        <v>54</v>
      </c>
      <c r="D309" s="42">
        <v>88485</v>
      </c>
      <c r="E309" s="43" t="s">
        <v>380</v>
      </c>
      <c r="F309" s="42" t="s">
        <v>61</v>
      </c>
      <c r="G309" s="42">
        <v>1551.07</v>
      </c>
      <c r="H309" s="44"/>
      <c r="I309" s="44">
        <f>TRUNC(H309*(1+$I$2),2)</f>
        <v>0</v>
      </c>
      <c r="J309" s="44">
        <f>TRUNC(G309*H309,2)</f>
        <v>0</v>
      </c>
      <c r="K309" s="44">
        <f>TRUNC(G309*I309,2)</f>
        <v>0</v>
      </c>
    </row>
    <row r="310" spans="1:11">
      <c r="A310" s="42" t="s">
        <v>491</v>
      </c>
      <c r="B310" s="42" t="s">
        <v>35</v>
      </c>
      <c r="C310" s="42" t="s">
        <v>54</v>
      </c>
      <c r="D310" s="42">
        <v>88497</v>
      </c>
      <c r="E310" s="43" t="s">
        <v>382</v>
      </c>
      <c r="F310" s="42" t="s">
        <v>61</v>
      </c>
      <c r="G310" s="42">
        <v>1551.07</v>
      </c>
      <c r="H310" s="44"/>
      <c r="I310" s="44">
        <f>TRUNC(H310*(1+$I$2),2)</f>
        <v>0</v>
      </c>
      <c r="J310" s="44">
        <f>TRUNC(G310*H310,2)</f>
        <v>0</v>
      </c>
      <c r="K310" s="44">
        <f>TRUNC(G310*I310,2)</f>
        <v>0</v>
      </c>
    </row>
    <row r="311" spans="1:11" ht="30">
      <c r="A311" s="42" t="s">
        <v>492</v>
      </c>
      <c r="B311" s="42" t="s">
        <v>35</v>
      </c>
      <c r="C311" s="42" t="s">
        <v>54</v>
      </c>
      <c r="D311" s="42">
        <v>88489</v>
      </c>
      <c r="E311" s="43" t="s">
        <v>384</v>
      </c>
      <c r="F311" s="42" t="s">
        <v>61</v>
      </c>
      <c r="G311" s="42">
        <v>1551.07</v>
      </c>
      <c r="H311" s="44"/>
      <c r="I311" s="44">
        <f>TRUNC(H311*(1+$I$2),2)</f>
        <v>0</v>
      </c>
      <c r="J311" s="44">
        <f>TRUNC(G311*H311,2)</f>
        <v>0</v>
      </c>
      <c r="K311" s="44">
        <f>TRUNC(G311*I311,2)</f>
        <v>0</v>
      </c>
    </row>
    <row r="312" spans="1:11" ht="24.95" customHeight="1">
      <c r="A312" s="70" t="s">
        <v>493</v>
      </c>
      <c r="B312" s="70"/>
      <c r="C312" s="70"/>
      <c r="D312" s="70"/>
      <c r="E312" s="71" t="s">
        <v>314</v>
      </c>
      <c r="F312" s="70"/>
      <c r="G312" s="70"/>
      <c r="H312" s="72"/>
      <c r="I312" s="72"/>
      <c r="J312" s="72"/>
      <c r="K312" s="72">
        <f>SUM(K314:K316)</f>
        <v>0</v>
      </c>
    </row>
    <row r="313" spans="1:11">
      <c r="A313" s="42"/>
      <c r="B313" s="42"/>
      <c r="C313" s="42"/>
      <c r="D313" s="42"/>
      <c r="E313" s="43"/>
      <c r="F313" s="42"/>
      <c r="G313" s="42"/>
      <c r="H313" s="44"/>
      <c r="I313" s="44"/>
      <c r="J313" s="44"/>
      <c r="K313" s="44"/>
    </row>
    <row r="314" spans="1:11">
      <c r="A314" s="42" t="s">
        <v>494</v>
      </c>
      <c r="B314" s="42" t="s">
        <v>35</v>
      </c>
      <c r="C314" s="42" t="s">
        <v>54</v>
      </c>
      <c r="D314" s="42">
        <v>88484</v>
      </c>
      <c r="E314" s="43" t="s">
        <v>387</v>
      </c>
      <c r="F314" s="42" t="s">
        <v>61</v>
      </c>
      <c r="G314" s="42">
        <v>2214.7800000000002</v>
      </c>
      <c r="H314" s="44"/>
      <c r="I314" s="44">
        <f>TRUNC(H314*(1+$I$2),2)</f>
        <v>0</v>
      </c>
      <c r="J314" s="44">
        <f>TRUNC(G314*H314,2)</f>
        <v>0</v>
      </c>
      <c r="K314" s="44">
        <f>TRUNC(G314*I314,2)</f>
        <v>0</v>
      </c>
    </row>
    <row r="315" spans="1:11">
      <c r="A315" s="42" t="s">
        <v>495</v>
      </c>
      <c r="B315" s="42" t="s">
        <v>35</v>
      </c>
      <c r="C315" s="42" t="s">
        <v>54</v>
      </c>
      <c r="D315" s="42">
        <v>88496</v>
      </c>
      <c r="E315" s="43" t="s">
        <v>389</v>
      </c>
      <c r="F315" s="42" t="s">
        <v>61</v>
      </c>
      <c r="G315" s="42">
        <v>2114.7800000000002</v>
      </c>
      <c r="H315" s="44"/>
      <c r="I315" s="44">
        <f>TRUNC(H315*(1+$I$2),2)</f>
        <v>0</v>
      </c>
      <c r="J315" s="44">
        <f>TRUNC(G315*H315,2)</f>
        <v>0</v>
      </c>
      <c r="K315" s="44">
        <f>TRUNC(G315*I315,2)</f>
        <v>0</v>
      </c>
    </row>
    <row r="316" spans="1:11" ht="30">
      <c r="A316" s="42" t="s">
        <v>496</v>
      </c>
      <c r="B316" s="42" t="s">
        <v>35</v>
      </c>
      <c r="C316" s="42" t="s">
        <v>54</v>
      </c>
      <c r="D316" s="42">
        <v>88488</v>
      </c>
      <c r="E316" s="43" t="s">
        <v>391</v>
      </c>
      <c r="F316" s="42" t="s">
        <v>61</v>
      </c>
      <c r="G316" s="42">
        <v>2114.7800000000002</v>
      </c>
      <c r="H316" s="44"/>
      <c r="I316" s="44">
        <f>TRUNC(H316*(1+$I$2),2)</f>
        <v>0</v>
      </c>
      <c r="J316" s="44">
        <f>TRUNC(G316*H316,2)</f>
        <v>0</v>
      </c>
      <c r="K316" s="44">
        <f>TRUNC(G316*I316,2)</f>
        <v>0</v>
      </c>
    </row>
    <row r="317" spans="1:11" ht="24.95" customHeight="1">
      <c r="A317" s="67" t="s">
        <v>497</v>
      </c>
      <c r="B317" s="67"/>
      <c r="C317" s="67"/>
      <c r="D317" s="67"/>
      <c r="E317" s="68" t="s">
        <v>498</v>
      </c>
      <c r="F317" s="67"/>
      <c r="G317" s="67"/>
      <c r="H317" s="69"/>
      <c r="I317" s="69"/>
      <c r="J317" s="69"/>
      <c r="K317" s="69">
        <f>SUM(K319,K326,K330)</f>
        <v>0</v>
      </c>
    </row>
    <row r="318" spans="1:11">
      <c r="A318" s="64"/>
      <c r="B318" s="64"/>
      <c r="C318" s="64"/>
      <c r="D318" s="64"/>
      <c r="E318" s="65"/>
      <c r="F318" s="64"/>
      <c r="G318" s="64"/>
      <c r="H318" s="66"/>
      <c r="I318" s="66"/>
      <c r="J318" s="66"/>
      <c r="K318" s="66"/>
    </row>
    <row r="319" spans="1:11" ht="24.95" customHeight="1">
      <c r="A319" s="70" t="s">
        <v>499</v>
      </c>
      <c r="B319" s="70"/>
      <c r="C319" s="70"/>
      <c r="D319" s="70"/>
      <c r="E319" s="71" t="s">
        <v>395</v>
      </c>
      <c r="F319" s="70"/>
      <c r="G319" s="70"/>
      <c r="H319" s="72"/>
      <c r="I319" s="72"/>
      <c r="J319" s="72"/>
      <c r="K319" s="72">
        <f>SUM(K321:K325)</f>
        <v>0</v>
      </c>
    </row>
    <row r="320" spans="1:11">
      <c r="A320" s="42"/>
      <c r="B320" s="42"/>
      <c r="C320" s="42"/>
      <c r="D320" s="42"/>
      <c r="E320" s="43"/>
      <c r="F320" s="42"/>
      <c r="G320" s="42"/>
      <c r="H320" s="44"/>
      <c r="I320" s="44"/>
      <c r="J320" s="44"/>
      <c r="K320" s="44"/>
    </row>
    <row r="321" spans="1:11" ht="45">
      <c r="A321" s="42" t="s">
        <v>500</v>
      </c>
      <c r="B321" s="42" t="s">
        <v>35</v>
      </c>
      <c r="C321" s="42" t="s">
        <v>54</v>
      </c>
      <c r="D321" s="42">
        <v>86932</v>
      </c>
      <c r="E321" s="43" t="s">
        <v>397</v>
      </c>
      <c r="F321" s="42" t="s">
        <v>39</v>
      </c>
      <c r="G321" s="42">
        <v>10</v>
      </c>
      <c r="H321" s="44"/>
      <c r="I321" s="44">
        <f>TRUNC(H321*(1+$I$2),2)</f>
        <v>0</v>
      </c>
      <c r="J321" s="44">
        <f>TRUNC(G321*H321,2)</f>
        <v>0</v>
      </c>
      <c r="K321" s="44">
        <f>TRUNC(G321*I321,2)</f>
        <v>0</v>
      </c>
    </row>
    <row r="322" spans="1:11" ht="45">
      <c r="A322" s="42" t="s">
        <v>501</v>
      </c>
      <c r="B322" s="42" t="s">
        <v>35</v>
      </c>
      <c r="C322" s="42" t="s">
        <v>54</v>
      </c>
      <c r="D322" s="42">
        <v>95472</v>
      </c>
      <c r="E322" s="43" t="s">
        <v>502</v>
      </c>
      <c r="F322" s="42" t="s">
        <v>39</v>
      </c>
      <c r="G322" s="42">
        <v>4</v>
      </c>
      <c r="H322" s="44"/>
      <c r="I322" s="44">
        <f>TRUNC(H322*(1+$I$2),2)</f>
        <v>0</v>
      </c>
      <c r="J322" s="44">
        <f>TRUNC(G322*H322,2)</f>
        <v>0</v>
      </c>
      <c r="K322" s="44">
        <f>TRUNC(G322*I322,2)</f>
        <v>0</v>
      </c>
    </row>
    <row r="323" spans="1:11">
      <c r="A323" s="42" t="s">
        <v>503</v>
      </c>
      <c r="B323" s="42" t="s">
        <v>35</v>
      </c>
      <c r="C323" s="42" t="s">
        <v>54</v>
      </c>
      <c r="D323" s="42">
        <v>100849</v>
      </c>
      <c r="E323" s="43" t="s">
        <v>399</v>
      </c>
      <c r="F323" s="42" t="s">
        <v>39</v>
      </c>
      <c r="G323" s="42">
        <v>14</v>
      </c>
      <c r="H323" s="44"/>
      <c r="I323" s="44">
        <f>TRUNC(H323*(1+$I$2),2)</f>
        <v>0</v>
      </c>
      <c r="J323" s="44">
        <f>TRUNC(G323*H323,2)</f>
        <v>0</v>
      </c>
      <c r="K323" s="44">
        <f>TRUNC(G323*I323,2)</f>
        <v>0</v>
      </c>
    </row>
    <row r="324" spans="1:11" ht="30">
      <c r="A324" s="42" t="s">
        <v>504</v>
      </c>
      <c r="B324" s="42" t="s">
        <v>35</v>
      </c>
      <c r="C324" s="42" t="s">
        <v>54</v>
      </c>
      <c r="D324" s="42">
        <v>100858</v>
      </c>
      <c r="E324" s="43" t="s">
        <v>505</v>
      </c>
      <c r="F324" s="42" t="s">
        <v>39</v>
      </c>
      <c r="G324" s="42">
        <v>8</v>
      </c>
      <c r="H324" s="44"/>
      <c r="I324" s="44">
        <f>TRUNC(H324*(1+$I$2),2)</f>
        <v>0</v>
      </c>
      <c r="J324" s="44">
        <f>TRUNC(G324*H324,2)</f>
        <v>0</v>
      </c>
      <c r="K324" s="44">
        <f>TRUNC(G324*I324,2)</f>
        <v>0</v>
      </c>
    </row>
    <row r="325" spans="1:11" ht="60">
      <c r="A325" s="42" t="s">
        <v>506</v>
      </c>
      <c r="B325" s="42" t="s">
        <v>35</v>
      </c>
      <c r="C325" s="42" t="s">
        <v>54</v>
      </c>
      <c r="D325" s="42">
        <v>86941</v>
      </c>
      <c r="E325" s="43" t="s">
        <v>507</v>
      </c>
      <c r="F325" s="42" t="s">
        <v>39</v>
      </c>
      <c r="G325" s="42">
        <v>2</v>
      </c>
      <c r="H325" s="44"/>
      <c r="I325" s="44">
        <f>TRUNC(H325*(1+$I$2),2)</f>
        <v>0</v>
      </c>
      <c r="J325" s="44">
        <f>TRUNC(G325*H325,2)</f>
        <v>0</v>
      </c>
      <c r="K325" s="44">
        <f>TRUNC(G325*I325,2)</f>
        <v>0</v>
      </c>
    </row>
    <row r="326" spans="1:11" ht="24.95" customHeight="1">
      <c r="A326" s="70" t="s">
        <v>508</v>
      </c>
      <c r="B326" s="70"/>
      <c r="C326" s="70"/>
      <c r="D326" s="70"/>
      <c r="E326" s="71" t="s">
        <v>509</v>
      </c>
      <c r="F326" s="70"/>
      <c r="G326" s="70"/>
      <c r="H326" s="72"/>
      <c r="I326" s="72"/>
      <c r="J326" s="72"/>
      <c r="K326" s="72">
        <f>SUM(K328:K329)</f>
        <v>0</v>
      </c>
    </row>
    <row r="327" spans="1:11">
      <c r="A327" s="42"/>
      <c r="B327" s="42"/>
      <c r="C327" s="42"/>
      <c r="D327" s="42"/>
      <c r="E327" s="43"/>
      <c r="F327" s="42"/>
      <c r="G327" s="42"/>
      <c r="H327" s="44"/>
      <c r="I327" s="44"/>
      <c r="J327" s="44"/>
      <c r="K327" s="44"/>
    </row>
    <row r="328" spans="1:11" ht="45">
      <c r="A328" s="42" t="s">
        <v>510</v>
      </c>
      <c r="B328" s="42" t="s">
        <v>35</v>
      </c>
      <c r="C328" s="42" t="s">
        <v>36</v>
      </c>
      <c r="D328" s="42" t="s">
        <v>511</v>
      </c>
      <c r="E328" s="43" t="s">
        <v>512</v>
      </c>
      <c r="F328" s="42" t="s">
        <v>178</v>
      </c>
      <c r="G328" s="42">
        <v>4</v>
      </c>
      <c r="H328" s="44"/>
      <c r="I328" s="44">
        <f>TRUNC(H328*(1+$I$2),2)</f>
        <v>0</v>
      </c>
      <c r="J328" s="44">
        <f>TRUNC(G328*H328,2)</f>
        <v>0</v>
      </c>
      <c r="K328" s="44">
        <f>TRUNC(G328*I328,2)</f>
        <v>0</v>
      </c>
    </row>
    <row r="329" spans="1:11" ht="30">
      <c r="A329" s="42" t="s">
        <v>513</v>
      </c>
      <c r="B329" s="42" t="s">
        <v>35</v>
      </c>
      <c r="C329" s="42" t="s">
        <v>54</v>
      </c>
      <c r="D329" s="42">
        <v>102253</v>
      </c>
      <c r="E329" s="43" t="s">
        <v>514</v>
      </c>
      <c r="F329" s="42" t="s">
        <v>61</v>
      </c>
      <c r="G329" s="42">
        <v>54.82</v>
      </c>
      <c r="H329" s="44"/>
      <c r="I329" s="44">
        <f>TRUNC(H329*(1+$I$2),2)</f>
        <v>0</v>
      </c>
      <c r="J329" s="44">
        <f>TRUNC(G329*H329,2)</f>
        <v>0</v>
      </c>
      <c r="K329" s="44">
        <f>TRUNC(G329*I329,2)</f>
        <v>0</v>
      </c>
    </row>
    <row r="330" spans="1:11" ht="24.95" customHeight="1">
      <c r="A330" s="70" t="s">
        <v>515</v>
      </c>
      <c r="B330" s="70"/>
      <c r="C330" s="70"/>
      <c r="D330" s="70"/>
      <c r="E330" s="71" t="s">
        <v>408</v>
      </c>
      <c r="F330" s="70"/>
      <c r="G330" s="70"/>
      <c r="H330" s="72"/>
      <c r="I330" s="72"/>
      <c r="J330" s="72"/>
      <c r="K330" s="72">
        <f>SUM(K332:K337)</f>
        <v>0</v>
      </c>
    </row>
    <row r="331" spans="1:11">
      <c r="A331" s="42"/>
      <c r="B331" s="42"/>
      <c r="C331" s="42"/>
      <c r="D331" s="42"/>
      <c r="E331" s="43"/>
      <c r="F331" s="42"/>
      <c r="G331" s="42"/>
      <c r="H331" s="44"/>
      <c r="I331" s="44"/>
      <c r="J331" s="44"/>
      <c r="K331" s="44"/>
    </row>
    <row r="332" spans="1:11" ht="30">
      <c r="A332" s="42" t="s">
        <v>516</v>
      </c>
      <c r="B332" s="42" t="s">
        <v>35</v>
      </c>
      <c r="C332" s="42" t="s">
        <v>54</v>
      </c>
      <c r="D332" s="42">
        <v>95547</v>
      </c>
      <c r="E332" s="43" t="s">
        <v>414</v>
      </c>
      <c r="F332" s="42" t="s">
        <v>39</v>
      </c>
      <c r="G332" s="42">
        <v>10</v>
      </c>
      <c r="H332" s="44"/>
      <c r="I332" s="44">
        <f t="shared" ref="I332:I337" si="42">TRUNC(H332*(1+$I$2),2)</f>
        <v>0</v>
      </c>
      <c r="J332" s="44">
        <f t="shared" ref="J332:J337" si="43">TRUNC(G332*H332,2)</f>
        <v>0</v>
      </c>
      <c r="K332" s="44">
        <f t="shared" ref="K332:K337" si="44">TRUNC(G332*I332,2)</f>
        <v>0</v>
      </c>
    </row>
    <row r="333" spans="1:11" ht="45">
      <c r="A333" s="42" t="s">
        <v>517</v>
      </c>
      <c r="B333" s="42" t="s">
        <v>35</v>
      </c>
      <c r="C333" s="42" t="s">
        <v>36</v>
      </c>
      <c r="D333" s="42" t="s">
        <v>422</v>
      </c>
      <c r="E333" s="43" t="s">
        <v>423</v>
      </c>
      <c r="F333" s="42" t="s">
        <v>39</v>
      </c>
      <c r="G333" s="42">
        <v>10</v>
      </c>
      <c r="H333" s="44"/>
      <c r="I333" s="44">
        <f t="shared" si="42"/>
        <v>0</v>
      </c>
      <c r="J333" s="44">
        <f t="shared" si="43"/>
        <v>0</v>
      </c>
      <c r="K333" s="44">
        <f t="shared" si="44"/>
        <v>0</v>
      </c>
    </row>
    <row r="334" spans="1:11">
      <c r="A334" s="42" t="s">
        <v>518</v>
      </c>
      <c r="B334" s="42" t="s">
        <v>35</v>
      </c>
      <c r="C334" s="42" t="s">
        <v>36</v>
      </c>
      <c r="D334" s="42" t="s">
        <v>419</v>
      </c>
      <c r="E334" s="43" t="s">
        <v>420</v>
      </c>
      <c r="F334" s="42" t="s">
        <v>39</v>
      </c>
      <c r="G334" s="42">
        <v>14</v>
      </c>
      <c r="H334" s="44"/>
      <c r="I334" s="44">
        <f t="shared" si="42"/>
        <v>0</v>
      </c>
      <c r="J334" s="44">
        <f t="shared" si="43"/>
        <v>0</v>
      </c>
      <c r="K334" s="44">
        <f t="shared" si="44"/>
        <v>0</v>
      </c>
    </row>
    <row r="335" spans="1:11" ht="30">
      <c r="A335" s="42" t="s">
        <v>519</v>
      </c>
      <c r="B335" s="42" t="s">
        <v>35</v>
      </c>
      <c r="C335" s="42" t="s">
        <v>36</v>
      </c>
      <c r="D335" s="42" t="s">
        <v>416</v>
      </c>
      <c r="E335" s="43" t="s">
        <v>417</v>
      </c>
      <c r="F335" s="42" t="s">
        <v>61</v>
      </c>
      <c r="G335" s="42">
        <v>13.3</v>
      </c>
      <c r="H335" s="44"/>
      <c r="I335" s="44">
        <f t="shared" si="42"/>
        <v>0</v>
      </c>
      <c r="J335" s="44">
        <f t="shared" si="43"/>
        <v>0</v>
      </c>
      <c r="K335" s="44">
        <f t="shared" si="44"/>
        <v>0</v>
      </c>
    </row>
    <row r="336" spans="1:11" ht="30">
      <c r="A336" s="42" t="s">
        <v>520</v>
      </c>
      <c r="B336" s="42" t="s">
        <v>35</v>
      </c>
      <c r="C336" s="42" t="s">
        <v>54</v>
      </c>
      <c r="D336" s="42">
        <v>89987</v>
      </c>
      <c r="E336" s="43" t="s">
        <v>427</v>
      </c>
      <c r="F336" s="42" t="s">
        <v>39</v>
      </c>
      <c r="G336" s="42">
        <v>16</v>
      </c>
      <c r="H336" s="44"/>
      <c r="I336" s="44">
        <f t="shared" si="42"/>
        <v>0</v>
      </c>
      <c r="J336" s="44">
        <f t="shared" si="43"/>
        <v>0</v>
      </c>
      <c r="K336" s="44">
        <f t="shared" si="44"/>
        <v>0</v>
      </c>
    </row>
    <row r="337" spans="1:11" ht="30">
      <c r="A337" s="42" t="s">
        <v>521</v>
      </c>
      <c r="B337" s="42" t="s">
        <v>35</v>
      </c>
      <c r="C337" s="42" t="s">
        <v>54</v>
      </c>
      <c r="D337" s="42">
        <v>100869</v>
      </c>
      <c r="E337" s="43" t="s">
        <v>522</v>
      </c>
      <c r="F337" s="42" t="s">
        <v>39</v>
      </c>
      <c r="G337" s="42">
        <v>8</v>
      </c>
      <c r="H337" s="44"/>
      <c r="I337" s="44">
        <f t="shared" si="42"/>
        <v>0</v>
      </c>
      <c r="J337" s="44">
        <f t="shared" si="43"/>
        <v>0</v>
      </c>
      <c r="K337" s="44">
        <f t="shared" si="44"/>
        <v>0</v>
      </c>
    </row>
    <row r="338" spans="1:11" ht="24.95" customHeight="1">
      <c r="A338" s="55" t="s">
        <v>523</v>
      </c>
      <c r="B338" s="55"/>
      <c r="C338" s="55"/>
      <c r="D338" s="55"/>
      <c r="E338" s="56" t="s">
        <v>431</v>
      </c>
      <c r="F338" s="55"/>
      <c r="G338" s="55"/>
      <c r="H338" s="57"/>
      <c r="I338" s="57"/>
      <c r="J338" s="57"/>
      <c r="K338" s="57">
        <f>SUM(K340:K342)</f>
        <v>0</v>
      </c>
    </row>
    <row r="339" spans="1:11">
      <c r="A339" s="42"/>
      <c r="B339" s="42"/>
      <c r="C339" s="42"/>
      <c r="D339" s="42"/>
      <c r="E339" s="43"/>
      <c r="F339" s="42"/>
      <c r="G339" s="42"/>
      <c r="H339" s="44"/>
      <c r="I339" s="44"/>
      <c r="J339" s="44"/>
      <c r="K339" s="44"/>
    </row>
    <row r="340" spans="1:11">
      <c r="A340" s="42" t="s">
        <v>524</v>
      </c>
      <c r="B340" s="42" t="s">
        <v>35</v>
      </c>
      <c r="C340" s="42" t="s">
        <v>36</v>
      </c>
      <c r="D340" s="42" t="s">
        <v>433</v>
      </c>
      <c r="E340" s="43" t="s">
        <v>434</v>
      </c>
      <c r="F340" s="42" t="s">
        <v>61</v>
      </c>
      <c r="G340" s="42">
        <v>2215.38</v>
      </c>
      <c r="H340" s="44"/>
      <c r="I340" s="44">
        <f>TRUNC(H340*(1+$I$2),2)</f>
        <v>0</v>
      </c>
      <c r="J340" s="44">
        <f>TRUNC(G340*H340,2)</f>
        <v>0</v>
      </c>
      <c r="K340" s="44">
        <f>TRUNC(G340*I340,2)</f>
        <v>0</v>
      </c>
    </row>
    <row r="341" spans="1:11">
      <c r="A341" s="42" t="s">
        <v>525</v>
      </c>
      <c r="B341" s="42" t="s">
        <v>35</v>
      </c>
      <c r="C341" s="42" t="s">
        <v>54</v>
      </c>
      <c r="D341" s="42">
        <v>99825</v>
      </c>
      <c r="E341" s="43" t="s">
        <v>436</v>
      </c>
      <c r="F341" s="42" t="s">
        <v>61</v>
      </c>
      <c r="G341" s="42">
        <v>2445.7199999999998</v>
      </c>
      <c r="H341" s="44"/>
      <c r="I341" s="44">
        <f>TRUNC(H341*(1+$I$2),2)</f>
        <v>0</v>
      </c>
      <c r="J341" s="44">
        <f>TRUNC(G341*H341,2)</f>
        <v>0</v>
      </c>
      <c r="K341" s="44">
        <f>TRUNC(G341*I341,2)</f>
        <v>0</v>
      </c>
    </row>
    <row r="342" spans="1:11" ht="30">
      <c r="A342" s="42" t="s">
        <v>526</v>
      </c>
      <c r="B342" s="42" t="s">
        <v>35</v>
      </c>
      <c r="C342" s="42" t="s">
        <v>54</v>
      </c>
      <c r="D342" s="42">
        <v>99808</v>
      </c>
      <c r="E342" s="43" t="s">
        <v>438</v>
      </c>
      <c r="F342" s="42" t="s">
        <v>61</v>
      </c>
      <c r="G342" s="42">
        <v>261.88</v>
      </c>
      <c r="H342" s="44"/>
      <c r="I342" s="44">
        <f>TRUNC(H342*(1+$I$2),2)</f>
        <v>0</v>
      </c>
      <c r="J342" s="44">
        <f>TRUNC(G342*H342,2)</f>
        <v>0</v>
      </c>
      <c r="K342" s="44">
        <f>TRUNC(G342*I342,2)</f>
        <v>0</v>
      </c>
    </row>
    <row r="343" spans="1:11" ht="24.95" customHeight="1">
      <c r="A343" s="61" t="s">
        <v>527</v>
      </c>
      <c r="B343" s="61"/>
      <c r="C343" s="61"/>
      <c r="D343" s="61"/>
      <c r="E343" s="62" t="s">
        <v>528</v>
      </c>
      <c r="F343" s="61"/>
      <c r="G343" s="61"/>
      <c r="H343" s="63"/>
      <c r="I343" s="63"/>
      <c r="J343" s="63"/>
      <c r="K343" s="63">
        <f>SUM(K345,K352,K364,K377,K391,K403,K423)</f>
        <v>0</v>
      </c>
    </row>
    <row r="344" spans="1:11">
      <c r="A344" s="64"/>
      <c r="B344" s="64"/>
      <c r="C344" s="64"/>
      <c r="D344" s="64"/>
      <c r="E344" s="65"/>
      <c r="F344" s="64"/>
      <c r="G344" s="64"/>
      <c r="H344" s="66"/>
      <c r="I344" s="66"/>
      <c r="J344" s="66"/>
      <c r="K344" s="66"/>
    </row>
    <row r="345" spans="1:11" ht="24.95" customHeight="1">
      <c r="A345" s="55" t="s">
        <v>529</v>
      </c>
      <c r="B345" s="55"/>
      <c r="C345" s="55"/>
      <c r="D345" s="55"/>
      <c r="E345" s="56" t="s">
        <v>290</v>
      </c>
      <c r="F345" s="55"/>
      <c r="G345" s="55"/>
      <c r="H345" s="57"/>
      <c r="I345" s="57"/>
      <c r="J345" s="57"/>
      <c r="K345" s="57">
        <f>SUM(K347:K351)</f>
        <v>0</v>
      </c>
    </row>
    <row r="346" spans="1:11">
      <c r="A346" s="42"/>
      <c r="B346" s="42"/>
      <c r="C346" s="42"/>
      <c r="D346" s="42"/>
      <c r="E346" s="43"/>
      <c r="F346" s="42"/>
      <c r="G346" s="42"/>
      <c r="H346" s="44"/>
      <c r="I346" s="44"/>
      <c r="J346" s="44"/>
      <c r="K346" s="44"/>
    </row>
    <row r="347" spans="1:11" ht="60">
      <c r="A347" s="42" t="s">
        <v>530</v>
      </c>
      <c r="B347" s="42" t="s">
        <v>35</v>
      </c>
      <c r="C347" s="42" t="s">
        <v>54</v>
      </c>
      <c r="D347" s="42">
        <v>87491</v>
      </c>
      <c r="E347" s="43" t="s">
        <v>292</v>
      </c>
      <c r="F347" s="42" t="s">
        <v>61</v>
      </c>
      <c r="G347" s="42">
        <v>1944.95</v>
      </c>
      <c r="H347" s="44"/>
      <c r="I347" s="44">
        <f>TRUNC(H347*(1+$I$2),2)</f>
        <v>0</v>
      </c>
      <c r="J347" s="44">
        <f>TRUNC(G347*H347,2)</f>
        <v>0</v>
      </c>
      <c r="K347" s="44">
        <f>TRUNC(G347*I347,2)</f>
        <v>0</v>
      </c>
    </row>
    <row r="348" spans="1:11" ht="30">
      <c r="A348" s="42" t="s">
        <v>531</v>
      </c>
      <c r="B348" s="42" t="s">
        <v>35</v>
      </c>
      <c r="C348" s="42" t="s">
        <v>54</v>
      </c>
      <c r="D348" s="42">
        <v>93187</v>
      </c>
      <c r="E348" s="43" t="s">
        <v>294</v>
      </c>
      <c r="F348" s="42" t="s">
        <v>91</v>
      </c>
      <c r="G348" s="42">
        <v>148.30000000000001</v>
      </c>
      <c r="H348" s="44"/>
      <c r="I348" s="44">
        <f>TRUNC(H348*(1+$I$2),2)</f>
        <v>0</v>
      </c>
      <c r="J348" s="44">
        <f>TRUNC(G348*H348,2)</f>
        <v>0</v>
      </c>
      <c r="K348" s="44">
        <f>TRUNC(G348*I348,2)</f>
        <v>0</v>
      </c>
    </row>
    <row r="349" spans="1:11" ht="30">
      <c r="A349" s="42" t="s">
        <v>532</v>
      </c>
      <c r="B349" s="42" t="s">
        <v>35</v>
      </c>
      <c r="C349" s="42" t="s">
        <v>54</v>
      </c>
      <c r="D349" s="42">
        <v>93186</v>
      </c>
      <c r="E349" s="43" t="s">
        <v>296</v>
      </c>
      <c r="F349" s="42" t="s">
        <v>91</v>
      </c>
      <c r="G349" s="42">
        <v>30.65</v>
      </c>
      <c r="H349" s="44"/>
      <c r="I349" s="44">
        <f>TRUNC(H349*(1+$I$2),2)</f>
        <v>0</v>
      </c>
      <c r="J349" s="44">
        <f>TRUNC(G349*H349,2)</f>
        <v>0</v>
      </c>
      <c r="K349" s="44">
        <f>TRUNC(G349*I349,2)</f>
        <v>0</v>
      </c>
    </row>
    <row r="350" spans="1:11" ht="30">
      <c r="A350" s="42" t="s">
        <v>533</v>
      </c>
      <c r="B350" s="42" t="s">
        <v>35</v>
      </c>
      <c r="C350" s="42" t="s">
        <v>54</v>
      </c>
      <c r="D350" s="42">
        <v>93197</v>
      </c>
      <c r="E350" s="43" t="s">
        <v>298</v>
      </c>
      <c r="F350" s="42" t="s">
        <v>91</v>
      </c>
      <c r="G350" s="42">
        <v>134.9</v>
      </c>
      <c r="H350" s="44"/>
      <c r="I350" s="44">
        <f>TRUNC(H350*(1+$I$2),2)</f>
        <v>0</v>
      </c>
      <c r="J350" s="44">
        <f>TRUNC(G350*H350,2)</f>
        <v>0</v>
      </c>
      <c r="K350" s="44">
        <f>TRUNC(G350*I350,2)</f>
        <v>0</v>
      </c>
    </row>
    <row r="351" spans="1:11" ht="30">
      <c r="A351" s="42" t="s">
        <v>534</v>
      </c>
      <c r="B351" s="42" t="s">
        <v>35</v>
      </c>
      <c r="C351" s="42" t="s">
        <v>54</v>
      </c>
      <c r="D351" s="42">
        <v>93196</v>
      </c>
      <c r="E351" s="43" t="s">
        <v>300</v>
      </c>
      <c r="F351" s="42" t="s">
        <v>91</v>
      </c>
      <c r="G351" s="42">
        <v>16.649999999999999</v>
      </c>
      <c r="H351" s="44"/>
      <c r="I351" s="44">
        <f>TRUNC(H351*(1+$I$2),2)</f>
        <v>0</v>
      </c>
      <c r="J351" s="44">
        <f>TRUNC(G351*H351,2)</f>
        <v>0</v>
      </c>
      <c r="K351" s="44">
        <f>TRUNC(G351*I351,2)</f>
        <v>0</v>
      </c>
    </row>
    <row r="352" spans="1:11" ht="24.95" customHeight="1">
      <c r="A352" s="55" t="s">
        <v>535</v>
      </c>
      <c r="B352" s="55"/>
      <c r="C352" s="55"/>
      <c r="D352" s="55"/>
      <c r="E352" s="56" t="s">
        <v>302</v>
      </c>
      <c r="F352" s="55"/>
      <c r="G352" s="55"/>
      <c r="H352" s="57"/>
      <c r="I352" s="57"/>
      <c r="J352" s="57"/>
      <c r="K352" s="57">
        <f>SUM(K354,K360)</f>
        <v>0</v>
      </c>
    </row>
    <row r="353" spans="1:11">
      <c r="A353" s="64"/>
      <c r="B353" s="64"/>
      <c r="C353" s="64"/>
      <c r="D353" s="64"/>
      <c r="E353" s="65"/>
      <c r="F353" s="64"/>
      <c r="G353" s="64"/>
      <c r="H353" s="66"/>
      <c r="I353" s="66"/>
      <c r="J353" s="66"/>
      <c r="K353" s="66"/>
    </row>
    <row r="354" spans="1:11" ht="24.95" customHeight="1">
      <c r="A354" s="67" t="s">
        <v>536</v>
      </c>
      <c r="B354" s="67"/>
      <c r="C354" s="67"/>
      <c r="D354" s="67"/>
      <c r="E354" s="68" t="s">
        <v>304</v>
      </c>
      <c r="F354" s="67"/>
      <c r="G354" s="67"/>
      <c r="H354" s="69"/>
      <c r="I354" s="69"/>
      <c r="J354" s="69"/>
      <c r="K354" s="69">
        <f>SUM(K356:K359)</f>
        <v>0</v>
      </c>
    </row>
    <row r="355" spans="1:11">
      <c r="A355" s="42"/>
      <c r="B355" s="42"/>
      <c r="C355" s="42"/>
      <c r="D355" s="42"/>
      <c r="E355" s="43"/>
      <c r="F355" s="42"/>
      <c r="G355" s="42"/>
      <c r="H355" s="44"/>
      <c r="I355" s="44"/>
      <c r="J355" s="44"/>
      <c r="K355" s="44"/>
    </row>
    <row r="356" spans="1:11" ht="45">
      <c r="A356" s="42" t="s">
        <v>537</v>
      </c>
      <c r="B356" s="42" t="s">
        <v>35</v>
      </c>
      <c r="C356" s="42" t="s">
        <v>54</v>
      </c>
      <c r="D356" s="42">
        <v>87879</v>
      </c>
      <c r="E356" s="43" t="s">
        <v>306</v>
      </c>
      <c r="F356" s="42" t="s">
        <v>61</v>
      </c>
      <c r="G356" s="42">
        <v>1616.2</v>
      </c>
      <c r="H356" s="44"/>
      <c r="I356" s="44">
        <f>TRUNC(H356*(1+$I$2),2)</f>
        <v>0</v>
      </c>
      <c r="J356" s="44">
        <f>TRUNC(G356*H356,2)</f>
        <v>0</v>
      </c>
      <c r="K356" s="44">
        <f>TRUNC(G356*I356,2)</f>
        <v>0</v>
      </c>
    </row>
    <row r="357" spans="1:11" ht="60">
      <c r="A357" s="42" t="s">
        <v>538</v>
      </c>
      <c r="B357" s="42" t="s">
        <v>35</v>
      </c>
      <c r="C357" s="42" t="s">
        <v>54</v>
      </c>
      <c r="D357" s="42">
        <v>87531</v>
      </c>
      <c r="E357" s="43" t="s">
        <v>308</v>
      </c>
      <c r="F357" s="42" t="s">
        <v>61</v>
      </c>
      <c r="G357" s="42">
        <v>261.88</v>
      </c>
      <c r="H357" s="44"/>
      <c r="I357" s="44">
        <f>TRUNC(H357*(1+$I$2),2)</f>
        <v>0</v>
      </c>
      <c r="J357" s="44">
        <f>TRUNC(G357*H357,2)</f>
        <v>0</v>
      </c>
      <c r="K357" s="44">
        <f>TRUNC(G357*I357,2)</f>
        <v>0</v>
      </c>
    </row>
    <row r="358" spans="1:11" ht="45">
      <c r="A358" s="42" t="s">
        <v>539</v>
      </c>
      <c r="B358" s="42" t="s">
        <v>35</v>
      </c>
      <c r="C358" s="42" t="s">
        <v>54</v>
      </c>
      <c r="D358" s="42">
        <v>87271</v>
      </c>
      <c r="E358" s="43" t="s">
        <v>310</v>
      </c>
      <c r="F358" s="42" t="s">
        <v>61</v>
      </c>
      <c r="G358" s="42">
        <v>261.88</v>
      </c>
      <c r="H358" s="44"/>
      <c r="I358" s="44">
        <f>TRUNC(H358*(1+$I$2),2)</f>
        <v>0</v>
      </c>
      <c r="J358" s="44">
        <f>TRUNC(G358*H358,2)</f>
        <v>0</v>
      </c>
      <c r="K358" s="44">
        <f>TRUNC(G358*I358,2)</f>
        <v>0</v>
      </c>
    </row>
    <row r="359" spans="1:11" ht="60">
      <c r="A359" s="42" t="s">
        <v>540</v>
      </c>
      <c r="B359" s="42" t="s">
        <v>35</v>
      </c>
      <c r="C359" s="42" t="s">
        <v>54</v>
      </c>
      <c r="D359" s="42">
        <v>87529</v>
      </c>
      <c r="E359" s="43" t="s">
        <v>312</v>
      </c>
      <c r="F359" s="42" t="s">
        <v>61</v>
      </c>
      <c r="G359" s="42">
        <v>1354.32</v>
      </c>
      <c r="H359" s="44"/>
      <c r="I359" s="44">
        <f>TRUNC(H359*(1+$I$2),2)</f>
        <v>0</v>
      </c>
      <c r="J359" s="44">
        <f>TRUNC(G359*H359,2)</f>
        <v>0</v>
      </c>
      <c r="K359" s="44">
        <f>TRUNC(G359*I359,2)</f>
        <v>0</v>
      </c>
    </row>
    <row r="360" spans="1:11" ht="24.95" customHeight="1">
      <c r="A360" s="67" t="s">
        <v>541</v>
      </c>
      <c r="B360" s="67"/>
      <c r="C360" s="67"/>
      <c r="D360" s="67"/>
      <c r="E360" s="68" t="s">
        <v>314</v>
      </c>
      <c r="F360" s="67"/>
      <c r="G360" s="67"/>
      <c r="H360" s="69"/>
      <c r="I360" s="69"/>
      <c r="J360" s="69"/>
      <c r="K360" s="69">
        <f>SUM(K362:K363)</f>
        <v>0</v>
      </c>
    </row>
    <row r="361" spans="1:11">
      <c r="A361" s="42"/>
      <c r="B361" s="42"/>
      <c r="C361" s="42"/>
      <c r="D361" s="42"/>
      <c r="E361" s="43"/>
      <c r="F361" s="42"/>
      <c r="G361" s="42"/>
      <c r="H361" s="44"/>
      <c r="I361" s="44"/>
      <c r="J361" s="44"/>
      <c r="K361" s="44"/>
    </row>
    <row r="362" spans="1:11" ht="30">
      <c r="A362" s="42" t="s">
        <v>542</v>
      </c>
      <c r="B362" s="42" t="s">
        <v>35</v>
      </c>
      <c r="C362" s="42" t="s">
        <v>54</v>
      </c>
      <c r="D362" s="42">
        <v>87414</v>
      </c>
      <c r="E362" s="43" t="s">
        <v>316</v>
      </c>
      <c r="F362" s="42" t="s">
        <v>61</v>
      </c>
      <c r="G362" s="42">
        <v>1923.1</v>
      </c>
      <c r="H362" s="44"/>
      <c r="I362" s="44">
        <f>TRUNC(H362*(1+$I$2),2)</f>
        <v>0</v>
      </c>
      <c r="J362" s="44">
        <f>TRUNC(G362*H362,2)</f>
        <v>0</v>
      </c>
      <c r="K362" s="44">
        <f>TRUNC(G362*I362,2)</f>
        <v>0</v>
      </c>
    </row>
    <row r="363" spans="1:11" ht="45">
      <c r="A363" s="42" t="s">
        <v>543</v>
      </c>
      <c r="B363" s="42" t="s">
        <v>35</v>
      </c>
      <c r="C363" s="42" t="s">
        <v>36</v>
      </c>
      <c r="D363" s="42" t="s">
        <v>544</v>
      </c>
      <c r="E363" s="43" t="s">
        <v>545</v>
      </c>
      <c r="F363" s="42" t="s">
        <v>546</v>
      </c>
      <c r="G363" s="42">
        <v>206.2</v>
      </c>
      <c r="H363" s="44"/>
      <c r="I363" s="44">
        <f>TRUNC(H363*(1+$I$2),2)</f>
        <v>0</v>
      </c>
      <c r="J363" s="44">
        <f>TRUNC(G363*H363,2)</f>
        <v>0</v>
      </c>
      <c r="K363" s="44">
        <f>TRUNC(G363*I363,2)</f>
        <v>0</v>
      </c>
    </row>
    <row r="364" spans="1:11" ht="24.95" customHeight="1">
      <c r="A364" s="55" t="s">
        <v>547</v>
      </c>
      <c r="B364" s="55"/>
      <c r="C364" s="55"/>
      <c r="D364" s="55"/>
      <c r="E364" s="56" t="s">
        <v>318</v>
      </c>
      <c r="F364" s="55"/>
      <c r="G364" s="55"/>
      <c r="H364" s="57"/>
      <c r="I364" s="57"/>
      <c r="J364" s="57"/>
      <c r="K364" s="57">
        <f>SUM(K366,K372)</f>
        <v>0</v>
      </c>
    </row>
    <row r="365" spans="1:11">
      <c r="A365" s="64"/>
      <c r="B365" s="64"/>
      <c r="C365" s="64"/>
      <c r="D365" s="64"/>
      <c r="E365" s="65"/>
      <c r="F365" s="64"/>
      <c r="G365" s="64"/>
      <c r="H365" s="66"/>
      <c r="I365" s="66"/>
      <c r="J365" s="66"/>
      <c r="K365" s="66"/>
    </row>
    <row r="366" spans="1:11" ht="24.95" customHeight="1">
      <c r="A366" s="67" t="s">
        <v>548</v>
      </c>
      <c r="B366" s="67"/>
      <c r="C366" s="67"/>
      <c r="D366" s="67"/>
      <c r="E366" s="68" t="s">
        <v>320</v>
      </c>
      <c r="F366" s="67"/>
      <c r="G366" s="67"/>
      <c r="H366" s="69"/>
      <c r="I366" s="69"/>
      <c r="J366" s="69"/>
      <c r="K366" s="69">
        <f>SUM(K368:K371)</f>
        <v>0</v>
      </c>
    </row>
    <row r="367" spans="1:11">
      <c r="A367" s="42"/>
      <c r="B367" s="42"/>
      <c r="C367" s="42"/>
      <c r="D367" s="42"/>
      <c r="E367" s="43"/>
      <c r="F367" s="42"/>
      <c r="G367" s="42"/>
      <c r="H367" s="44"/>
      <c r="I367" s="44"/>
      <c r="J367" s="44"/>
      <c r="K367" s="44"/>
    </row>
    <row r="368" spans="1:11" ht="30">
      <c r="A368" s="42" t="s">
        <v>549</v>
      </c>
      <c r="B368" s="42" t="s">
        <v>35</v>
      </c>
      <c r="C368" s="42" t="s">
        <v>36</v>
      </c>
      <c r="D368" s="42" t="s">
        <v>550</v>
      </c>
      <c r="E368" s="43" t="s">
        <v>551</v>
      </c>
      <c r="F368" s="42" t="s">
        <v>464</v>
      </c>
      <c r="G368" s="42">
        <v>2</v>
      </c>
      <c r="H368" s="44"/>
      <c r="I368" s="44">
        <f>TRUNC(H368*(1+$I$2),2)</f>
        <v>0</v>
      </c>
      <c r="J368" s="44">
        <f>TRUNC(G368*H368,2)</f>
        <v>0</v>
      </c>
      <c r="K368" s="44">
        <f>TRUNC(G368*I368,2)</f>
        <v>0</v>
      </c>
    </row>
    <row r="369" spans="1:11" ht="60">
      <c r="A369" s="42" t="s">
        <v>552</v>
      </c>
      <c r="B369" s="42" t="s">
        <v>35</v>
      </c>
      <c r="C369" s="42" t="s">
        <v>54</v>
      </c>
      <c r="D369" s="42">
        <v>100680</v>
      </c>
      <c r="E369" s="43" t="s">
        <v>468</v>
      </c>
      <c r="F369" s="42" t="s">
        <v>39</v>
      </c>
      <c r="G369" s="42">
        <v>7</v>
      </c>
      <c r="H369" s="44"/>
      <c r="I369" s="44">
        <f>TRUNC(H369*(1+$I$2),2)</f>
        <v>0</v>
      </c>
      <c r="J369" s="44">
        <f>TRUNC(G369*H369,2)</f>
        <v>0</v>
      </c>
      <c r="K369" s="44">
        <f>TRUNC(G369*I369,2)</f>
        <v>0</v>
      </c>
    </row>
    <row r="370" spans="1:11" ht="30">
      <c r="A370" s="42" t="s">
        <v>553</v>
      </c>
      <c r="B370" s="42" t="s">
        <v>35</v>
      </c>
      <c r="C370" s="42" t="s">
        <v>54</v>
      </c>
      <c r="D370" s="42">
        <v>102214</v>
      </c>
      <c r="E370" s="43" t="s">
        <v>471</v>
      </c>
      <c r="F370" s="42" t="s">
        <v>61</v>
      </c>
      <c r="G370" s="42">
        <v>54.08</v>
      </c>
      <c r="H370" s="44"/>
      <c r="I370" s="44">
        <f>TRUNC(H370*(1+$I$2),2)</f>
        <v>0</v>
      </c>
      <c r="J370" s="44">
        <f>TRUNC(G370*H370,2)</f>
        <v>0</v>
      </c>
      <c r="K370" s="44">
        <f>TRUNC(G370*I370,2)</f>
        <v>0</v>
      </c>
    </row>
    <row r="371" spans="1:11" ht="30">
      <c r="A371" s="42" t="s">
        <v>554</v>
      </c>
      <c r="B371" s="42" t="s">
        <v>35</v>
      </c>
      <c r="C371" s="42" t="s">
        <v>54</v>
      </c>
      <c r="D371" s="42">
        <v>91341</v>
      </c>
      <c r="E371" s="43" t="s">
        <v>322</v>
      </c>
      <c r="F371" s="42" t="s">
        <v>61</v>
      </c>
      <c r="G371" s="42">
        <v>17.64</v>
      </c>
      <c r="H371" s="44"/>
      <c r="I371" s="44">
        <f>TRUNC(H371*(1+$I$2),2)</f>
        <v>0</v>
      </c>
      <c r="J371" s="44">
        <f>TRUNC(G371*H371,2)</f>
        <v>0</v>
      </c>
      <c r="K371" s="44">
        <f>TRUNC(G371*I371,2)</f>
        <v>0</v>
      </c>
    </row>
    <row r="372" spans="1:11" ht="24.95" customHeight="1">
      <c r="A372" s="67" t="s">
        <v>555</v>
      </c>
      <c r="B372" s="67"/>
      <c r="C372" s="67"/>
      <c r="D372" s="67"/>
      <c r="E372" s="68" t="s">
        <v>327</v>
      </c>
      <c r="F372" s="67"/>
      <c r="G372" s="67"/>
      <c r="H372" s="69"/>
      <c r="I372" s="69"/>
      <c r="J372" s="69"/>
      <c r="K372" s="69">
        <f>SUM(K374:K376)</f>
        <v>0</v>
      </c>
    </row>
    <row r="373" spans="1:11">
      <c r="A373" s="42"/>
      <c r="B373" s="42"/>
      <c r="C373" s="42"/>
      <c r="D373" s="42"/>
      <c r="E373" s="43"/>
      <c r="F373" s="42"/>
      <c r="G373" s="42"/>
      <c r="H373" s="44"/>
      <c r="I373" s="44"/>
      <c r="J373" s="44"/>
      <c r="K373" s="44"/>
    </row>
    <row r="374" spans="1:11" ht="45">
      <c r="A374" s="42" t="s">
        <v>556</v>
      </c>
      <c r="B374" s="42" t="s">
        <v>35</v>
      </c>
      <c r="C374" s="42" t="s">
        <v>54</v>
      </c>
      <c r="D374" s="42">
        <v>94569</v>
      </c>
      <c r="E374" s="43" t="s">
        <v>329</v>
      </c>
      <c r="F374" s="42" t="s">
        <v>61</v>
      </c>
      <c r="G374" s="42">
        <v>189.2</v>
      </c>
      <c r="H374" s="44"/>
      <c r="I374" s="44">
        <f>TRUNC(H374*(1+$I$2),2)</f>
        <v>0</v>
      </c>
      <c r="J374" s="44">
        <f>TRUNC(G374*H374,2)</f>
        <v>0</v>
      </c>
      <c r="K374" s="44">
        <f>TRUNC(G374*I374,2)</f>
        <v>0</v>
      </c>
    </row>
    <row r="375" spans="1:11" ht="45">
      <c r="A375" s="42" t="s">
        <v>557</v>
      </c>
      <c r="B375" s="42" t="s">
        <v>35</v>
      </c>
      <c r="C375" s="42" t="s">
        <v>54</v>
      </c>
      <c r="D375" s="42">
        <v>100674</v>
      </c>
      <c r="E375" s="43" t="s">
        <v>331</v>
      </c>
      <c r="F375" s="42" t="s">
        <v>61</v>
      </c>
      <c r="G375" s="42">
        <v>3.6</v>
      </c>
      <c r="H375" s="44"/>
      <c r="I375" s="44">
        <f>TRUNC(H375*(1+$I$2),2)</f>
        <v>0</v>
      </c>
      <c r="J375" s="44">
        <f>TRUNC(G375*H375,2)</f>
        <v>0</v>
      </c>
      <c r="K375" s="44">
        <f>TRUNC(G375*I375,2)</f>
        <v>0</v>
      </c>
    </row>
    <row r="376" spans="1:11" ht="30">
      <c r="A376" s="42" t="s">
        <v>558</v>
      </c>
      <c r="B376" s="42" t="s">
        <v>35</v>
      </c>
      <c r="C376" s="42" t="s">
        <v>54</v>
      </c>
      <c r="D376" s="42">
        <v>101965</v>
      </c>
      <c r="E376" s="43" t="s">
        <v>333</v>
      </c>
      <c r="F376" s="42" t="s">
        <v>91</v>
      </c>
      <c r="G376" s="42">
        <v>126.84</v>
      </c>
      <c r="H376" s="44"/>
      <c r="I376" s="44">
        <f>TRUNC(H376*(1+$I$2),2)</f>
        <v>0</v>
      </c>
      <c r="J376" s="44">
        <f>TRUNC(G376*H376,2)</f>
        <v>0</v>
      </c>
      <c r="K376" s="44">
        <f>TRUNC(G376*I376,2)</f>
        <v>0</v>
      </c>
    </row>
    <row r="377" spans="1:11" ht="24.95" customHeight="1">
      <c r="A377" s="55" t="s">
        <v>559</v>
      </c>
      <c r="B377" s="55"/>
      <c r="C377" s="55"/>
      <c r="D377" s="55"/>
      <c r="E377" s="56" t="s">
        <v>340</v>
      </c>
      <c r="F377" s="55"/>
      <c r="G377" s="55"/>
      <c r="H377" s="57"/>
      <c r="I377" s="57"/>
      <c r="J377" s="57"/>
      <c r="K377" s="57">
        <f>SUM(K379,K382,K386)</f>
        <v>0</v>
      </c>
    </row>
    <row r="378" spans="1:11">
      <c r="A378" s="64"/>
      <c r="B378" s="64"/>
      <c r="C378" s="64"/>
      <c r="D378" s="64"/>
      <c r="E378" s="65"/>
      <c r="F378" s="64"/>
      <c r="G378" s="64"/>
      <c r="H378" s="66"/>
      <c r="I378" s="66"/>
      <c r="J378" s="66"/>
      <c r="K378" s="66"/>
    </row>
    <row r="379" spans="1:11" ht="24.95" customHeight="1">
      <c r="A379" s="67" t="s">
        <v>560</v>
      </c>
      <c r="B379" s="67"/>
      <c r="C379" s="67"/>
      <c r="D379" s="67"/>
      <c r="E379" s="68" t="s">
        <v>85</v>
      </c>
      <c r="F379" s="67"/>
      <c r="G379" s="67"/>
      <c r="H379" s="69"/>
      <c r="I379" s="69"/>
      <c r="J379" s="69"/>
      <c r="K379" s="69">
        <f>SUM(K381)</f>
        <v>0</v>
      </c>
    </row>
    <row r="380" spans="1:11">
      <c r="A380" s="42"/>
      <c r="B380" s="42"/>
      <c r="C380" s="42"/>
      <c r="D380" s="42"/>
      <c r="E380" s="43"/>
      <c r="F380" s="42"/>
      <c r="G380" s="42"/>
      <c r="H380" s="44"/>
      <c r="I380" s="44"/>
      <c r="J380" s="44"/>
      <c r="K380" s="44"/>
    </row>
    <row r="381" spans="1:11" ht="45">
      <c r="A381" s="42" t="s">
        <v>561</v>
      </c>
      <c r="B381" s="42" t="s">
        <v>35</v>
      </c>
      <c r="C381" s="42" t="s">
        <v>54</v>
      </c>
      <c r="D381" s="42">
        <v>87630</v>
      </c>
      <c r="E381" s="43" t="s">
        <v>347</v>
      </c>
      <c r="F381" s="42" t="s">
        <v>61</v>
      </c>
      <c r="G381" s="42">
        <v>1917.03</v>
      </c>
      <c r="H381" s="44"/>
      <c r="I381" s="44">
        <f>TRUNC(H381*(1+$I$2),2)</f>
        <v>0</v>
      </c>
      <c r="J381" s="44">
        <f>TRUNC(G381*H381,2)</f>
        <v>0</v>
      </c>
      <c r="K381" s="44">
        <f>TRUNC(G381*I381,2)</f>
        <v>0</v>
      </c>
    </row>
    <row r="382" spans="1:11" ht="24.95" customHeight="1">
      <c r="A382" s="67" t="s">
        <v>562</v>
      </c>
      <c r="B382" s="67"/>
      <c r="C382" s="67"/>
      <c r="D382" s="67"/>
      <c r="E382" s="68" t="s">
        <v>357</v>
      </c>
      <c r="F382" s="67"/>
      <c r="G382" s="67"/>
      <c r="H382" s="69"/>
      <c r="I382" s="69"/>
      <c r="J382" s="69"/>
      <c r="K382" s="69">
        <f>SUM(K384:K385)</f>
        <v>0</v>
      </c>
    </row>
    <row r="383" spans="1:11">
      <c r="A383" s="42"/>
      <c r="B383" s="42"/>
      <c r="C383" s="42"/>
      <c r="D383" s="42"/>
      <c r="E383" s="43"/>
      <c r="F383" s="42"/>
      <c r="G383" s="42"/>
      <c r="H383" s="44"/>
      <c r="I383" s="44"/>
      <c r="J383" s="44"/>
      <c r="K383" s="44"/>
    </row>
    <row r="384" spans="1:11" ht="45">
      <c r="A384" s="42" t="s">
        <v>563</v>
      </c>
      <c r="B384" s="42" t="s">
        <v>35</v>
      </c>
      <c r="C384" s="42" t="s">
        <v>54</v>
      </c>
      <c r="D384" s="42">
        <v>87262</v>
      </c>
      <c r="E384" s="43" t="s">
        <v>359</v>
      </c>
      <c r="F384" s="42" t="s">
        <v>61</v>
      </c>
      <c r="G384" s="42">
        <v>1796.16</v>
      </c>
      <c r="H384" s="44"/>
      <c r="I384" s="44">
        <f>TRUNC(H384*(1+$I$2),2)</f>
        <v>0</v>
      </c>
      <c r="J384" s="44">
        <f>TRUNC(G384*H384,2)</f>
        <v>0</v>
      </c>
      <c r="K384" s="44">
        <f>TRUNC(G384*I384,2)</f>
        <v>0</v>
      </c>
    </row>
    <row r="385" spans="1:11">
      <c r="A385" s="42" t="s">
        <v>564</v>
      </c>
      <c r="B385" s="42" t="s">
        <v>35</v>
      </c>
      <c r="C385" s="42" t="s">
        <v>54</v>
      </c>
      <c r="D385" s="42">
        <v>101745</v>
      </c>
      <c r="E385" s="43" t="s">
        <v>565</v>
      </c>
      <c r="F385" s="42" t="s">
        <v>61</v>
      </c>
      <c r="G385" s="42">
        <v>159.6</v>
      </c>
      <c r="H385" s="44"/>
      <c r="I385" s="44">
        <f>TRUNC(H385*(1+$I$2),2)</f>
        <v>0</v>
      </c>
      <c r="J385" s="44">
        <f>TRUNC(G385*H385,2)</f>
        <v>0</v>
      </c>
      <c r="K385" s="44">
        <f>TRUNC(G385*I385,2)</f>
        <v>0</v>
      </c>
    </row>
    <row r="386" spans="1:11" ht="24.95" customHeight="1">
      <c r="A386" s="67" t="s">
        <v>566</v>
      </c>
      <c r="B386" s="67"/>
      <c r="C386" s="67"/>
      <c r="D386" s="67"/>
      <c r="E386" s="68" t="s">
        <v>369</v>
      </c>
      <c r="F386" s="67"/>
      <c r="G386" s="67"/>
      <c r="H386" s="69"/>
      <c r="I386" s="69"/>
      <c r="J386" s="69"/>
      <c r="K386" s="69">
        <f>SUM(K388:K390)</f>
        <v>0</v>
      </c>
    </row>
    <row r="387" spans="1:11">
      <c r="A387" s="42"/>
      <c r="B387" s="42"/>
      <c r="C387" s="42"/>
      <c r="D387" s="42"/>
      <c r="E387" s="43"/>
      <c r="F387" s="42"/>
      <c r="G387" s="42"/>
      <c r="H387" s="44"/>
      <c r="I387" s="44"/>
      <c r="J387" s="44"/>
      <c r="K387" s="44"/>
    </row>
    <row r="388" spans="1:11" ht="30">
      <c r="A388" s="42" t="s">
        <v>567</v>
      </c>
      <c r="B388" s="42" t="s">
        <v>35</v>
      </c>
      <c r="C388" s="42" t="s">
        <v>54</v>
      </c>
      <c r="D388" s="42">
        <v>88650</v>
      </c>
      <c r="E388" s="43" t="s">
        <v>371</v>
      </c>
      <c r="F388" s="42" t="s">
        <v>91</v>
      </c>
      <c r="G388" s="42">
        <v>616.29999999999995</v>
      </c>
      <c r="H388" s="44"/>
      <c r="I388" s="44">
        <f>TRUNC(H388*(1+$I$2),2)</f>
        <v>0</v>
      </c>
      <c r="J388" s="44">
        <f>TRUNC(G388*H388,2)</f>
        <v>0</v>
      </c>
      <c r="K388" s="44">
        <f>TRUNC(G388*I388,2)</f>
        <v>0</v>
      </c>
    </row>
    <row r="389" spans="1:11">
      <c r="A389" s="42" t="s">
        <v>568</v>
      </c>
      <c r="B389" s="42" t="s">
        <v>35</v>
      </c>
      <c r="C389" s="42" t="s">
        <v>54</v>
      </c>
      <c r="D389" s="42">
        <v>98688</v>
      </c>
      <c r="E389" s="43" t="s">
        <v>569</v>
      </c>
      <c r="F389" s="42" t="s">
        <v>91</v>
      </c>
      <c r="G389" s="42">
        <v>39.049999999999997</v>
      </c>
      <c r="H389" s="44"/>
      <c r="I389" s="44">
        <f>TRUNC(H389*(1+$I$2),2)</f>
        <v>0</v>
      </c>
      <c r="J389" s="44">
        <f>TRUNC(G389*H389,2)</f>
        <v>0</v>
      </c>
      <c r="K389" s="44">
        <f>TRUNC(G389*I389,2)</f>
        <v>0</v>
      </c>
    </row>
    <row r="390" spans="1:11">
      <c r="A390" s="42" t="s">
        <v>570</v>
      </c>
      <c r="B390" s="42" t="s">
        <v>35</v>
      </c>
      <c r="C390" s="42" t="s">
        <v>54</v>
      </c>
      <c r="D390" s="42">
        <v>98689</v>
      </c>
      <c r="E390" s="43" t="s">
        <v>375</v>
      </c>
      <c r="F390" s="42" t="s">
        <v>91</v>
      </c>
      <c r="G390" s="42">
        <v>6.7</v>
      </c>
      <c r="H390" s="44"/>
      <c r="I390" s="44">
        <f>TRUNC(H390*(1+$I$2),2)</f>
        <v>0</v>
      </c>
      <c r="J390" s="44">
        <f>TRUNC(G390*H390,2)</f>
        <v>0</v>
      </c>
      <c r="K390" s="44">
        <f>TRUNC(G390*I390,2)</f>
        <v>0</v>
      </c>
    </row>
    <row r="391" spans="1:11" ht="24.95" customHeight="1">
      <c r="A391" s="55" t="s">
        <v>571</v>
      </c>
      <c r="B391" s="55"/>
      <c r="C391" s="55"/>
      <c r="D391" s="55"/>
      <c r="E391" s="56" t="s">
        <v>377</v>
      </c>
      <c r="F391" s="55"/>
      <c r="G391" s="55"/>
      <c r="H391" s="57"/>
      <c r="I391" s="57"/>
      <c r="J391" s="57"/>
      <c r="K391" s="57">
        <f>SUM(K393,K398)</f>
        <v>0</v>
      </c>
    </row>
    <row r="392" spans="1:11">
      <c r="A392" s="64"/>
      <c r="B392" s="64"/>
      <c r="C392" s="64"/>
      <c r="D392" s="64"/>
      <c r="E392" s="65"/>
      <c r="F392" s="64"/>
      <c r="G392" s="64"/>
      <c r="H392" s="66"/>
      <c r="I392" s="66"/>
      <c r="J392" s="66"/>
      <c r="K392" s="66"/>
    </row>
    <row r="393" spans="1:11" ht="24.95" customHeight="1">
      <c r="A393" s="67" t="s">
        <v>572</v>
      </c>
      <c r="B393" s="67"/>
      <c r="C393" s="67"/>
      <c r="D393" s="67"/>
      <c r="E393" s="68" t="s">
        <v>304</v>
      </c>
      <c r="F393" s="67"/>
      <c r="G393" s="67"/>
      <c r="H393" s="69"/>
      <c r="I393" s="69"/>
      <c r="J393" s="69"/>
      <c r="K393" s="69">
        <f>SUM(K395:K397)</f>
        <v>0</v>
      </c>
    </row>
    <row r="394" spans="1:11">
      <c r="A394" s="42"/>
      <c r="B394" s="42"/>
      <c r="C394" s="42"/>
      <c r="D394" s="42"/>
      <c r="E394" s="43"/>
      <c r="F394" s="42"/>
      <c r="G394" s="42"/>
      <c r="H394" s="44"/>
      <c r="I394" s="44"/>
      <c r="J394" s="44"/>
      <c r="K394" s="44"/>
    </row>
    <row r="395" spans="1:11">
      <c r="A395" s="42" t="s">
        <v>573</v>
      </c>
      <c r="B395" s="42" t="s">
        <v>35</v>
      </c>
      <c r="C395" s="42" t="s">
        <v>54</v>
      </c>
      <c r="D395" s="42">
        <v>88485</v>
      </c>
      <c r="E395" s="43" t="s">
        <v>380</v>
      </c>
      <c r="F395" s="42" t="s">
        <v>61</v>
      </c>
      <c r="G395" s="42">
        <v>1354.32</v>
      </c>
      <c r="H395" s="44"/>
      <c r="I395" s="44">
        <f>TRUNC(H395*(1+$I$2),2)</f>
        <v>0</v>
      </c>
      <c r="J395" s="44">
        <f>TRUNC(G395*H395,2)</f>
        <v>0</v>
      </c>
      <c r="K395" s="44">
        <f>TRUNC(G395*I395,2)</f>
        <v>0</v>
      </c>
    </row>
    <row r="396" spans="1:11">
      <c r="A396" s="42" t="s">
        <v>574</v>
      </c>
      <c r="B396" s="42" t="s">
        <v>35</v>
      </c>
      <c r="C396" s="42" t="s">
        <v>54</v>
      </c>
      <c r="D396" s="42">
        <v>88497</v>
      </c>
      <c r="E396" s="43" t="s">
        <v>382</v>
      </c>
      <c r="F396" s="42" t="s">
        <v>61</v>
      </c>
      <c r="G396" s="42">
        <v>1354.32</v>
      </c>
      <c r="H396" s="44"/>
      <c r="I396" s="44">
        <f>TRUNC(H396*(1+$I$2),2)</f>
        <v>0</v>
      </c>
      <c r="J396" s="44">
        <f>TRUNC(G396*H396,2)</f>
        <v>0</v>
      </c>
      <c r="K396" s="44">
        <f>TRUNC(G396*I396,2)</f>
        <v>0</v>
      </c>
    </row>
    <row r="397" spans="1:11" ht="30">
      <c r="A397" s="42" t="s">
        <v>575</v>
      </c>
      <c r="B397" s="42" t="s">
        <v>35</v>
      </c>
      <c r="C397" s="42" t="s">
        <v>54</v>
      </c>
      <c r="D397" s="42">
        <v>88489</v>
      </c>
      <c r="E397" s="43" t="s">
        <v>384</v>
      </c>
      <c r="F397" s="42" t="s">
        <v>61</v>
      </c>
      <c r="G397" s="42">
        <v>1354.32</v>
      </c>
      <c r="H397" s="44"/>
      <c r="I397" s="44">
        <f>TRUNC(H397*(1+$I$2),2)</f>
        <v>0</v>
      </c>
      <c r="J397" s="44">
        <f>TRUNC(G397*H397,2)</f>
        <v>0</v>
      </c>
      <c r="K397" s="44">
        <f>TRUNC(G397*I397,2)</f>
        <v>0</v>
      </c>
    </row>
    <row r="398" spans="1:11" ht="24.95" customHeight="1">
      <c r="A398" s="67" t="s">
        <v>576</v>
      </c>
      <c r="B398" s="67"/>
      <c r="C398" s="67"/>
      <c r="D398" s="67"/>
      <c r="E398" s="68" t="s">
        <v>314</v>
      </c>
      <c r="F398" s="67"/>
      <c r="G398" s="67"/>
      <c r="H398" s="69"/>
      <c r="I398" s="69"/>
      <c r="J398" s="69"/>
      <c r="K398" s="69">
        <f>SUM(K400:K402)</f>
        <v>0</v>
      </c>
    </row>
    <row r="399" spans="1:11">
      <c r="A399" s="42"/>
      <c r="B399" s="42"/>
      <c r="C399" s="42"/>
      <c r="D399" s="42"/>
      <c r="E399" s="43"/>
      <c r="F399" s="42"/>
      <c r="G399" s="42"/>
      <c r="H399" s="44"/>
      <c r="I399" s="44"/>
      <c r="J399" s="44"/>
      <c r="K399" s="44"/>
    </row>
    <row r="400" spans="1:11">
      <c r="A400" s="42" t="s">
        <v>577</v>
      </c>
      <c r="B400" s="42" t="s">
        <v>35</v>
      </c>
      <c r="C400" s="42" t="s">
        <v>54</v>
      </c>
      <c r="D400" s="42">
        <v>88484</v>
      </c>
      <c r="E400" s="43" t="s">
        <v>387</v>
      </c>
      <c r="F400" s="42" t="s">
        <v>61</v>
      </c>
      <c r="G400" s="42">
        <v>1923.1</v>
      </c>
      <c r="H400" s="44"/>
      <c r="I400" s="44">
        <f>TRUNC(H400*(1+$I$2),2)</f>
        <v>0</v>
      </c>
      <c r="J400" s="44">
        <f>TRUNC(G400*H400,2)</f>
        <v>0</v>
      </c>
      <c r="K400" s="44">
        <f>TRUNC(G400*I400,2)</f>
        <v>0</v>
      </c>
    </row>
    <row r="401" spans="1:11">
      <c r="A401" s="42" t="s">
        <v>578</v>
      </c>
      <c r="B401" s="42" t="s">
        <v>35</v>
      </c>
      <c r="C401" s="42" t="s">
        <v>54</v>
      </c>
      <c r="D401" s="42">
        <v>88496</v>
      </c>
      <c r="E401" s="43" t="s">
        <v>389</v>
      </c>
      <c r="F401" s="42" t="s">
        <v>61</v>
      </c>
      <c r="G401" s="42">
        <v>1923.1</v>
      </c>
      <c r="H401" s="44"/>
      <c r="I401" s="44">
        <f>TRUNC(H401*(1+$I$2),2)</f>
        <v>0</v>
      </c>
      <c r="J401" s="44">
        <f>TRUNC(G401*H401,2)</f>
        <v>0</v>
      </c>
      <c r="K401" s="44">
        <f>TRUNC(G401*I401,2)</f>
        <v>0</v>
      </c>
    </row>
    <row r="402" spans="1:11" ht="30">
      <c r="A402" s="42" t="s">
        <v>579</v>
      </c>
      <c r="B402" s="42" t="s">
        <v>35</v>
      </c>
      <c r="C402" s="42" t="s">
        <v>54</v>
      </c>
      <c r="D402" s="42">
        <v>88488</v>
      </c>
      <c r="E402" s="43" t="s">
        <v>391</v>
      </c>
      <c r="F402" s="42" t="s">
        <v>61</v>
      </c>
      <c r="G402" s="42">
        <v>1923.1</v>
      </c>
      <c r="H402" s="44"/>
      <c r="I402" s="44">
        <f>TRUNC(H402*(1+$I$2),2)</f>
        <v>0</v>
      </c>
      <c r="J402" s="44">
        <f>TRUNC(G402*H402,2)</f>
        <v>0</v>
      </c>
      <c r="K402" s="44">
        <f>TRUNC(G402*I402,2)</f>
        <v>0</v>
      </c>
    </row>
    <row r="403" spans="1:11" ht="24.95" customHeight="1">
      <c r="A403" s="55" t="s">
        <v>580</v>
      </c>
      <c r="B403" s="55"/>
      <c r="C403" s="55"/>
      <c r="D403" s="55"/>
      <c r="E403" s="56" t="s">
        <v>498</v>
      </c>
      <c r="F403" s="55"/>
      <c r="G403" s="55"/>
      <c r="H403" s="57"/>
      <c r="I403" s="57"/>
      <c r="J403" s="57"/>
      <c r="K403" s="57">
        <f>SUM(K405,K411,K415)</f>
        <v>0</v>
      </c>
    </row>
    <row r="404" spans="1:11">
      <c r="A404" s="64"/>
      <c r="B404" s="64"/>
      <c r="C404" s="64"/>
      <c r="D404" s="64"/>
      <c r="E404" s="65"/>
      <c r="F404" s="64"/>
      <c r="G404" s="64"/>
      <c r="H404" s="66"/>
      <c r="I404" s="66"/>
      <c r="J404" s="66"/>
      <c r="K404" s="66"/>
    </row>
    <row r="405" spans="1:11" ht="24.95" customHeight="1">
      <c r="A405" s="67" t="s">
        <v>581</v>
      </c>
      <c r="B405" s="67"/>
      <c r="C405" s="67"/>
      <c r="D405" s="67"/>
      <c r="E405" s="68" t="s">
        <v>395</v>
      </c>
      <c r="F405" s="67"/>
      <c r="G405" s="67"/>
      <c r="H405" s="69"/>
      <c r="I405" s="69"/>
      <c r="J405" s="69"/>
      <c r="K405" s="69">
        <f>SUM(K407:K410)</f>
        <v>0</v>
      </c>
    </row>
    <row r="406" spans="1:11">
      <c r="A406" s="42"/>
      <c r="B406" s="42"/>
      <c r="C406" s="42"/>
      <c r="D406" s="42"/>
      <c r="E406" s="43"/>
      <c r="F406" s="42"/>
      <c r="G406" s="42"/>
      <c r="H406" s="44"/>
      <c r="I406" s="44"/>
      <c r="J406" s="44"/>
      <c r="K406" s="44"/>
    </row>
    <row r="407" spans="1:11" ht="45">
      <c r="A407" s="42" t="s">
        <v>582</v>
      </c>
      <c r="B407" s="42" t="s">
        <v>35</v>
      </c>
      <c r="C407" s="42" t="s">
        <v>54</v>
      </c>
      <c r="D407" s="42">
        <v>86932</v>
      </c>
      <c r="E407" s="43" t="s">
        <v>397</v>
      </c>
      <c r="F407" s="42" t="s">
        <v>39</v>
      </c>
      <c r="G407" s="42">
        <v>8</v>
      </c>
      <c r="H407" s="44"/>
      <c r="I407" s="44">
        <f>TRUNC(H407*(1+$I$2),2)</f>
        <v>0</v>
      </c>
      <c r="J407" s="44">
        <f>TRUNC(G407*H407,2)</f>
        <v>0</v>
      </c>
      <c r="K407" s="44">
        <f>TRUNC(G407*I407,2)</f>
        <v>0</v>
      </c>
    </row>
    <row r="408" spans="1:11" ht="45">
      <c r="A408" s="42" t="s">
        <v>583</v>
      </c>
      <c r="B408" s="42" t="s">
        <v>35</v>
      </c>
      <c r="C408" s="42" t="s">
        <v>54</v>
      </c>
      <c r="D408" s="42">
        <v>95472</v>
      </c>
      <c r="E408" s="43" t="s">
        <v>502</v>
      </c>
      <c r="F408" s="42" t="s">
        <v>39</v>
      </c>
      <c r="G408" s="42">
        <v>4</v>
      </c>
      <c r="H408" s="44"/>
      <c r="I408" s="44">
        <f>TRUNC(H408*(1+$I$2),2)</f>
        <v>0</v>
      </c>
      <c r="J408" s="44">
        <f>TRUNC(G408*H408,2)</f>
        <v>0</v>
      </c>
      <c r="K408" s="44">
        <f>TRUNC(G408*I408,2)</f>
        <v>0</v>
      </c>
    </row>
    <row r="409" spans="1:11">
      <c r="A409" s="42" t="s">
        <v>584</v>
      </c>
      <c r="B409" s="42" t="s">
        <v>35</v>
      </c>
      <c r="C409" s="42" t="s">
        <v>54</v>
      </c>
      <c r="D409" s="42">
        <v>100849</v>
      </c>
      <c r="E409" s="43" t="s">
        <v>399</v>
      </c>
      <c r="F409" s="42" t="s">
        <v>39</v>
      </c>
      <c r="G409" s="42">
        <v>12</v>
      </c>
      <c r="H409" s="44"/>
      <c r="I409" s="44">
        <f>TRUNC(H409*(1+$I$2),2)</f>
        <v>0</v>
      </c>
      <c r="J409" s="44">
        <f>TRUNC(G409*H409,2)</f>
        <v>0</v>
      </c>
      <c r="K409" s="44">
        <f>TRUNC(G409*I409,2)</f>
        <v>0</v>
      </c>
    </row>
    <row r="410" spans="1:11" ht="30">
      <c r="A410" s="42" t="s">
        <v>585</v>
      </c>
      <c r="B410" s="42" t="s">
        <v>35</v>
      </c>
      <c r="C410" s="42" t="s">
        <v>54</v>
      </c>
      <c r="D410" s="42">
        <v>100858</v>
      </c>
      <c r="E410" s="43" t="s">
        <v>505</v>
      </c>
      <c r="F410" s="42" t="s">
        <v>39</v>
      </c>
      <c r="G410" s="42">
        <v>8</v>
      </c>
      <c r="H410" s="44"/>
      <c r="I410" s="44">
        <f>TRUNC(H410*(1+$I$2),2)</f>
        <v>0</v>
      </c>
      <c r="J410" s="44">
        <f>TRUNC(G410*H410,2)</f>
        <v>0</v>
      </c>
      <c r="K410" s="44">
        <f>TRUNC(G410*I410,2)</f>
        <v>0</v>
      </c>
    </row>
    <row r="411" spans="1:11" ht="24.95" customHeight="1">
      <c r="A411" s="67" t="s">
        <v>586</v>
      </c>
      <c r="B411" s="67"/>
      <c r="C411" s="67"/>
      <c r="D411" s="67"/>
      <c r="E411" s="68" t="s">
        <v>509</v>
      </c>
      <c r="F411" s="67"/>
      <c r="G411" s="67"/>
      <c r="H411" s="69"/>
      <c r="I411" s="69"/>
      <c r="J411" s="69"/>
      <c r="K411" s="69">
        <f>SUM(K413:K414)</f>
        <v>0</v>
      </c>
    </row>
    <row r="412" spans="1:11">
      <c r="A412" s="42"/>
      <c r="B412" s="42"/>
      <c r="C412" s="42"/>
      <c r="D412" s="42"/>
      <c r="E412" s="43"/>
      <c r="F412" s="42"/>
      <c r="G412" s="42"/>
      <c r="H412" s="44"/>
      <c r="I412" s="44"/>
      <c r="J412" s="44"/>
      <c r="K412" s="44"/>
    </row>
    <row r="413" spans="1:11" ht="45">
      <c r="A413" s="42" t="s">
        <v>587</v>
      </c>
      <c r="B413" s="42" t="s">
        <v>35</v>
      </c>
      <c r="C413" s="42" t="s">
        <v>36</v>
      </c>
      <c r="D413" s="42" t="s">
        <v>511</v>
      </c>
      <c r="E413" s="43" t="s">
        <v>512</v>
      </c>
      <c r="F413" s="42" t="s">
        <v>178</v>
      </c>
      <c r="G413" s="42">
        <v>4</v>
      </c>
      <c r="H413" s="44"/>
      <c r="I413" s="44">
        <f>TRUNC(H413*(1+$I$2),2)</f>
        <v>0</v>
      </c>
      <c r="J413" s="44">
        <f>TRUNC(G413*H413,2)</f>
        <v>0</v>
      </c>
      <c r="K413" s="44">
        <f>TRUNC(G413*I413,2)</f>
        <v>0</v>
      </c>
    </row>
    <row r="414" spans="1:11" ht="30">
      <c r="A414" s="42" t="s">
        <v>588</v>
      </c>
      <c r="B414" s="42" t="s">
        <v>35</v>
      </c>
      <c r="C414" s="42" t="s">
        <v>54</v>
      </c>
      <c r="D414" s="42">
        <v>102253</v>
      </c>
      <c r="E414" s="43" t="s">
        <v>514</v>
      </c>
      <c r="F414" s="42" t="s">
        <v>61</v>
      </c>
      <c r="G414" s="42">
        <v>54.82</v>
      </c>
      <c r="H414" s="44"/>
      <c r="I414" s="44">
        <f>TRUNC(H414*(1+$I$2),2)</f>
        <v>0</v>
      </c>
      <c r="J414" s="44">
        <f>TRUNC(G414*H414,2)</f>
        <v>0</v>
      </c>
      <c r="K414" s="44">
        <f>TRUNC(G414*I414,2)</f>
        <v>0</v>
      </c>
    </row>
    <row r="415" spans="1:11" ht="24.95" customHeight="1">
      <c r="A415" s="67" t="s">
        <v>589</v>
      </c>
      <c r="B415" s="67"/>
      <c r="C415" s="67"/>
      <c r="D415" s="67"/>
      <c r="E415" s="68" t="s">
        <v>408</v>
      </c>
      <c r="F415" s="67"/>
      <c r="G415" s="67"/>
      <c r="H415" s="69"/>
      <c r="I415" s="69"/>
      <c r="J415" s="69"/>
      <c r="K415" s="69">
        <f>SUM(K417:K422)</f>
        <v>0</v>
      </c>
    </row>
    <row r="416" spans="1:11">
      <c r="A416" s="42"/>
      <c r="B416" s="42"/>
      <c r="C416" s="42"/>
      <c r="D416" s="42"/>
      <c r="E416" s="43"/>
      <c r="F416" s="42"/>
      <c r="G416" s="42"/>
      <c r="H416" s="44"/>
      <c r="I416" s="44"/>
      <c r="J416" s="44"/>
      <c r="K416" s="44"/>
    </row>
    <row r="417" spans="1:11" ht="30">
      <c r="A417" s="42" t="s">
        <v>590</v>
      </c>
      <c r="B417" s="42" t="s">
        <v>35</v>
      </c>
      <c r="C417" s="42" t="s">
        <v>54</v>
      </c>
      <c r="D417" s="42">
        <v>95547</v>
      </c>
      <c r="E417" s="43" t="s">
        <v>414</v>
      </c>
      <c r="F417" s="42" t="s">
        <v>39</v>
      </c>
      <c r="G417" s="42">
        <v>8</v>
      </c>
      <c r="H417" s="44"/>
      <c r="I417" s="44">
        <f t="shared" ref="I417:I422" si="45">TRUNC(H417*(1+$I$2),2)</f>
        <v>0</v>
      </c>
      <c r="J417" s="44">
        <f t="shared" ref="J417:J422" si="46">TRUNC(G417*H417,2)</f>
        <v>0</v>
      </c>
      <c r="K417" s="44">
        <f t="shared" ref="K417:K422" si="47">TRUNC(G417*I417,2)</f>
        <v>0</v>
      </c>
    </row>
    <row r="418" spans="1:11" ht="45">
      <c r="A418" s="42" t="s">
        <v>591</v>
      </c>
      <c r="B418" s="42" t="s">
        <v>35</v>
      </c>
      <c r="C418" s="42" t="s">
        <v>36</v>
      </c>
      <c r="D418" s="42" t="s">
        <v>422</v>
      </c>
      <c r="E418" s="43" t="s">
        <v>423</v>
      </c>
      <c r="F418" s="42" t="s">
        <v>39</v>
      </c>
      <c r="G418" s="42">
        <v>8</v>
      </c>
      <c r="H418" s="44"/>
      <c r="I418" s="44">
        <f t="shared" si="45"/>
        <v>0</v>
      </c>
      <c r="J418" s="44">
        <f t="shared" si="46"/>
        <v>0</v>
      </c>
      <c r="K418" s="44">
        <f t="shared" si="47"/>
        <v>0</v>
      </c>
    </row>
    <row r="419" spans="1:11">
      <c r="A419" s="42" t="s">
        <v>592</v>
      </c>
      <c r="B419" s="42" t="s">
        <v>35</v>
      </c>
      <c r="C419" s="42" t="s">
        <v>36</v>
      </c>
      <c r="D419" s="42" t="s">
        <v>419</v>
      </c>
      <c r="E419" s="43" t="s">
        <v>420</v>
      </c>
      <c r="F419" s="42" t="s">
        <v>39</v>
      </c>
      <c r="G419" s="42">
        <v>12</v>
      </c>
      <c r="H419" s="44"/>
      <c r="I419" s="44">
        <f t="shared" si="45"/>
        <v>0</v>
      </c>
      <c r="J419" s="44">
        <f t="shared" si="46"/>
        <v>0</v>
      </c>
      <c r="K419" s="44">
        <f t="shared" si="47"/>
        <v>0</v>
      </c>
    </row>
    <row r="420" spans="1:11" ht="30">
      <c r="A420" s="42" t="s">
        <v>593</v>
      </c>
      <c r="B420" s="42" t="s">
        <v>35</v>
      </c>
      <c r="C420" s="42" t="s">
        <v>36</v>
      </c>
      <c r="D420" s="42" t="s">
        <v>416</v>
      </c>
      <c r="E420" s="43" t="s">
        <v>417</v>
      </c>
      <c r="F420" s="42" t="s">
        <v>61</v>
      </c>
      <c r="G420" s="42">
        <v>12.8</v>
      </c>
      <c r="H420" s="44"/>
      <c r="I420" s="44">
        <f t="shared" si="45"/>
        <v>0</v>
      </c>
      <c r="J420" s="44">
        <f t="shared" si="46"/>
        <v>0</v>
      </c>
      <c r="K420" s="44">
        <f t="shared" si="47"/>
        <v>0</v>
      </c>
    </row>
    <row r="421" spans="1:11" ht="30">
      <c r="A421" s="42" t="s">
        <v>594</v>
      </c>
      <c r="B421" s="42" t="s">
        <v>35</v>
      </c>
      <c r="C421" s="42" t="s">
        <v>54</v>
      </c>
      <c r="D421" s="42">
        <v>89987</v>
      </c>
      <c r="E421" s="43" t="s">
        <v>427</v>
      </c>
      <c r="F421" s="42" t="s">
        <v>39</v>
      </c>
      <c r="G421" s="42">
        <v>14</v>
      </c>
      <c r="H421" s="44"/>
      <c r="I421" s="44">
        <f t="shared" si="45"/>
        <v>0</v>
      </c>
      <c r="J421" s="44">
        <f t="shared" si="46"/>
        <v>0</v>
      </c>
      <c r="K421" s="44">
        <f t="shared" si="47"/>
        <v>0</v>
      </c>
    </row>
    <row r="422" spans="1:11" ht="30">
      <c r="A422" s="42" t="s">
        <v>595</v>
      </c>
      <c r="B422" s="42" t="s">
        <v>35</v>
      </c>
      <c r="C422" s="42" t="s">
        <v>54</v>
      </c>
      <c r="D422" s="42">
        <v>100869</v>
      </c>
      <c r="E422" s="43" t="s">
        <v>522</v>
      </c>
      <c r="F422" s="42" t="s">
        <v>39</v>
      </c>
      <c r="G422" s="42">
        <v>8</v>
      </c>
      <c r="H422" s="44"/>
      <c r="I422" s="44">
        <f t="shared" si="45"/>
        <v>0</v>
      </c>
      <c r="J422" s="44">
        <f t="shared" si="46"/>
        <v>0</v>
      </c>
      <c r="K422" s="44">
        <f t="shared" si="47"/>
        <v>0</v>
      </c>
    </row>
    <row r="423" spans="1:11" ht="24.95" customHeight="1">
      <c r="A423" s="55" t="s">
        <v>596</v>
      </c>
      <c r="B423" s="55"/>
      <c r="C423" s="55"/>
      <c r="D423" s="55"/>
      <c r="E423" s="56" t="s">
        <v>431</v>
      </c>
      <c r="F423" s="55"/>
      <c r="G423" s="55"/>
      <c r="H423" s="57"/>
      <c r="I423" s="57"/>
      <c r="J423" s="57"/>
      <c r="K423" s="57">
        <f>SUM(K425:K427)</f>
        <v>0</v>
      </c>
    </row>
    <row r="424" spans="1:11">
      <c r="A424" s="42"/>
      <c r="B424" s="42"/>
      <c r="C424" s="42"/>
      <c r="D424" s="42"/>
      <c r="E424" s="43"/>
      <c r="F424" s="42"/>
      <c r="G424" s="42"/>
      <c r="H424" s="44"/>
      <c r="I424" s="44"/>
      <c r="J424" s="44"/>
      <c r="K424" s="44"/>
    </row>
    <row r="425" spans="1:11">
      <c r="A425" s="42" t="s">
        <v>597</v>
      </c>
      <c r="B425" s="42" t="s">
        <v>35</v>
      </c>
      <c r="C425" s="42" t="s">
        <v>36</v>
      </c>
      <c r="D425" s="42" t="s">
        <v>433</v>
      </c>
      <c r="E425" s="43" t="s">
        <v>434</v>
      </c>
      <c r="F425" s="42" t="s">
        <v>61</v>
      </c>
      <c r="G425" s="42">
        <v>2215.38</v>
      </c>
      <c r="H425" s="44"/>
      <c r="I425" s="44">
        <f>TRUNC(H425*(1+$I$2),2)</f>
        <v>0</v>
      </c>
      <c r="J425" s="44">
        <f>TRUNC(G425*H425,2)</f>
        <v>0</v>
      </c>
      <c r="K425" s="44">
        <f>TRUNC(G425*I425,2)</f>
        <v>0</v>
      </c>
    </row>
    <row r="426" spans="1:11">
      <c r="A426" s="42" t="s">
        <v>598</v>
      </c>
      <c r="B426" s="42" t="s">
        <v>35</v>
      </c>
      <c r="C426" s="42" t="s">
        <v>54</v>
      </c>
      <c r="D426" s="42">
        <v>99825</v>
      </c>
      <c r="E426" s="43" t="s">
        <v>436</v>
      </c>
      <c r="F426" s="42" t="s">
        <v>61</v>
      </c>
      <c r="G426" s="42">
        <v>385.6</v>
      </c>
      <c r="H426" s="44"/>
      <c r="I426" s="44">
        <f>TRUNC(H426*(1+$I$2),2)</f>
        <v>0</v>
      </c>
      <c r="J426" s="44">
        <f>TRUNC(G426*H426,2)</f>
        <v>0</v>
      </c>
      <c r="K426" s="44">
        <f>TRUNC(G426*I426,2)</f>
        <v>0</v>
      </c>
    </row>
    <row r="427" spans="1:11" ht="30">
      <c r="A427" s="42" t="s">
        <v>599</v>
      </c>
      <c r="B427" s="42" t="s">
        <v>35</v>
      </c>
      <c r="C427" s="42" t="s">
        <v>54</v>
      </c>
      <c r="D427" s="42">
        <v>99808</v>
      </c>
      <c r="E427" s="43" t="s">
        <v>438</v>
      </c>
      <c r="F427" s="42" t="s">
        <v>61</v>
      </c>
      <c r="G427" s="42">
        <v>261.88</v>
      </c>
      <c r="H427" s="44"/>
      <c r="I427" s="44">
        <f>TRUNC(H427*(1+$I$2),2)</f>
        <v>0</v>
      </c>
      <c r="J427" s="44">
        <f>TRUNC(G427*H427,2)</f>
        <v>0</v>
      </c>
      <c r="K427" s="44">
        <f>TRUNC(G427*I427,2)</f>
        <v>0</v>
      </c>
    </row>
    <row r="428" spans="1:11" ht="24.95" customHeight="1">
      <c r="A428" s="61" t="s">
        <v>600</v>
      </c>
      <c r="B428" s="61"/>
      <c r="C428" s="61"/>
      <c r="D428" s="61"/>
      <c r="E428" s="62" t="s">
        <v>601</v>
      </c>
      <c r="F428" s="61"/>
      <c r="G428" s="61"/>
      <c r="H428" s="63"/>
      <c r="I428" s="63"/>
      <c r="J428" s="63"/>
      <c r="K428" s="63">
        <f>SUM(K430,K442,K456)</f>
        <v>0</v>
      </c>
    </row>
    <row r="429" spans="1:11">
      <c r="A429" s="64"/>
      <c r="B429" s="64"/>
      <c r="C429" s="64"/>
      <c r="D429" s="64"/>
      <c r="E429" s="65"/>
      <c r="F429" s="64"/>
      <c r="G429" s="64"/>
      <c r="H429" s="66"/>
      <c r="I429" s="66"/>
      <c r="J429" s="66"/>
      <c r="K429" s="66"/>
    </row>
    <row r="430" spans="1:11" ht="24.95" customHeight="1">
      <c r="A430" s="55" t="s">
        <v>602</v>
      </c>
      <c r="B430" s="55"/>
      <c r="C430" s="55"/>
      <c r="D430" s="55"/>
      <c r="E430" s="56" t="s">
        <v>302</v>
      </c>
      <c r="F430" s="55"/>
      <c r="G430" s="55"/>
      <c r="H430" s="57"/>
      <c r="I430" s="57"/>
      <c r="J430" s="57"/>
      <c r="K430" s="57">
        <f>SUM(K432,K438)</f>
        <v>0</v>
      </c>
    </row>
    <row r="431" spans="1:11">
      <c r="A431" s="64"/>
      <c r="B431" s="64"/>
      <c r="C431" s="64"/>
      <c r="D431" s="64"/>
      <c r="E431" s="65"/>
      <c r="F431" s="64"/>
      <c r="G431" s="64"/>
      <c r="H431" s="66"/>
      <c r="I431" s="66"/>
      <c r="J431" s="66"/>
      <c r="K431" s="66"/>
    </row>
    <row r="432" spans="1:11" ht="24.95" customHeight="1">
      <c r="A432" s="67" t="s">
        <v>603</v>
      </c>
      <c r="B432" s="67"/>
      <c r="C432" s="67"/>
      <c r="D432" s="67"/>
      <c r="E432" s="68" t="s">
        <v>604</v>
      </c>
      <c r="F432" s="67"/>
      <c r="G432" s="67"/>
      <c r="H432" s="69"/>
      <c r="I432" s="69"/>
      <c r="J432" s="69"/>
      <c r="K432" s="69">
        <f>SUM(K434:K437)</f>
        <v>0</v>
      </c>
    </row>
    <row r="433" spans="1:11">
      <c r="A433" s="42"/>
      <c r="B433" s="42"/>
      <c r="C433" s="42"/>
      <c r="D433" s="42"/>
      <c r="E433" s="43"/>
      <c r="F433" s="42"/>
      <c r="G433" s="42"/>
      <c r="H433" s="44"/>
      <c r="I433" s="44"/>
      <c r="J433" s="44"/>
      <c r="K433" s="44"/>
    </row>
    <row r="434" spans="1:11" ht="45">
      <c r="A434" s="42" t="s">
        <v>605</v>
      </c>
      <c r="B434" s="42" t="s">
        <v>35</v>
      </c>
      <c r="C434" s="42" t="s">
        <v>54</v>
      </c>
      <c r="D434" s="42">
        <v>87904</v>
      </c>
      <c r="E434" s="43" t="s">
        <v>606</v>
      </c>
      <c r="F434" s="42" t="s">
        <v>61</v>
      </c>
      <c r="G434" s="42">
        <v>4146.3500000000004</v>
      </c>
      <c r="H434" s="44"/>
      <c r="I434" s="44">
        <f>TRUNC(H434*(1+$I$2),2)</f>
        <v>0</v>
      </c>
      <c r="J434" s="44">
        <f>TRUNC(G434*H434,2)</f>
        <v>0</v>
      </c>
      <c r="K434" s="44">
        <f>TRUNC(G434*I434,2)</f>
        <v>0</v>
      </c>
    </row>
    <row r="435" spans="1:11" ht="45">
      <c r="A435" s="42" t="s">
        <v>607</v>
      </c>
      <c r="B435" s="42" t="s">
        <v>35</v>
      </c>
      <c r="C435" s="42" t="s">
        <v>54</v>
      </c>
      <c r="D435" s="42">
        <v>87777</v>
      </c>
      <c r="E435" s="43" t="s">
        <v>608</v>
      </c>
      <c r="F435" s="42" t="s">
        <v>61</v>
      </c>
      <c r="G435" s="42">
        <v>4146.3500000000004</v>
      </c>
      <c r="H435" s="44"/>
      <c r="I435" s="44">
        <f>TRUNC(H435*(1+$I$2),2)</f>
        <v>0</v>
      </c>
      <c r="J435" s="44">
        <f>TRUNC(G435*H435,2)</f>
        <v>0</v>
      </c>
      <c r="K435" s="44">
        <f>TRUNC(G435*I435,2)</f>
        <v>0</v>
      </c>
    </row>
    <row r="436" spans="1:11" ht="45">
      <c r="A436" s="42" t="s">
        <v>609</v>
      </c>
      <c r="B436" s="42" t="s">
        <v>35</v>
      </c>
      <c r="C436" s="42" t="s">
        <v>54</v>
      </c>
      <c r="D436" s="42">
        <v>87788</v>
      </c>
      <c r="E436" s="43" t="s">
        <v>610</v>
      </c>
      <c r="F436" s="42" t="s">
        <v>61</v>
      </c>
      <c r="G436" s="42">
        <v>30.9</v>
      </c>
      <c r="H436" s="44"/>
      <c r="I436" s="44">
        <f>TRUNC(H436*(1+$I$2),2)</f>
        <v>0</v>
      </c>
      <c r="J436" s="44">
        <f>TRUNC(G436*H436,2)</f>
        <v>0</v>
      </c>
      <c r="K436" s="44">
        <f>TRUNC(G436*I436,2)</f>
        <v>0</v>
      </c>
    </row>
    <row r="437" spans="1:11" ht="30">
      <c r="A437" s="42" t="s">
        <v>611</v>
      </c>
      <c r="B437" s="42" t="s">
        <v>35</v>
      </c>
      <c r="C437" s="42" t="s">
        <v>54</v>
      </c>
      <c r="D437" s="42">
        <v>91515</v>
      </c>
      <c r="E437" s="43" t="s">
        <v>612</v>
      </c>
      <c r="F437" s="42" t="s">
        <v>61</v>
      </c>
      <c r="G437" s="42">
        <v>2680.6</v>
      </c>
      <c r="H437" s="44"/>
      <c r="I437" s="44">
        <f>TRUNC(H437*(1+$I$2),2)</f>
        <v>0</v>
      </c>
      <c r="J437" s="44">
        <f>TRUNC(G437*H437,2)</f>
        <v>0</v>
      </c>
      <c r="K437" s="44">
        <f>TRUNC(G437*I437,2)</f>
        <v>0</v>
      </c>
    </row>
    <row r="438" spans="1:11" ht="24.95" customHeight="1">
      <c r="A438" s="67" t="s">
        <v>613</v>
      </c>
      <c r="B438" s="67"/>
      <c r="C438" s="67"/>
      <c r="D438" s="67"/>
      <c r="E438" s="68" t="s">
        <v>614</v>
      </c>
      <c r="F438" s="67"/>
      <c r="G438" s="67"/>
      <c r="H438" s="69"/>
      <c r="I438" s="69"/>
      <c r="J438" s="69"/>
      <c r="K438" s="69">
        <f>SUM(K440:K441)</f>
        <v>0</v>
      </c>
    </row>
    <row r="439" spans="1:11">
      <c r="A439" s="42"/>
      <c r="B439" s="42"/>
      <c r="C439" s="42"/>
      <c r="D439" s="42"/>
      <c r="E439" s="43"/>
      <c r="F439" s="42"/>
      <c r="G439" s="42"/>
      <c r="H439" s="44"/>
      <c r="I439" s="44"/>
      <c r="J439" s="44"/>
      <c r="K439" s="44"/>
    </row>
    <row r="440" spans="1:11" ht="30">
      <c r="A440" s="42" t="s">
        <v>615</v>
      </c>
      <c r="B440" s="42" t="s">
        <v>35</v>
      </c>
      <c r="C440" s="42" t="s">
        <v>54</v>
      </c>
      <c r="D440" s="42">
        <v>87414</v>
      </c>
      <c r="E440" s="43" t="s">
        <v>316</v>
      </c>
      <c r="F440" s="42" t="s">
        <v>61</v>
      </c>
      <c r="G440" s="42">
        <v>1090.5</v>
      </c>
      <c r="H440" s="44"/>
      <c r="I440" s="44">
        <f>TRUNC(H440*(1+$I$2),2)</f>
        <v>0</v>
      </c>
      <c r="J440" s="44">
        <f>TRUNC(G440*H440,2)</f>
        <v>0</v>
      </c>
      <c r="K440" s="44">
        <f>TRUNC(G440*I440,2)</f>
        <v>0</v>
      </c>
    </row>
    <row r="441" spans="1:11" ht="45">
      <c r="A441" s="42" t="s">
        <v>616</v>
      </c>
      <c r="B441" s="42" t="s">
        <v>35</v>
      </c>
      <c r="C441" s="42" t="s">
        <v>54</v>
      </c>
      <c r="D441" s="42">
        <v>90406</v>
      </c>
      <c r="E441" s="43" t="s">
        <v>617</v>
      </c>
      <c r="F441" s="42" t="s">
        <v>61</v>
      </c>
      <c r="G441" s="42">
        <v>292.02</v>
      </c>
      <c r="H441" s="44"/>
      <c r="I441" s="44">
        <f>TRUNC(H441*(1+$I$2),2)</f>
        <v>0</v>
      </c>
      <c r="J441" s="44">
        <f>TRUNC(G441*H441,2)</f>
        <v>0</v>
      </c>
      <c r="K441" s="44">
        <f>TRUNC(G441*I441,2)</f>
        <v>0</v>
      </c>
    </row>
    <row r="442" spans="1:11" ht="24.95" customHeight="1">
      <c r="A442" s="55" t="s">
        <v>618</v>
      </c>
      <c r="B442" s="55"/>
      <c r="C442" s="55"/>
      <c r="D442" s="55"/>
      <c r="E442" s="56" t="s">
        <v>377</v>
      </c>
      <c r="F442" s="55"/>
      <c r="G442" s="55"/>
      <c r="H442" s="57"/>
      <c r="I442" s="57"/>
      <c r="J442" s="57"/>
      <c r="K442" s="57">
        <f>SUM(K444,K451)</f>
        <v>0</v>
      </c>
    </row>
    <row r="443" spans="1:11">
      <c r="A443" s="64"/>
      <c r="B443" s="64"/>
      <c r="C443" s="64"/>
      <c r="D443" s="64"/>
      <c r="E443" s="65"/>
      <c r="F443" s="64"/>
      <c r="G443" s="64"/>
      <c r="H443" s="66"/>
      <c r="I443" s="66"/>
      <c r="J443" s="66"/>
      <c r="K443" s="66"/>
    </row>
    <row r="444" spans="1:11" ht="24.95" customHeight="1">
      <c r="A444" s="67" t="s">
        <v>619</v>
      </c>
      <c r="B444" s="67"/>
      <c r="C444" s="67"/>
      <c r="D444" s="67"/>
      <c r="E444" s="68" t="s">
        <v>604</v>
      </c>
      <c r="F444" s="67"/>
      <c r="G444" s="67"/>
      <c r="H444" s="69"/>
      <c r="I444" s="69"/>
      <c r="J444" s="69"/>
      <c r="K444" s="69">
        <f>SUM(K446:K450)</f>
        <v>0</v>
      </c>
    </row>
    <row r="445" spans="1:11">
      <c r="A445" s="42"/>
      <c r="B445" s="42"/>
      <c r="C445" s="42"/>
      <c r="D445" s="42"/>
      <c r="E445" s="43"/>
      <c r="F445" s="42"/>
      <c r="G445" s="42"/>
      <c r="H445" s="44"/>
      <c r="I445" s="44"/>
      <c r="J445" s="44"/>
      <c r="K445" s="44"/>
    </row>
    <row r="446" spans="1:11" ht="30">
      <c r="A446" s="42" t="s">
        <v>620</v>
      </c>
      <c r="B446" s="42" t="s">
        <v>35</v>
      </c>
      <c r="C446" s="42" t="s">
        <v>54</v>
      </c>
      <c r="D446" s="42">
        <v>88411</v>
      </c>
      <c r="E446" s="43" t="s">
        <v>621</v>
      </c>
      <c r="F446" s="42" t="s">
        <v>61</v>
      </c>
      <c r="G446" s="42">
        <v>4146.3500000000004</v>
      </c>
      <c r="H446" s="44"/>
      <c r="I446" s="44">
        <f>TRUNC(H446*(1+$I$2),2)</f>
        <v>0</v>
      </c>
      <c r="J446" s="44">
        <f>TRUNC(G446*H446,2)</f>
        <v>0</v>
      </c>
      <c r="K446" s="44">
        <f>TRUNC(G446*I446,2)</f>
        <v>0</v>
      </c>
    </row>
    <row r="447" spans="1:11">
      <c r="A447" s="42" t="s">
        <v>622</v>
      </c>
      <c r="B447" s="42" t="s">
        <v>35</v>
      </c>
      <c r="C447" s="42" t="s">
        <v>54</v>
      </c>
      <c r="D447" s="42">
        <v>95305</v>
      </c>
      <c r="E447" s="43" t="s">
        <v>623</v>
      </c>
      <c r="F447" s="42" t="s">
        <v>61</v>
      </c>
      <c r="G447" s="42">
        <v>4146.3500000000004</v>
      </c>
      <c r="H447" s="44"/>
      <c r="I447" s="44">
        <f>TRUNC(H447*(1+$I$2),2)</f>
        <v>0</v>
      </c>
      <c r="J447" s="44">
        <f>TRUNC(G447*H447,2)</f>
        <v>0</v>
      </c>
      <c r="K447" s="44">
        <f>TRUNC(G447*I447,2)</f>
        <v>0</v>
      </c>
    </row>
    <row r="448" spans="1:11" ht="30">
      <c r="A448" s="42" t="s">
        <v>624</v>
      </c>
      <c r="B448" s="42" t="s">
        <v>35</v>
      </c>
      <c r="C448" s="42" t="s">
        <v>54</v>
      </c>
      <c r="D448" s="42">
        <v>88489</v>
      </c>
      <c r="E448" s="43" t="s">
        <v>384</v>
      </c>
      <c r="F448" s="42" t="s">
        <v>61</v>
      </c>
      <c r="G448" s="42">
        <v>4146.3500000000004</v>
      </c>
      <c r="H448" s="44"/>
      <c r="I448" s="44">
        <f>TRUNC(H448*(1+$I$2),2)</f>
        <v>0</v>
      </c>
      <c r="J448" s="44">
        <f>TRUNC(G448*H448,2)</f>
        <v>0</v>
      </c>
      <c r="K448" s="44">
        <f>TRUNC(G448*I448,2)</f>
        <v>0</v>
      </c>
    </row>
    <row r="449" spans="1:11">
      <c r="A449" s="42" t="s">
        <v>625</v>
      </c>
      <c r="B449" s="42" t="s">
        <v>35</v>
      </c>
      <c r="C449" s="42" t="s">
        <v>36</v>
      </c>
      <c r="D449" s="42" t="s">
        <v>626</v>
      </c>
      <c r="E449" s="43" t="s">
        <v>627</v>
      </c>
      <c r="F449" s="42" t="s">
        <v>628</v>
      </c>
      <c r="G449" s="42">
        <v>2680.6</v>
      </c>
      <c r="H449" s="44"/>
      <c r="I449" s="44">
        <f>TRUNC(H449*(1+$I$2),2)</f>
        <v>0</v>
      </c>
      <c r="J449" s="44">
        <f>TRUNC(G449*H449,2)</f>
        <v>0</v>
      </c>
      <c r="K449" s="44">
        <f>TRUNC(G449*I449,2)</f>
        <v>0</v>
      </c>
    </row>
    <row r="450" spans="1:11" ht="30">
      <c r="A450" s="42" t="s">
        <v>629</v>
      </c>
      <c r="B450" s="42" t="s">
        <v>35</v>
      </c>
      <c r="C450" s="42" t="s">
        <v>54</v>
      </c>
      <c r="D450" s="42">
        <v>88489</v>
      </c>
      <c r="E450" s="43" t="s">
        <v>384</v>
      </c>
      <c r="F450" s="42" t="s">
        <v>61</v>
      </c>
      <c r="G450" s="42">
        <v>2680.6</v>
      </c>
      <c r="H450" s="44"/>
      <c r="I450" s="44">
        <f>TRUNC(H450*(1+$I$2),2)</f>
        <v>0</v>
      </c>
      <c r="J450" s="44">
        <f>TRUNC(G450*H450,2)</f>
        <v>0</v>
      </c>
      <c r="K450" s="44">
        <f>TRUNC(G450*I450,2)</f>
        <v>0</v>
      </c>
    </row>
    <row r="451" spans="1:11" ht="24.95" customHeight="1">
      <c r="A451" s="67" t="s">
        <v>630</v>
      </c>
      <c r="B451" s="67"/>
      <c r="C451" s="67"/>
      <c r="D451" s="67"/>
      <c r="E451" s="68" t="s">
        <v>614</v>
      </c>
      <c r="F451" s="67"/>
      <c r="G451" s="67"/>
      <c r="H451" s="69"/>
      <c r="I451" s="69"/>
      <c r="J451" s="69"/>
      <c r="K451" s="69">
        <f>SUM(K453:K455)</f>
        <v>0</v>
      </c>
    </row>
    <row r="452" spans="1:11">
      <c r="A452" s="42"/>
      <c r="B452" s="42"/>
      <c r="C452" s="42"/>
      <c r="D452" s="42"/>
      <c r="E452" s="43"/>
      <c r="F452" s="42"/>
      <c r="G452" s="42"/>
      <c r="H452" s="44"/>
      <c r="I452" s="44"/>
      <c r="J452" s="44"/>
      <c r="K452" s="44"/>
    </row>
    <row r="453" spans="1:11">
      <c r="A453" s="42" t="s">
        <v>631</v>
      </c>
      <c r="B453" s="42" t="s">
        <v>35</v>
      </c>
      <c r="C453" s="42" t="s">
        <v>54</v>
      </c>
      <c r="D453" s="42">
        <v>88484</v>
      </c>
      <c r="E453" s="43" t="s">
        <v>387</v>
      </c>
      <c r="F453" s="42" t="s">
        <v>61</v>
      </c>
      <c r="G453" s="42">
        <v>1382.52</v>
      </c>
      <c r="H453" s="44"/>
      <c r="I453" s="44">
        <f>TRUNC(H453*(1+$I$2),2)</f>
        <v>0</v>
      </c>
      <c r="J453" s="44">
        <f>TRUNC(G453*H453,2)</f>
        <v>0</v>
      </c>
      <c r="K453" s="44">
        <f>TRUNC(G453*I453,2)</f>
        <v>0</v>
      </c>
    </row>
    <row r="454" spans="1:11">
      <c r="A454" s="42" t="s">
        <v>632</v>
      </c>
      <c r="B454" s="42" t="s">
        <v>35</v>
      </c>
      <c r="C454" s="42" t="s">
        <v>54</v>
      </c>
      <c r="D454" s="42">
        <v>95306</v>
      </c>
      <c r="E454" s="43" t="s">
        <v>633</v>
      </c>
      <c r="F454" s="42" t="s">
        <v>61</v>
      </c>
      <c r="G454" s="42">
        <v>1382.52</v>
      </c>
      <c r="H454" s="44"/>
      <c r="I454" s="44">
        <f>TRUNC(H454*(1+$I$2),2)</f>
        <v>0</v>
      </c>
      <c r="J454" s="44">
        <f>TRUNC(G454*H454,2)</f>
        <v>0</v>
      </c>
      <c r="K454" s="44">
        <f>TRUNC(G454*I454,2)</f>
        <v>0</v>
      </c>
    </row>
    <row r="455" spans="1:11" ht="30">
      <c r="A455" s="42" t="s">
        <v>634</v>
      </c>
      <c r="B455" s="42" t="s">
        <v>35</v>
      </c>
      <c r="C455" s="42" t="s">
        <v>54</v>
      </c>
      <c r="D455" s="42">
        <v>88488</v>
      </c>
      <c r="E455" s="43" t="s">
        <v>391</v>
      </c>
      <c r="F455" s="42" t="s">
        <v>61</v>
      </c>
      <c r="G455" s="42">
        <v>1382.52</v>
      </c>
      <c r="H455" s="44"/>
      <c r="I455" s="44">
        <f>TRUNC(H455*(1+$I$2),2)</f>
        <v>0</v>
      </c>
      <c r="J455" s="44">
        <f>TRUNC(G455*H455,2)</f>
        <v>0</v>
      </c>
      <c r="K455" s="44">
        <f>TRUNC(G455*I455,2)</f>
        <v>0</v>
      </c>
    </row>
    <row r="456" spans="1:11" ht="24.95" customHeight="1">
      <c r="A456" s="55" t="s">
        <v>635</v>
      </c>
      <c r="B456" s="55"/>
      <c r="C456" s="55"/>
      <c r="D456" s="55"/>
      <c r="E456" s="56" t="s">
        <v>636</v>
      </c>
      <c r="F456" s="55"/>
      <c r="G456" s="55"/>
      <c r="H456" s="57"/>
      <c r="I456" s="57"/>
      <c r="J456" s="57"/>
      <c r="K456" s="57">
        <f>SUM(K458:K459)</f>
        <v>0</v>
      </c>
    </row>
    <row r="457" spans="1:11">
      <c r="A457" s="42"/>
      <c r="B457" s="42"/>
      <c r="C457" s="42"/>
      <c r="D457" s="42"/>
      <c r="E457" s="43"/>
      <c r="F457" s="42"/>
      <c r="G457" s="42"/>
      <c r="H457" s="44"/>
      <c r="I457" s="44"/>
      <c r="J457" s="44"/>
      <c r="K457" s="44"/>
    </row>
    <row r="458" spans="1:11" ht="30">
      <c r="A458" s="42" t="s">
        <v>637</v>
      </c>
      <c r="B458" s="42" t="s">
        <v>35</v>
      </c>
      <c r="C458" s="42" t="s">
        <v>54</v>
      </c>
      <c r="D458" s="42">
        <v>91341</v>
      </c>
      <c r="E458" s="43" t="s">
        <v>322</v>
      </c>
      <c r="F458" s="42" t="s">
        <v>61</v>
      </c>
      <c r="G458" s="42">
        <v>3.78</v>
      </c>
      <c r="H458" s="44"/>
      <c r="I458" s="44">
        <f>TRUNC(H458*(1+$I$2),2)</f>
        <v>0</v>
      </c>
      <c r="J458" s="44">
        <f>TRUNC(G458*H458,2)</f>
        <v>0</v>
      </c>
      <c r="K458" s="44">
        <f>TRUNC(G458*I458,2)</f>
        <v>0</v>
      </c>
    </row>
    <row r="459" spans="1:11" ht="30">
      <c r="A459" s="42" t="s">
        <v>638</v>
      </c>
      <c r="B459" s="42" t="s">
        <v>35</v>
      </c>
      <c r="C459" s="42" t="s">
        <v>639</v>
      </c>
      <c r="D459" s="42">
        <v>173</v>
      </c>
      <c r="E459" s="43" t="s">
        <v>640</v>
      </c>
      <c r="F459" s="42" t="s">
        <v>546</v>
      </c>
      <c r="G459" s="42">
        <v>1.32</v>
      </c>
      <c r="H459" s="44"/>
      <c r="I459" s="44">
        <f>TRUNC(H459*(1+$I$2),2)</f>
        <v>0</v>
      </c>
      <c r="J459" s="44">
        <f>TRUNC(G459*H459,2)</f>
        <v>0</v>
      </c>
      <c r="K459" s="44">
        <f>TRUNC(G459*I459,2)</f>
        <v>0</v>
      </c>
    </row>
    <row r="460" spans="1:11" ht="24.95" customHeight="1">
      <c r="A460" s="61" t="s">
        <v>641</v>
      </c>
      <c r="B460" s="61"/>
      <c r="C460" s="61"/>
      <c r="D460" s="61"/>
      <c r="E460" s="62" t="s">
        <v>642</v>
      </c>
      <c r="F460" s="61"/>
      <c r="G460" s="61"/>
      <c r="H460" s="63"/>
      <c r="I460" s="63"/>
      <c r="J460" s="63"/>
      <c r="K460" s="63">
        <f>SUM(K462:K466)</f>
        <v>0</v>
      </c>
    </row>
    <row r="461" spans="1:11">
      <c r="A461" s="42"/>
      <c r="B461" s="42"/>
      <c r="C461" s="42"/>
      <c r="D461" s="42"/>
      <c r="E461" s="43"/>
      <c r="F461" s="42"/>
      <c r="G461" s="42"/>
      <c r="H461" s="44"/>
      <c r="I461" s="44"/>
      <c r="J461" s="44"/>
      <c r="K461" s="44"/>
    </row>
    <row r="462" spans="1:11" ht="60">
      <c r="A462" s="42" t="s">
        <v>643</v>
      </c>
      <c r="B462" s="42" t="s">
        <v>35</v>
      </c>
      <c r="C462" s="42" t="s">
        <v>54</v>
      </c>
      <c r="D462" s="42">
        <v>99837</v>
      </c>
      <c r="E462" s="43" t="s">
        <v>644</v>
      </c>
      <c r="F462" s="42" t="s">
        <v>91</v>
      </c>
      <c r="G462" s="42">
        <v>47.1</v>
      </c>
      <c r="H462" s="44"/>
      <c r="I462" s="44">
        <f>TRUNC(H462*(1+$I$2),2)</f>
        <v>0</v>
      </c>
      <c r="J462" s="44">
        <f>TRUNC(G462*H462,2)</f>
        <v>0</v>
      </c>
      <c r="K462" s="44">
        <f>TRUNC(G462*I462,2)</f>
        <v>0</v>
      </c>
    </row>
    <row r="463" spans="1:11" ht="30">
      <c r="A463" s="42" t="s">
        <v>645</v>
      </c>
      <c r="B463" s="42" t="s">
        <v>35</v>
      </c>
      <c r="C463" s="42" t="s">
        <v>54</v>
      </c>
      <c r="D463" s="42">
        <v>99841</v>
      </c>
      <c r="E463" s="43" t="s">
        <v>646</v>
      </c>
      <c r="F463" s="42" t="s">
        <v>91</v>
      </c>
      <c r="G463" s="42">
        <v>34.549999999999997</v>
      </c>
      <c r="H463" s="44"/>
      <c r="I463" s="44">
        <f>TRUNC(H463*(1+$I$2),2)</f>
        <v>0</v>
      </c>
      <c r="J463" s="44">
        <f>TRUNC(G463*H463,2)</f>
        <v>0</v>
      </c>
      <c r="K463" s="44">
        <f>TRUNC(G463*I463,2)</f>
        <v>0</v>
      </c>
    </row>
    <row r="464" spans="1:11" ht="30">
      <c r="A464" s="42" t="s">
        <v>647</v>
      </c>
      <c r="B464" s="42" t="s">
        <v>35</v>
      </c>
      <c r="C464" s="42" t="s">
        <v>54</v>
      </c>
      <c r="D464" s="42">
        <v>99855</v>
      </c>
      <c r="E464" s="43" t="s">
        <v>648</v>
      </c>
      <c r="F464" s="42" t="s">
        <v>91</v>
      </c>
      <c r="G464" s="42">
        <v>119.8</v>
      </c>
      <c r="H464" s="44"/>
      <c r="I464" s="44">
        <f>TRUNC(H464*(1+$I$2),2)</f>
        <v>0</v>
      </c>
      <c r="J464" s="44">
        <f>TRUNC(G464*H464,2)</f>
        <v>0</v>
      </c>
      <c r="K464" s="44">
        <f>TRUNC(G464*I464,2)</f>
        <v>0</v>
      </c>
    </row>
    <row r="465" spans="1:11" ht="45">
      <c r="A465" s="42" t="s">
        <v>649</v>
      </c>
      <c r="B465" s="42" t="s">
        <v>35</v>
      </c>
      <c r="C465" s="42" t="s">
        <v>54</v>
      </c>
      <c r="D465" s="42">
        <v>100757</v>
      </c>
      <c r="E465" s="43" t="s">
        <v>650</v>
      </c>
      <c r="F465" s="42" t="s">
        <v>61</v>
      </c>
      <c r="G465" s="42">
        <v>163.52000000000001</v>
      </c>
      <c r="H465" s="44"/>
      <c r="I465" s="44">
        <f>TRUNC(H465*(1+$I$2),2)</f>
        <v>0</v>
      </c>
      <c r="J465" s="44">
        <f>TRUNC(G465*H465,2)</f>
        <v>0</v>
      </c>
      <c r="K465" s="44">
        <f>TRUNC(G465*I465,2)</f>
        <v>0</v>
      </c>
    </row>
    <row r="466" spans="1:11">
      <c r="A466" s="42" t="s">
        <v>651</v>
      </c>
      <c r="B466" s="42" t="s">
        <v>35</v>
      </c>
      <c r="C466" s="42" t="s">
        <v>639</v>
      </c>
      <c r="D466" s="42">
        <v>4264</v>
      </c>
      <c r="E466" s="43" t="s">
        <v>652</v>
      </c>
      <c r="F466" s="42" t="s">
        <v>653</v>
      </c>
      <c r="G466" s="42">
        <v>215.55</v>
      </c>
      <c r="H466" s="44"/>
      <c r="I466" s="44">
        <f>TRUNC(H466*(1+$I$2),2)</f>
        <v>0</v>
      </c>
      <c r="J466" s="44">
        <f>TRUNC(G466*H466,2)</f>
        <v>0</v>
      </c>
      <c r="K466" s="44">
        <f>TRUNC(G466*I466,2)</f>
        <v>0</v>
      </c>
    </row>
    <row r="467" spans="1:11" ht="24.95" customHeight="1">
      <c r="A467" s="61" t="s">
        <v>654</v>
      </c>
      <c r="B467" s="61"/>
      <c r="C467" s="61"/>
      <c r="D467" s="61"/>
      <c r="E467" s="62" t="s">
        <v>655</v>
      </c>
      <c r="F467" s="61"/>
      <c r="G467" s="61"/>
      <c r="H467" s="63"/>
      <c r="I467" s="63"/>
      <c r="J467" s="63"/>
      <c r="K467" s="63">
        <f>SUM(K469,K521,K565)</f>
        <v>0</v>
      </c>
    </row>
    <row r="468" spans="1:11">
      <c r="A468" s="64"/>
      <c r="B468" s="64"/>
      <c r="C468" s="64"/>
      <c r="D468" s="64"/>
      <c r="E468" s="65"/>
      <c r="F468" s="64"/>
      <c r="G468" s="64"/>
      <c r="H468" s="66"/>
      <c r="I468" s="66"/>
      <c r="J468" s="66"/>
      <c r="K468" s="66"/>
    </row>
    <row r="469" spans="1:11" ht="24.95" customHeight="1">
      <c r="A469" s="55" t="s">
        <v>656</v>
      </c>
      <c r="B469" s="55"/>
      <c r="C469" s="55"/>
      <c r="D469" s="55"/>
      <c r="E469" s="56" t="s">
        <v>657</v>
      </c>
      <c r="F469" s="55"/>
      <c r="G469" s="55"/>
      <c r="H469" s="57"/>
      <c r="I469" s="57"/>
      <c r="J469" s="57"/>
      <c r="K469" s="57">
        <f>SUM(K471,K493)</f>
        <v>0</v>
      </c>
    </row>
    <row r="470" spans="1:11">
      <c r="A470" s="64"/>
      <c r="B470" s="64"/>
      <c r="C470" s="64"/>
      <c r="D470" s="64"/>
      <c r="E470" s="65"/>
      <c r="F470" s="64"/>
      <c r="G470" s="64"/>
      <c r="H470" s="66"/>
      <c r="I470" s="66"/>
      <c r="J470" s="66"/>
      <c r="K470" s="66"/>
    </row>
    <row r="471" spans="1:11" ht="24.95" customHeight="1">
      <c r="A471" s="67" t="s">
        <v>658</v>
      </c>
      <c r="B471" s="67"/>
      <c r="C471" s="67"/>
      <c r="D471" s="67"/>
      <c r="E471" s="68" t="s">
        <v>659</v>
      </c>
      <c r="F471" s="67"/>
      <c r="G471" s="67"/>
      <c r="H471" s="69"/>
      <c r="I471" s="69"/>
      <c r="J471" s="69"/>
      <c r="K471" s="69">
        <f>SUM(K473:K492)</f>
        <v>0</v>
      </c>
    </row>
    <row r="472" spans="1:11">
      <c r="A472" s="42"/>
      <c r="B472" s="42"/>
      <c r="C472" s="42"/>
      <c r="D472" s="42"/>
      <c r="E472" s="43"/>
      <c r="F472" s="42"/>
      <c r="G472" s="42"/>
      <c r="H472" s="44"/>
      <c r="I472" s="44"/>
      <c r="J472" s="44"/>
      <c r="K472" s="44"/>
    </row>
    <row r="473" spans="1:11" ht="30">
      <c r="A473" s="42" t="s">
        <v>660</v>
      </c>
      <c r="B473" s="42" t="s">
        <v>35</v>
      </c>
      <c r="C473" s="42" t="s">
        <v>54</v>
      </c>
      <c r="D473" s="42">
        <v>90371</v>
      </c>
      <c r="E473" s="43" t="s">
        <v>661</v>
      </c>
      <c r="F473" s="42" t="s">
        <v>39</v>
      </c>
      <c r="G473" s="42">
        <v>2</v>
      </c>
      <c r="H473" s="44"/>
      <c r="I473" s="44">
        <f t="shared" ref="I473:I492" si="48">TRUNC(H473*(1+$I$2),2)</f>
        <v>0</v>
      </c>
      <c r="J473" s="44">
        <f t="shared" ref="J473:J492" si="49">TRUNC(G473*H473,2)</f>
        <v>0</v>
      </c>
      <c r="K473" s="44">
        <f t="shared" ref="K473:K492" si="50">TRUNC(G473*I473,2)</f>
        <v>0</v>
      </c>
    </row>
    <row r="474" spans="1:11" ht="30">
      <c r="A474" s="42" t="s">
        <v>662</v>
      </c>
      <c r="B474" s="42" t="s">
        <v>35</v>
      </c>
      <c r="C474" s="42" t="s">
        <v>54</v>
      </c>
      <c r="D474" s="42">
        <v>102111</v>
      </c>
      <c r="E474" s="43" t="s">
        <v>663</v>
      </c>
      <c r="F474" s="42" t="s">
        <v>39</v>
      </c>
      <c r="G474" s="42">
        <v>1</v>
      </c>
      <c r="H474" s="44"/>
      <c r="I474" s="44">
        <f t="shared" si="48"/>
        <v>0</v>
      </c>
      <c r="J474" s="44">
        <f t="shared" si="49"/>
        <v>0</v>
      </c>
      <c r="K474" s="44">
        <f t="shared" si="50"/>
        <v>0</v>
      </c>
    </row>
    <row r="475" spans="1:11" ht="30">
      <c r="A475" s="42" t="s">
        <v>664</v>
      </c>
      <c r="B475" s="42" t="s">
        <v>35</v>
      </c>
      <c r="C475" s="42" t="s">
        <v>54</v>
      </c>
      <c r="D475" s="42">
        <v>103042</v>
      </c>
      <c r="E475" s="43" t="s">
        <v>665</v>
      </c>
      <c r="F475" s="42" t="s">
        <v>39</v>
      </c>
      <c r="G475" s="42">
        <v>1</v>
      </c>
      <c r="H475" s="44"/>
      <c r="I475" s="44">
        <f t="shared" si="48"/>
        <v>0</v>
      </c>
      <c r="J475" s="44">
        <f t="shared" si="49"/>
        <v>0</v>
      </c>
      <c r="K475" s="44">
        <f t="shared" si="50"/>
        <v>0</v>
      </c>
    </row>
    <row r="476" spans="1:11" ht="45">
      <c r="A476" s="42" t="s">
        <v>666</v>
      </c>
      <c r="B476" s="42" t="s">
        <v>35</v>
      </c>
      <c r="C476" s="42" t="s">
        <v>54</v>
      </c>
      <c r="D476" s="42">
        <v>94497</v>
      </c>
      <c r="E476" s="43" t="s">
        <v>667</v>
      </c>
      <c r="F476" s="42" t="s">
        <v>39</v>
      </c>
      <c r="G476" s="42">
        <v>1</v>
      </c>
      <c r="H476" s="44"/>
      <c r="I476" s="44">
        <f t="shared" si="48"/>
        <v>0</v>
      </c>
      <c r="J476" s="44">
        <f t="shared" si="49"/>
        <v>0</v>
      </c>
      <c r="K476" s="44">
        <f t="shared" si="50"/>
        <v>0</v>
      </c>
    </row>
    <row r="477" spans="1:11" ht="45">
      <c r="A477" s="42" t="s">
        <v>668</v>
      </c>
      <c r="B477" s="42" t="s">
        <v>35</v>
      </c>
      <c r="C477" s="42" t="s">
        <v>54</v>
      </c>
      <c r="D477" s="42">
        <v>94496</v>
      </c>
      <c r="E477" s="43" t="s">
        <v>669</v>
      </c>
      <c r="F477" s="42" t="s">
        <v>39</v>
      </c>
      <c r="G477" s="42">
        <v>1</v>
      </c>
      <c r="H477" s="44"/>
      <c r="I477" s="44">
        <f t="shared" si="48"/>
        <v>0</v>
      </c>
      <c r="J477" s="44">
        <f t="shared" si="49"/>
        <v>0</v>
      </c>
      <c r="K477" s="44">
        <f t="shared" si="50"/>
        <v>0</v>
      </c>
    </row>
    <row r="478" spans="1:11" ht="30">
      <c r="A478" s="42" t="s">
        <v>670</v>
      </c>
      <c r="B478" s="42" t="s">
        <v>35</v>
      </c>
      <c r="C478" s="42" t="s">
        <v>54</v>
      </c>
      <c r="D478" s="42">
        <v>89353</v>
      </c>
      <c r="E478" s="43" t="s">
        <v>671</v>
      </c>
      <c r="F478" s="42" t="s">
        <v>39</v>
      </c>
      <c r="G478" s="42">
        <v>1</v>
      </c>
      <c r="H478" s="44"/>
      <c r="I478" s="44">
        <f t="shared" si="48"/>
        <v>0</v>
      </c>
      <c r="J478" s="44">
        <f t="shared" si="49"/>
        <v>0</v>
      </c>
      <c r="K478" s="44">
        <f t="shared" si="50"/>
        <v>0</v>
      </c>
    </row>
    <row r="479" spans="1:11" ht="45">
      <c r="A479" s="42" t="s">
        <v>672</v>
      </c>
      <c r="B479" s="42" t="s">
        <v>35</v>
      </c>
      <c r="C479" s="42" t="s">
        <v>54</v>
      </c>
      <c r="D479" s="42">
        <v>94672</v>
      </c>
      <c r="E479" s="43" t="s">
        <v>673</v>
      </c>
      <c r="F479" s="42" t="s">
        <v>39</v>
      </c>
      <c r="G479" s="42">
        <v>3</v>
      </c>
      <c r="H479" s="44"/>
      <c r="I479" s="44">
        <f t="shared" si="48"/>
        <v>0</v>
      </c>
      <c r="J479" s="44">
        <f t="shared" si="49"/>
        <v>0</v>
      </c>
      <c r="K479" s="44">
        <f t="shared" si="50"/>
        <v>0</v>
      </c>
    </row>
    <row r="480" spans="1:11" ht="45">
      <c r="A480" s="42" t="s">
        <v>674</v>
      </c>
      <c r="B480" s="42" t="s">
        <v>35</v>
      </c>
      <c r="C480" s="42" t="s">
        <v>54</v>
      </c>
      <c r="D480" s="42">
        <v>94648</v>
      </c>
      <c r="E480" s="43" t="s">
        <v>675</v>
      </c>
      <c r="F480" s="42" t="s">
        <v>91</v>
      </c>
      <c r="G480" s="42">
        <v>0.28000000000000003</v>
      </c>
      <c r="H480" s="44"/>
      <c r="I480" s="44">
        <f t="shared" si="48"/>
        <v>0</v>
      </c>
      <c r="J480" s="44">
        <f t="shared" si="49"/>
        <v>0</v>
      </c>
      <c r="K480" s="44">
        <f t="shared" si="50"/>
        <v>0</v>
      </c>
    </row>
    <row r="481" spans="1:11" ht="45">
      <c r="A481" s="42" t="s">
        <v>676</v>
      </c>
      <c r="B481" s="42" t="s">
        <v>35</v>
      </c>
      <c r="C481" s="42" t="s">
        <v>54</v>
      </c>
      <c r="D481" s="42">
        <v>94708</v>
      </c>
      <c r="E481" s="43" t="s">
        <v>677</v>
      </c>
      <c r="F481" s="42" t="s">
        <v>39</v>
      </c>
      <c r="G481" s="42">
        <v>1</v>
      </c>
      <c r="H481" s="44"/>
      <c r="I481" s="44">
        <f t="shared" si="48"/>
        <v>0</v>
      </c>
      <c r="J481" s="44">
        <f t="shared" si="49"/>
        <v>0</v>
      </c>
      <c r="K481" s="44">
        <f t="shared" si="50"/>
        <v>0</v>
      </c>
    </row>
    <row r="482" spans="1:11" ht="45">
      <c r="A482" s="42" t="s">
        <v>678</v>
      </c>
      <c r="B482" s="42" t="s">
        <v>35</v>
      </c>
      <c r="C482" s="42" t="s">
        <v>54</v>
      </c>
      <c r="D482" s="42">
        <v>94711</v>
      </c>
      <c r="E482" s="43" t="s">
        <v>679</v>
      </c>
      <c r="F482" s="42" t="s">
        <v>39</v>
      </c>
      <c r="G482" s="42">
        <v>2</v>
      </c>
      <c r="H482" s="44"/>
      <c r="I482" s="44">
        <f t="shared" si="48"/>
        <v>0</v>
      </c>
      <c r="J482" s="44">
        <f t="shared" si="49"/>
        <v>0</v>
      </c>
      <c r="K482" s="44">
        <f t="shared" si="50"/>
        <v>0</v>
      </c>
    </row>
    <row r="483" spans="1:11" ht="45">
      <c r="A483" s="42" t="s">
        <v>680</v>
      </c>
      <c r="B483" s="42" t="s">
        <v>35</v>
      </c>
      <c r="C483" s="42" t="s">
        <v>54</v>
      </c>
      <c r="D483" s="42">
        <v>94656</v>
      </c>
      <c r="E483" s="43" t="s">
        <v>681</v>
      </c>
      <c r="F483" s="42" t="s">
        <v>39</v>
      </c>
      <c r="G483" s="42">
        <v>6</v>
      </c>
      <c r="H483" s="44"/>
      <c r="I483" s="44">
        <f t="shared" si="48"/>
        <v>0</v>
      </c>
      <c r="J483" s="44">
        <f t="shared" si="49"/>
        <v>0</v>
      </c>
      <c r="K483" s="44">
        <f t="shared" si="50"/>
        <v>0</v>
      </c>
    </row>
    <row r="484" spans="1:11" ht="45">
      <c r="A484" s="42" t="s">
        <v>682</v>
      </c>
      <c r="B484" s="42" t="s">
        <v>35</v>
      </c>
      <c r="C484" s="42" t="s">
        <v>54</v>
      </c>
      <c r="D484" s="42">
        <v>94660</v>
      </c>
      <c r="E484" s="43" t="s">
        <v>683</v>
      </c>
      <c r="F484" s="42" t="s">
        <v>39</v>
      </c>
      <c r="G484" s="42">
        <v>2</v>
      </c>
      <c r="H484" s="44"/>
      <c r="I484" s="44">
        <f t="shared" si="48"/>
        <v>0</v>
      </c>
      <c r="J484" s="44">
        <f t="shared" si="49"/>
        <v>0</v>
      </c>
      <c r="K484" s="44">
        <f t="shared" si="50"/>
        <v>0</v>
      </c>
    </row>
    <row r="485" spans="1:11" ht="45">
      <c r="A485" s="42" t="s">
        <v>684</v>
      </c>
      <c r="B485" s="42" t="s">
        <v>35</v>
      </c>
      <c r="C485" s="42" t="s">
        <v>54</v>
      </c>
      <c r="D485" s="42">
        <v>94662</v>
      </c>
      <c r="E485" s="43" t="s">
        <v>685</v>
      </c>
      <c r="F485" s="42" t="s">
        <v>39</v>
      </c>
      <c r="G485" s="42">
        <v>2</v>
      </c>
      <c r="H485" s="44"/>
      <c r="I485" s="44">
        <f t="shared" si="48"/>
        <v>0</v>
      </c>
      <c r="J485" s="44">
        <f t="shared" si="49"/>
        <v>0</v>
      </c>
      <c r="K485" s="44">
        <f t="shared" si="50"/>
        <v>0</v>
      </c>
    </row>
    <row r="486" spans="1:11" ht="45">
      <c r="A486" s="42" t="s">
        <v>686</v>
      </c>
      <c r="B486" s="42" t="s">
        <v>35</v>
      </c>
      <c r="C486" s="42" t="s">
        <v>54</v>
      </c>
      <c r="D486" s="42">
        <v>94673</v>
      </c>
      <c r="E486" s="43" t="s">
        <v>687</v>
      </c>
      <c r="F486" s="42" t="s">
        <v>39</v>
      </c>
      <c r="G486" s="42">
        <v>8</v>
      </c>
      <c r="H486" s="44"/>
      <c r="I486" s="44">
        <f t="shared" si="48"/>
        <v>0</v>
      </c>
      <c r="J486" s="44">
        <f t="shared" si="49"/>
        <v>0</v>
      </c>
      <c r="K486" s="44">
        <f t="shared" si="50"/>
        <v>0</v>
      </c>
    </row>
    <row r="487" spans="1:11" ht="45">
      <c r="A487" s="42" t="s">
        <v>688</v>
      </c>
      <c r="B487" s="42" t="s">
        <v>35</v>
      </c>
      <c r="C487" s="42" t="s">
        <v>54</v>
      </c>
      <c r="D487" s="42">
        <v>94679</v>
      </c>
      <c r="E487" s="43" t="s">
        <v>689</v>
      </c>
      <c r="F487" s="42" t="s">
        <v>39</v>
      </c>
      <c r="G487" s="42">
        <v>4</v>
      </c>
      <c r="H487" s="44"/>
      <c r="I487" s="44">
        <f t="shared" si="48"/>
        <v>0</v>
      </c>
      <c r="J487" s="44">
        <f t="shared" si="49"/>
        <v>0</v>
      </c>
      <c r="K487" s="44">
        <f t="shared" si="50"/>
        <v>0</v>
      </c>
    </row>
    <row r="488" spans="1:11" ht="30">
      <c r="A488" s="42" t="s">
        <v>690</v>
      </c>
      <c r="B488" s="42" t="s">
        <v>35</v>
      </c>
      <c r="C488" s="42" t="s">
        <v>54</v>
      </c>
      <c r="D488" s="42">
        <v>89408</v>
      </c>
      <c r="E488" s="43" t="s">
        <v>691</v>
      </c>
      <c r="F488" s="42" t="s">
        <v>39</v>
      </c>
      <c r="G488" s="42">
        <v>1</v>
      </c>
      <c r="H488" s="44"/>
      <c r="I488" s="44">
        <f t="shared" si="48"/>
        <v>0</v>
      </c>
      <c r="J488" s="44">
        <f t="shared" si="49"/>
        <v>0</v>
      </c>
      <c r="K488" s="44">
        <f t="shared" si="50"/>
        <v>0</v>
      </c>
    </row>
    <row r="489" spans="1:11" ht="45">
      <c r="A489" s="42" t="s">
        <v>692</v>
      </c>
      <c r="B489" s="42" t="s">
        <v>35</v>
      </c>
      <c r="C489" s="42" t="s">
        <v>54</v>
      </c>
      <c r="D489" s="42">
        <v>94661</v>
      </c>
      <c r="E489" s="43" t="s">
        <v>693</v>
      </c>
      <c r="F489" s="42" t="s">
        <v>39</v>
      </c>
      <c r="G489" s="42">
        <v>3</v>
      </c>
      <c r="H489" s="44"/>
      <c r="I489" s="44">
        <f t="shared" si="48"/>
        <v>0</v>
      </c>
      <c r="J489" s="44">
        <f t="shared" si="49"/>
        <v>0</v>
      </c>
      <c r="K489" s="44">
        <f t="shared" si="50"/>
        <v>0</v>
      </c>
    </row>
    <row r="490" spans="1:11" ht="30">
      <c r="A490" s="42" t="s">
        <v>694</v>
      </c>
      <c r="B490" s="42" t="s">
        <v>35</v>
      </c>
      <c r="C490" s="42" t="s">
        <v>54</v>
      </c>
      <c r="D490" s="42">
        <v>89402</v>
      </c>
      <c r="E490" s="43" t="s">
        <v>695</v>
      </c>
      <c r="F490" s="42" t="s">
        <v>91</v>
      </c>
      <c r="G490" s="42">
        <v>31.59</v>
      </c>
      <c r="H490" s="44"/>
      <c r="I490" s="44">
        <f t="shared" si="48"/>
        <v>0</v>
      </c>
      <c r="J490" s="44">
        <f t="shared" si="49"/>
        <v>0</v>
      </c>
      <c r="K490" s="44">
        <f t="shared" si="50"/>
        <v>0</v>
      </c>
    </row>
    <row r="491" spans="1:11" ht="45">
      <c r="A491" s="42" t="s">
        <v>696</v>
      </c>
      <c r="B491" s="42" t="s">
        <v>35</v>
      </c>
      <c r="C491" s="42" t="s">
        <v>54</v>
      </c>
      <c r="D491" s="42">
        <v>94650</v>
      </c>
      <c r="E491" s="43" t="s">
        <v>697</v>
      </c>
      <c r="F491" s="42" t="s">
        <v>91</v>
      </c>
      <c r="G491" s="42">
        <v>51.16</v>
      </c>
      <c r="H491" s="44"/>
      <c r="I491" s="44">
        <f t="shared" si="48"/>
        <v>0</v>
      </c>
      <c r="J491" s="44">
        <f t="shared" si="49"/>
        <v>0</v>
      </c>
      <c r="K491" s="44">
        <f t="shared" si="50"/>
        <v>0</v>
      </c>
    </row>
    <row r="492" spans="1:11" ht="30">
      <c r="A492" s="42" t="s">
        <v>698</v>
      </c>
      <c r="B492" s="42" t="s">
        <v>35</v>
      </c>
      <c r="C492" s="42" t="s">
        <v>54</v>
      </c>
      <c r="D492" s="42">
        <v>89449</v>
      </c>
      <c r="E492" s="43" t="s">
        <v>699</v>
      </c>
      <c r="F492" s="42" t="s">
        <v>91</v>
      </c>
      <c r="G492" s="42">
        <v>3.74</v>
      </c>
      <c r="H492" s="44"/>
      <c r="I492" s="44">
        <f t="shared" si="48"/>
        <v>0</v>
      </c>
      <c r="J492" s="44">
        <f t="shared" si="49"/>
        <v>0</v>
      </c>
      <c r="K492" s="44">
        <f t="shared" si="50"/>
        <v>0</v>
      </c>
    </row>
    <row r="493" spans="1:11" ht="24.95" customHeight="1">
      <c r="A493" s="67" t="s">
        <v>700</v>
      </c>
      <c r="B493" s="67"/>
      <c r="C493" s="67"/>
      <c r="D493" s="67"/>
      <c r="E493" s="68" t="s">
        <v>701</v>
      </c>
      <c r="F493" s="67"/>
      <c r="G493" s="67"/>
      <c r="H493" s="69"/>
      <c r="I493" s="69"/>
      <c r="J493" s="69"/>
      <c r="K493" s="69">
        <f>SUM(K495:K520)</f>
        <v>0</v>
      </c>
    </row>
    <row r="494" spans="1:11">
      <c r="A494" s="42"/>
      <c r="B494" s="42"/>
      <c r="C494" s="42"/>
      <c r="D494" s="42"/>
      <c r="E494" s="43"/>
      <c r="F494" s="42"/>
      <c r="G494" s="42"/>
      <c r="H494" s="44"/>
      <c r="I494" s="44"/>
      <c r="J494" s="44"/>
      <c r="K494" s="44"/>
    </row>
    <row r="495" spans="1:11" ht="45">
      <c r="A495" s="42" t="s">
        <v>702</v>
      </c>
      <c r="B495" s="42" t="s">
        <v>35</v>
      </c>
      <c r="C495" s="42" t="s">
        <v>54</v>
      </c>
      <c r="D495" s="42">
        <v>94794</v>
      </c>
      <c r="E495" s="43" t="s">
        <v>703</v>
      </c>
      <c r="F495" s="42" t="s">
        <v>39</v>
      </c>
      <c r="G495" s="42">
        <v>3</v>
      </c>
      <c r="H495" s="44"/>
      <c r="I495" s="44">
        <f t="shared" ref="I495:I520" si="51">TRUNC(H495*(1+$I$2),2)</f>
        <v>0</v>
      </c>
      <c r="J495" s="44">
        <f t="shared" ref="J495:J520" si="52">TRUNC(G495*H495,2)</f>
        <v>0</v>
      </c>
      <c r="K495" s="44">
        <f t="shared" ref="K495:K520" si="53">TRUNC(G495*I495,2)</f>
        <v>0</v>
      </c>
    </row>
    <row r="496" spans="1:11" ht="30">
      <c r="A496" s="42" t="s">
        <v>704</v>
      </c>
      <c r="B496" s="42" t="s">
        <v>35</v>
      </c>
      <c r="C496" s="42" t="s">
        <v>54</v>
      </c>
      <c r="D496" s="42">
        <v>90373</v>
      </c>
      <c r="E496" s="43" t="s">
        <v>705</v>
      </c>
      <c r="F496" s="42" t="s">
        <v>39</v>
      </c>
      <c r="G496" s="42">
        <v>58</v>
      </c>
      <c r="H496" s="44"/>
      <c r="I496" s="44">
        <f t="shared" si="51"/>
        <v>0</v>
      </c>
      <c r="J496" s="44">
        <f t="shared" si="52"/>
        <v>0</v>
      </c>
      <c r="K496" s="44">
        <f t="shared" si="53"/>
        <v>0</v>
      </c>
    </row>
    <row r="497" spans="1:11" ht="30">
      <c r="A497" s="42" t="s">
        <v>706</v>
      </c>
      <c r="B497" s="42" t="s">
        <v>35</v>
      </c>
      <c r="C497" s="42" t="s">
        <v>54</v>
      </c>
      <c r="D497" s="42">
        <v>89980</v>
      </c>
      <c r="E497" s="43" t="s">
        <v>707</v>
      </c>
      <c r="F497" s="42" t="s">
        <v>39</v>
      </c>
      <c r="G497" s="42">
        <v>1</v>
      </c>
      <c r="H497" s="44"/>
      <c r="I497" s="44">
        <f t="shared" si="51"/>
        <v>0</v>
      </c>
      <c r="J497" s="44">
        <f t="shared" si="52"/>
        <v>0</v>
      </c>
      <c r="K497" s="44">
        <f t="shared" si="53"/>
        <v>0</v>
      </c>
    </row>
    <row r="498" spans="1:11" ht="45">
      <c r="A498" s="42" t="s">
        <v>708</v>
      </c>
      <c r="B498" s="42" t="s">
        <v>35</v>
      </c>
      <c r="C498" s="42" t="s">
        <v>54</v>
      </c>
      <c r="D498" s="42">
        <v>94711</v>
      </c>
      <c r="E498" s="43" t="s">
        <v>679</v>
      </c>
      <c r="F498" s="42" t="s">
        <v>39</v>
      </c>
      <c r="G498" s="42">
        <v>4</v>
      </c>
      <c r="H498" s="44"/>
      <c r="I498" s="44">
        <f t="shared" si="51"/>
        <v>0</v>
      </c>
      <c r="J498" s="44">
        <f t="shared" si="52"/>
        <v>0</v>
      </c>
      <c r="K498" s="44">
        <f t="shared" si="53"/>
        <v>0</v>
      </c>
    </row>
    <row r="499" spans="1:11" ht="45">
      <c r="A499" s="42" t="s">
        <v>709</v>
      </c>
      <c r="B499" s="42" t="s">
        <v>35</v>
      </c>
      <c r="C499" s="42" t="s">
        <v>54</v>
      </c>
      <c r="D499" s="42">
        <v>94706</v>
      </c>
      <c r="E499" s="43" t="s">
        <v>710</v>
      </c>
      <c r="F499" s="42" t="s">
        <v>39</v>
      </c>
      <c r="G499" s="42">
        <v>1</v>
      </c>
      <c r="H499" s="44"/>
      <c r="I499" s="44">
        <f t="shared" si="51"/>
        <v>0</v>
      </c>
      <c r="J499" s="44">
        <f t="shared" si="52"/>
        <v>0</v>
      </c>
      <c r="K499" s="44">
        <f t="shared" si="53"/>
        <v>0</v>
      </c>
    </row>
    <row r="500" spans="1:11" ht="45">
      <c r="A500" s="42" t="s">
        <v>711</v>
      </c>
      <c r="B500" s="42" t="s">
        <v>35</v>
      </c>
      <c r="C500" s="42" t="s">
        <v>54</v>
      </c>
      <c r="D500" s="42">
        <v>89429</v>
      </c>
      <c r="E500" s="43" t="s">
        <v>712</v>
      </c>
      <c r="F500" s="42" t="s">
        <v>39</v>
      </c>
      <c r="G500" s="42">
        <v>65</v>
      </c>
      <c r="H500" s="44"/>
      <c r="I500" s="44">
        <f t="shared" si="51"/>
        <v>0</v>
      </c>
      <c r="J500" s="44">
        <f t="shared" si="52"/>
        <v>0</v>
      </c>
      <c r="K500" s="44">
        <f t="shared" si="53"/>
        <v>0</v>
      </c>
    </row>
    <row r="501" spans="1:11" ht="30">
      <c r="A501" s="42" t="s">
        <v>713</v>
      </c>
      <c r="B501" s="42" t="s">
        <v>35</v>
      </c>
      <c r="C501" s="42" t="s">
        <v>54</v>
      </c>
      <c r="D501" s="42">
        <v>89596</v>
      </c>
      <c r="E501" s="43" t="s">
        <v>714</v>
      </c>
      <c r="F501" s="42" t="s">
        <v>39</v>
      </c>
      <c r="G501" s="42">
        <v>6</v>
      </c>
      <c r="H501" s="44"/>
      <c r="I501" s="44">
        <f t="shared" si="51"/>
        <v>0</v>
      </c>
      <c r="J501" s="44">
        <f t="shared" si="52"/>
        <v>0</v>
      </c>
      <c r="K501" s="44">
        <f t="shared" si="53"/>
        <v>0</v>
      </c>
    </row>
    <row r="502" spans="1:11" ht="30">
      <c r="A502" s="42" t="s">
        <v>715</v>
      </c>
      <c r="B502" s="42" t="s">
        <v>35</v>
      </c>
      <c r="C502" s="42" t="s">
        <v>54</v>
      </c>
      <c r="D502" s="42">
        <v>89380</v>
      </c>
      <c r="E502" s="43" t="s">
        <v>716</v>
      </c>
      <c r="F502" s="42" t="s">
        <v>39</v>
      </c>
      <c r="G502" s="42">
        <v>10</v>
      </c>
      <c r="H502" s="44"/>
      <c r="I502" s="44">
        <f t="shared" si="51"/>
        <v>0</v>
      </c>
      <c r="J502" s="44">
        <f t="shared" si="52"/>
        <v>0</v>
      </c>
      <c r="K502" s="44">
        <f t="shared" si="53"/>
        <v>0</v>
      </c>
    </row>
    <row r="503" spans="1:11" ht="30">
      <c r="A503" s="42" t="s">
        <v>717</v>
      </c>
      <c r="B503" s="42" t="s">
        <v>35</v>
      </c>
      <c r="C503" s="42" t="s">
        <v>54</v>
      </c>
      <c r="D503" s="42">
        <v>89546</v>
      </c>
      <c r="E503" s="43" t="s">
        <v>718</v>
      </c>
      <c r="F503" s="42" t="s">
        <v>39</v>
      </c>
      <c r="G503" s="42">
        <v>1</v>
      </c>
      <c r="H503" s="44"/>
      <c r="I503" s="44">
        <f t="shared" si="51"/>
        <v>0</v>
      </c>
      <c r="J503" s="44">
        <f t="shared" si="52"/>
        <v>0</v>
      </c>
      <c r="K503" s="44">
        <f t="shared" si="53"/>
        <v>0</v>
      </c>
    </row>
    <row r="504" spans="1:11" ht="30">
      <c r="A504" s="42" t="s">
        <v>719</v>
      </c>
      <c r="B504" s="42" t="s">
        <v>35</v>
      </c>
      <c r="C504" s="42" t="s">
        <v>54</v>
      </c>
      <c r="D504" s="42">
        <v>89579</v>
      </c>
      <c r="E504" s="43" t="s">
        <v>720</v>
      </c>
      <c r="F504" s="42" t="s">
        <v>39</v>
      </c>
      <c r="G504" s="42">
        <v>5</v>
      </c>
      <c r="H504" s="44"/>
      <c r="I504" s="44">
        <f t="shared" si="51"/>
        <v>0</v>
      </c>
      <c r="J504" s="44">
        <f t="shared" si="52"/>
        <v>0</v>
      </c>
      <c r="K504" s="44">
        <f t="shared" si="53"/>
        <v>0</v>
      </c>
    </row>
    <row r="505" spans="1:11" ht="30">
      <c r="A505" s="42" t="s">
        <v>721</v>
      </c>
      <c r="B505" s="42" t="s">
        <v>35</v>
      </c>
      <c r="C505" s="42" t="s">
        <v>54</v>
      </c>
      <c r="D505" s="42">
        <v>89364</v>
      </c>
      <c r="E505" s="43" t="s">
        <v>722</v>
      </c>
      <c r="F505" s="42" t="s">
        <v>39</v>
      </c>
      <c r="G505" s="42">
        <v>53</v>
      </c>
      <c r="H505" s="44"/>
      <c r="I505" s="44">
        <f t="shared" si="51"/>
        <v>0</v>
      </c>
      <c r="J505" s="44">
        <f t="shared" si="52"/>
        <v>0</v>
      </c>
      <c r="K505" s="44">
        <f t="shared" si="53"/>
        <v>0</v>
      </c>
    </row>
    <row r="506" spans="1:11" ht="30">
      <c r="A506" s="42" t="s">
        <v>723</v>
      </c>
      <c r="B506" s="42" t="s">
        <v>35</v>
      </c>
      <c r="C506" s="42" t="s">
        <v>54</v>
      </c>
      <c r="D506" s="42">
        <v>89369</v>
      </c>
      <c r="E506" s="43" t="s">
        <v>724</v>
      </c>
      <c r="F506" s="42" t="s">
        <v>39</v>
      </c>
      <c r="G506" s="42">
        <v>3</v>
      </c>
      <c r="H506" s="44"/>
      <c r="I506" s="44">
        <f t="shared" si="51"/>
        <v>0</v>
      </c>
      <c r="J506" s="44">
        <f t="shared" si="52"/>
        <v>0</v>
      </c>
      <c r="K506" s="44">
        <f t="shared" si="53"/>
        <v>0</v>
      </c>
    </row>
    <row r="507" spans="1:11" ht="30">
      <c r="A507" s="42" t="s">
        <v>725</v>
      </c>
      <c r="B507" s="42" t="s">
        <v>35</v>
      </c>
      <c r="C507" s="42" t="s">
        <v>54</v>
      </c>
      <c r="D507" s="42">
        <v>89503</v>
      </c>
      <c r="E507" s="43" t="s">
        <v>726</v>
      </c>
      <c r="F507" s="42" t="s">
        <v>39</v>
      </c>
      <c r="G507" s="42">
        <v>8</v>
      </c>
      <c r="H507" s="44"/>
      <c r="I507" s="44">
        <f t="shared" si="51"/>
        <v>0</v>
      </c>
      <c r="J507" s="44">
        <f t="shared" si="52"/>
        <v>0</v>
      </c>
      <c r="K507" s="44">
        <f t="shared" si="53"/>
        <v>0</v>
      </c>
    </row>
    <row r="508" spans="1:11" ht="30">
      <c r="A508" s="42" t="s">
        <v>727</v>
      </c>
      <c r="B508" s="42" t="s">
        <v>35</v>
      </c>
      <c r="C508" s="42" t="s">
        <v>54</v>
      </c>
      <c r="D508" s="42">
        <v>89380</v>
      </c>
      <c r="E508" s="43" t="s">
        <v>716</v>
      </c>
      <c r="F508" s="42" t="s">
        <v>39</v>
      </c>
      <c r="G508" s="42">
        <v>4</v>
      </c>
      <c r="H508" s="44"/>
      <c r="I508" s="44">
        <f t="shared" si="51"/>
        <v>0</v>
      </c>
      <c r="J508" s="44">
        <f t="shared" si="52"/>
        <v>0</v>
      </c>
      <c r="K508" s="44">
        <f t="shared" si="53"/>
        <v>0</v>
      </c>
    </row>
    <row r="509" spans="1:11" ht="30">
      <c r="A509" s="42" t="s">
        <v>728</v>
      </c>
      <c r="B509" s="42" t="s">
        <v>35</v>
      </c>
      <c r="C509" s="42" t="s">
        <v>54</v>
      </c>
      <c r="D509" s="42">
        <v>89367</v>
      </c>
      <c r="E509" s="43" t="s">
        <v>729</v>
      </c>
      <c r="F509" s="42" t="s">
        <v>39</v>
      </c>
      <c r="G509" s="42">
        <v>4</v>
      </c>
      <c r="H509" s="44"/>
      <c r="I509" s="44">
        <f t="shared" si="51"/>
        <v>0</v>
      </c>
      <c r="J509" s="44">
        <f t="shared" si="52"/>
        <v>0</v>
      </c>
      <c r="K509" s="44">
        <f t="shared" si="53"/>
        <v>0</v>
      </c>
    </row>
    <row r="510" spans="1:11" ht="30">
      <c r="A510" s="42" t="s">
        <v>730</v>
      </c>
      <c r="B510" s="42" t="s">
        <v>35</v>
      </c>
      <c r="C510" s="42" t="s">
        <v>54</v>
      </c>
      <c r="D510" s="42">
        <v>89440</v>
      </c>
      <c r="E510" s="43" t="s">
        <v>731</v>
      </c>
      <c r="F510" s="42" t="s">
        <v>39</v>
      </c>
      <c r="G510" s="42">
        <v>28</v>
      </c>
      <c r="H510" s="44"/>
      <c r="I510" s="44">
        <f t="shared" si="51"/>
        <v>0</v>
      </c>
      <c r="J510" s="44">
        <f t="shared" si="52"/>
        <v>0</v>
      </c>
      <c r="K510" s="44">
        <f t="shared" si="53"/>
        <v>0</v>
      </c>
    </row>
    <row r="511" spans="1:11" ht="30">
      <c r="A511" s="42" t="s">
        <v>732</v>
      </c>
      <c r="B511" s="42" t="s">
        <v>35</v>
      </c>
      <c r="C511" s="42" t="s">
        <v>54</v>
      </c>
      <c r="D511" s="42">
        <v>89620</v>
      </c>
      <c r="E511" s="43" t="s">
        <v>733</v>
      </c>
      <c r="F511" s="42" t="s">
        <v>39</v>
      </c>
      <c r="G511" s="42">
        <v>6</v>
      </c>
      <c r="H511" s="44"/>
      <c r="I511" s="44">
        <f t="shared" si="51"/>
        <v>0</v>
      </c>
      <c r="J511" s="44">
        <f t="shared" si="52"/>
        <v>0</v>
      </c>
      <c r="K511" s="44">
        <f t="shared" si="53"/>
        <v>0</v>
      </c>
    </row>
    <row r="512" spans="1:11" ht="30">
      <c r="A512" s="42" t="s">
        <v>734</v>
      </c>
      <c r="B512" s="42" t="s">
        <v>35</v>
      </c>
      <c r="C512" s="42" t="s">
        <v>54</v>
      </c>
      <c r="D512" s="42">
        <v>89625</v>
      </c>
      <c r="E512" s="43" t="s">
        <v>735</v>
      </c>
      <c r="F512" s="42" t="s">
        <v>39</v>
      </c>
      <c r="G512" s="42">
        <v>4</v>
      </c>
      <c r="H512" s="44"/>
      <c r="I512" s="44">
        <f t="shared" si="51"/>
        <v>0</v>
      </c>
      <c r="J512" s="44">
        <f t="shared" si="52"/>
        <v>0</v>
      </c>
      <c r="K512" s="44">
        <f t="shared" si="53"/>
        <v>0</v>
      </c>
    </row>
    <row r="513" spans="1:11" ht="30">
      <c r="A513" s="42" t="s">
        <v>736</v>
      </c>
      <c r="B513" s="42" t="s">
        <v>35</v>
      </c>
      <c r="C513" s="42" t="s">
        <v>54</v>
      </c>
      <c r="D513" s="42">
        <v>89400</v>
      </c>
      <c r="E513" s="43" t="s">
        <v>737</v>
      </c>
      <c r="F513" s="42" t="s">
        <v>39</v>
      </c>
      <c r="G513" s="42">
        <v>13</v>
      </c>
      <c r="H513" s="44"/>
      <c r="I513" s="44">
        <f t="shared" si="51"/>
        <v>0</v>
      </c>
      <c r="J513" s="44">
        <f t="shared" si="52"/>
        <v>0</v>
      </c>
      <c r="K513" s="44">
        <f t="shared" si="53"/>
        <v>0</v>
      </c>
    </row>
    <row r="514" spans="1:11" ht="30">
      <c r="A514" s="42" t="s">
        <v>738</v>
      </c>
      <c r="B514" s="42" t="s">
        <v>35</v>
      </c>
      <c r="C514" s="42" t="s">
        <v>54</v>
      </c>
      <c r="D514" s="42">
        <v>89626</v>
      </c>
      <c r="E514" s="43" t="s">
        <v>739</v>
      </c>
      <c r="F514" s="42" t="s">
        <v>39</v>
      </c>
      <c r="G514" s="42">
        <v>6</v>
      </c>
      <c r="H514" s="44"/>
      <c r="I514" s="44">
        <f t="shared" si="51"/>
        <v>0</v>
      </c>
      <c r="J514" s="44">
        <f t="shared" si="52"/>
        <v>0</v>
      </c>
      <c r="K514" s="44">
        <f t="shared" si="53"/>
        <v>0</v>
      </c>
    </row>
    <row r="515" spans="1:11" ht="30">
      <c r="A515" s="42" t="s">
        <v>740</v>
      </c>
      <c r="B515" s="42" t="s">
        <v>35</v>
      </c>
      <c r="C515" s="42" t="s">
        <v>54</v>
      </c>
      <c r="D515" s="42">
        <v>89388</v>
      </c>
      <c r="E515" s="43" t="s">
        <v>741</v>
      </c>
      <c r="F515" s="42" t="s">
        <v>39</v>
      </c>
      <c r="G515" s="42">
        <v>5</v>
      </c>
      <c r="H515" s="44"/>
      <c r="I515" s="44">
        <f t="shared" si="51"/>
        <v>0</v>
      </c>
      <c r="J515" s="44">
        <f t="shared" si="52"/>
        <v>0</v>
      </c>
      <c r="K515" s="44">
        <f t="shared" si="53"/>
        <v>0</v>
      </c>
    </row>
    <row r="516" spans="1:11" ht="45">
      <c r="A516" s="42" t="s">
        <v>742</v>
      </c>
      <c r="B516" s="42" t="s">
        <v>35</v>
      </c>
      <c r="C516" s="42" t="s">
        <v>54</v>
      </c>
      <c r="D516" s="42">
        <v>89396</v>
      </c>
      <c r="E516" s="43" t="s">
        <v>743</v>
      </c>
      <c r="F516" s="42" t="s">
        <v>39</v>
      </c>
      <c r="G516" s="42">
        <v>16</v>
      </c>
      <c r="H516" s="44"/>
      <c r="I516" s="44">
        <f t="shared" si="51"/>
        <v>0</v>
      </c>
      <c r="J516" s="44">
        <f t="shared" si="52"/>
        <v>0</v>
      </c>
      <c r="K516" s="44">
        <f t="shared" si="53"/>
        <v>0</v>
      </c>
    </row>
    <row r="517" spans="1:11" ht="30">
      <c r="A517" s="42" t="s">
        <v>744</v>
      </c>
      <c r="B517" s="42" t="s">
        <v>35</v>
      </c>
      <c r="C517" s="42" t="s">
        <v>54</v>
      </c>
      <c r="D517" s="42">
        <v>89356</v>
      </c>
      <c r="E517" s="43" t="s">
        <v>745</v>
      </c>
      <c r="F517" s="42" t="s">
        <v>91</v>
      </c>
      <c r="G517" s="42">
        <v>176.32</v>
      </c>
      <c r="H517" s="44"/>
      <c r="I517" s="44">
        <f t="shared" si="51"/>
        <v>0</v>
      </c>
      <c r="J517" s="44">
        <f t="shared" si="52"/>
        <v>0</v>
      </c>
      <c r="K517" s="44">
        <f t="shared" si="53"/>
        <v>0</v>
      </c>
    </row>
    <row r="518" spans="1:11" ht="30">
      <c r="A518" s="42" t="s">
        <v>746</v>
      </c>
      <c r="B518" s="42" t="s">
        <v>35</v>
      </c>
      <c r="C518" s="42" t="s">
        <v>54</v>
      </c>
      <c r="D518" s="42">
        <v>89357</v>
      </c>
      <c r="E518" s="43" t="s">
        <v>747</v>
      </c>
      <c r="F518" s="42" t="s">
        <v>91</v>
      </c>
      <c r="G518" s="42">
        <v>89.72</v>
      </c>
      <c r="H518" s="44"/>
      <c r="I518" s="44">
        <f t="shared" si="51"/>
        <v>0</v>
      </c>
      <c r="J518" s="44">
        <f t="shared" si="52"/>
        <v>0</v>
      </c>
      <c r="K518" s="44">
        <f t="shared" si="53"/>
        <v>0</v>
      </c>
    </row>
    <row r="519" spans="1:11" ht="30">
      <c r="A519" s="42" t="s">
        <v>748</v>
      </c>
      <c r="B519" s="42" t="s">
        <v>35</v>
      </c>
      <c r="C519" s="42" t="s">
        <v>54</v>
      </c>
      <c r="D519" s="42">
        <v>89448</v>
      </c>
      <c r="E519" s="43" t="s">
        <v>749</v>
      </c>
      <c r="F519" s="42" t="s">
        <v>91</v>
      </c>
      <c r="G519" s="42">
        <v>9.75</v>
      </c>
      <c r="H519" s="44"/>
      <c r="I519" s="44">
        <f t="shared" si="51"/>
        <v>0</v>
      </c>
      <c r="J519" s="44">
        <f t="shared" si="52"/>
        <v>0</v>
      </c>
      <c r="K519" s="44">
        <f t="shared" si="53"/>
        <v>0</v>
      </c>
    </row>
    <row r="520" spans="1:11" ht="30">
      <c r="A520" s="42" t="s">
        <v>750</v>
      </c>
      <c r="B520" s="42" t="s">
        <v>35</v>
      </c>
      <c r="C520" s="42" t="s">
        <v>54</v>
      </c>
      <c r="D520" s="42">
        <v>89449</v>
      </c>
      <c r="E520" s="43" t="s">
        <v>699</v>
      </c>
      <c r="F520" s="42" t="s">
        <v>91</v>
      </c>
      <c r="G520" s="42">
        <v>92.19</v>
      </c>
      <c r="H520" s="44"/>
      <c r="I520" s="44">
        <f t="shared" si="51"/>
        <v>0</v>
      </c>
      <c r="J520" s="44">
        <f t="shared" si="52"/>
        <v>0</v>
      </c>
      <c r="K520" s="44">
        <f t="shared" si="53"/>
        <v>0</v>
      </c>
    </row>
    <row r="521" spans="1:11" ht="24.95" customHeight="1">
      <c r="A521" s="55" t="s">
        <v>751</v>
      </c>
      <c r="B521" s="55"/>
      <c r="C521" s="55"/>
      <c r="D521" s="55"/>
      <c r="E521" s="56" t="s">
        <v>752</v>
      </c>
      <c r="F521" s="55"/>
      <c r="G521" s="55"/>
      <c r="H521" s="57"/>
      <c r="I521" s="57"/>
      <c r="J521" s="57"/>
      <c r="K521" s="57">
        <f>SUM(K523,K556,K561)</f>
        <v>0</v>
      </c>
    </row>
    <row r="522" spans="1:11">
      <c r="A522" s="64"/>
      <c r="B522" s="64"/>
      <c r="C522" s="64"/>
      <c r="D522" s="64"/>
      <c r="E522" s="65"/>
      <c r="F522" s="64"/>
      <c r="G522" s="64"/>
      <c r="H522" s="66"/>
      <c r="I522" s="66"/>
      <c r="J522" s="66"/>
      <c r="K522" s="66"/>
    </row>
    <row r="523" spans="1:11" ht="24.95" customHeight="1">
      <c r="A523" s="67" t="s">
        <v>753</v>
      </c>
      <c r="B523" s="67"/>
      <c r="C523" s="67"/>
      <c r="D523" s="67"/>
      <c r="E523" s="68" t="s">
        <v>754</v>
      </c>
      <c r="F523" s="67"/>
      <c r="G523" s="67"/>
      <c r="H523" s="69"/>
      <c r="I523" s="69"/>
      <c r="J523" s="69"/>
      <c r="K523" s="69">
        <f>SUM(K525:K555)</f>
        <v>0</v>
      </c>
    </row>
    <row r="524" spans="1:11">
      <c r="A524" s="42"/>
      <c r="B524" s="42"/>
      <c r="C524" s="42"/>
      <c r="D524" s="42"/>
      <c r="E524" s="43"/>
      <c r="F524" s="42"/>
      <c r="G524" s="42"/>
      <c r="H524" s="44"/>
      <c r="I524" s="44"/>
      <c r="J524" s="44"/>
      <c r="K524" s="44"/>
    </row>
    <row r="525" spans="1:11" ht="45">
      <c r="A525" s="42" t="s">
        <v>755</v>
      </c>
      <c r="B525" s="42" t="s">
        <v>35</v>
      </c>
      <c r="C525" s="42" t="s">
        <v>54</v>
      </c>
      <c r="D525" s="42">
        <v>89707</v>
      </c>
      <c r="E525" s="43" t="s">
        <v>756</v>
      </c>
      <c r="F525" s="42" t="s">
        <v>39</v>
      </c>
      <c r="G525" s="42">
        <v>12</v>
      </c>
      <c r="H525" s="44"/>
      <c r="I525" s="44">
        <f t="shared" ref="I525:I555" si="54">TRUNC(H525*(1+$I$2),2)</f>
        <v>0</v>
      </c>
      <c r="J525" s="44">
        <f t="shared" ref="J525:J555" si="55">TRUNC(G525*H525,2)</f>
        <v>0</v>
      </c>
      <c r="K525" s="44">
        <f t="shared" ref="K525:K555" si="56">TRUNC(G525*I525,2)</f>
        <v>0</v>
      </c>
    </row>
    <row r="526" spans="1:11" ht="45">
      <c r="A526" s="42" t="s">
        <v>757</v>
      </c>
      <c r="B526" s="42" t="s">
        <v>35</v>
      </c>
      <c r="C526" s="42" t="s">
        <v>54</v>
      </c>
      <c r="D526" s="42">
        <v>89746</v>
      </c>
      <c r="E526" s="43" t="s">
        <v>758</v>
      </c>
      <c r="F526" s="42" t="s">
        <v>39</v>
      </c>
      <c r="G526" s="42">
        <v>55</v>
      </c>
      <c r="H526" s="44"/>
      <c r="I526" s="44">
        <f t="shared" si="54"/>
        <v>0</v>
      </c>
      <c r="J526" s="44">
        <f t="shared" si="55"/>
        <v>0</v>
      </c>
      <c r="K526" s="44">
        <f t="shared" si="56"/>
        <v>0</v>
      </c>
    </row>
    <row r="527" spans="1:11" ht="45">
      <c r="A527" s="42" t="s">
        <v>759</v>
      </c>
      <c r="B527" s="42" t="s">
        <v>35</v>
      </c>
      <c r="C527" s="42" t="s">
        <v>54</v>
      </c>
      <c r="D527" s="42">
        <v>89855</v>
      </c>
      <c r="E527" s="43" t="s">
        <v>760</v>
      </c>
      <c r="F527" s="42" t="s">
        <v>39</v>
      </c>
      <c r="G527" s="42">
        <v>16</v>
      </c>
      <c r="H527" s="44"/>
      <c r="I527" s="44">
        <f t="shared" si="54"/>
        <v>0</v>
      </c>
      <c r="J527" s="44">
        <f t="shared" si="55"/>
        <v>0</v>
      </c>
      <c r="K527" s="44">
        <f t="shared" si="56"/>
        <v>0</v>
      </c>
    </row>
    <row r="528" spans="1:11" ht="45">
      <c r="A528" s="42" t="s">
        <v>761</v>
      </c>
      <c r="B528" s="42" t="s">
        <v>35</v>
      </c>
      <c r="C528" s="42" t="s">
        <v>54</v>
      </c>
      <c r="D528" s="42">
        <v>89732</v>
      </c>
      <c r="E528" s="43" t="s">
        <v>762</v>
      </c>
      <c r="F528" s="42" t="s">
        <v>39</v>
      </c>
      <c r="G528" s="42">
        <v>18</v>
      </c>
      <c r="H528" s="44"/>
      <c r="I528" s="44">
        <f t="shared" si="54"/>
        <v>0</v>
      </c>
      <c r="J528" s="44">
        <f t="shared" si="55"/>
        <v>0</v>
      </c>
      <c r="K528" s="44">
        <f t="shared" si="56"/>
        <v>0</v>
      </c>
    </row>
    <row r="529" spans="1:11" ht="45">
      <c r="A529" s="42" t="s">
        <v>763</v>
      </c>
      <c r="B529" s="42" t="s">
        <v>35</v>
      </c>
      <c r="C529" s="42" t="s">
        <v>54</v>
      </c>
      <c r="D529" s="42">
        <v>89726</v>
      </c>
      <c r="E529" s="43" t="s">
        <v>764</v>
      </c>
      <c r="F529" s="42" t="s">
        <v>39</v>
      </c>
      <c r="G529" s="42">
        <v>28</v>
      </c>
      <c r="H529" s="44"/>
      <c r="I529" s="44">
        <f t="shared" si="54"/>
        <v>0</v>
      </c>
      <c r="J529" s="44">
        <f t="shared" si="55"/>
        <v>0</v>
      </c>
      <c r="K529" s="44">
        <f t="shared" si="56"/>
        <v>0</v>
      </c>
    </row>
    <row r="530" spans="1:11" ht="45">
      <c r="A530" s="42" t="s">
        <v>765</v>
      </c>
      <c r="B530" s="42" t="s">
        <v>35</v>
      </c>
      <c r="C530" s="42" t="s">
        <v>54</v>
      </c>
      <c r="D530" s="42">
        <v>89852</v>
      </c>
      <c r="E530" s="43" t="s">
        <v>766</v>
      </c>
      <c r="F530" s="42" t="s">
        <v>39</v>
      </c>
      <c r="G530" s="42">
        <v>37</v>
      </c>
      <c r="H530" s="44"/>
      <c r="I530" s="44">
        <f t="shared" si="54"/>
        <v>0</v>
      </c>
      <c r="J530" s="44">
        <f t="shared" si="55"/>
        <v>0</v>
      </c>
      <c r="K530" s="44">
        <f t="shared" si="56"/>
        <v>0</v>
      </c>
    </row>
    <row r="531" spans="1:11" ht="45">
      <c r="A531" s="42" t="s">
        <v>767</v>
      </c>
      <c r="B531" s="42" t="s">
        <v>35</v>
      </c>
      <c r="C531" s="42" t="s">
        <v>54</v>
      </c>
      <c r="D531" s="42">
        <v>89733</v>
      </c>
      <c r="E531" s="43" t="s">
        <v>768</v>
      </c>
      <c r="F531" s="42" t="s">
        <v>39</v>
      </c>
      <c r="G531" s="42">
        <v>16</v>
      </c>
      <c r="H531" s="44"/>
      <c r="I531" s="44">
        <f t="shared" si="54"/>
        <v>0</v>
      </c>
      <c r="J531" s="44">
        <f t="shared" si="55"/>
        <v>0</v>
      </c>
      <c r="K531" s="44">
        <f t="shared" si="56"/>
        <v>0</v>
      </c>
    </row>
    <row r="532" spans="1:11" ht="45">
      <c r="A532" s="42" t="s">
        <v>769</v>
      </c>
      <c r="B532" s="42" t="s">
        <v>35</v>
      </c>
      <c r="C532" s="42" t="s">
        <v>54</v>
      </c>
      <c r="D532" s="42">
        <v>89728</v>
      </c>
      <c r="E532" s="43" t="s">
        <v>770</v>
      </c>
      <c r="F532" s="42" t="s">
        <v>39</v>
      </c>
      <c r="G532" s="42">
        <v>27</v>
      </c>
      <c r="H532" s="44"/>
      <c r="I532" s="44">
        <f t="shared" si="54"/>
        <v>0</v>
      </c>
      <c r="J532" s="44">
        <f t="shared" si="55"/>
        <v>0</v>
      </c>
      <c r="K532" s="44">
        <f t="shared" si="56"/>
        <v>0</v>
      </c>
    </row>
    <row r="533" spans="1:11" ht="45">
      <c r="A533" s="42" t="s">
        <v>771</v>
      </c>
      <c r="B533" s="42" t="s">
        <v>35</v>
      </c>
      <c r="C533" s="42" t="s">
        <v>54</v>
      </c>
      <c r="D533" s="42">
        <v>89744</v>
      </c>
      <c r="E533" s="43" t="s">
        <v>772</v>
      </c>
      <c r="F533" s="42" t="s">
        <v>39</v>
      </c>
      <c r="G533" s="42">
        <v>5</v>
      </c>
      <c r="H533" s="44"/>
      <c r="I533" s="44">
        <f t="shared" si="54"/>
        <v>0</v>
      </c>
      <c r="J533" s="44">
        <f t="shared" si="55"/>
        <v>0</v>
      </c>
      <c r="K533" s="44">
        <f t="shared" si="56"/>
        <v>0</v>
      </c>
    </row>
    <row r="534" spans="1:11" ht="45">
      <c r="A534" s="42" t="s">
        <v>773</v>
      </c>
      <c r="B534" s="42" t="s">
        <v>35</v>
      </c>
      <c r="C534" s="42" t="s">
        <v>54</v>
      </c>
      <c r="D534" s="42">
        <v>89731</v>
      </c>
      <c r="E534" s="43" t="s">
        <v>774</v>
      </c>
      <c r="F534" s="42" t="s">
        <v>39</v>
      </c>
      <c r="G534" s="42">
        <v>29</v>
      </c>
      <c r="H534" s="44"/>
      <c r="I534" s="44">
        <f t="shared" si="54"/>
        <v>0</v>
      </c>
      <c r="J534" s="44">
        <f t="shared" si="55"/>
        <v>0</v>
      </c>
      <c r="K534" s="44">
        <f t="shared" si="56"/>
        <v>0</v>
      </c>
    </row>
    <row r="535" spans="1:11" ht="45">
      <c r="A535" s="42" t="s">
        <v>775</v>
      </c>
      <c r="B535" s="42" t="s">
        <v>35</v>
      </c>
      <c r="C535" s="42" t="s">
        <v>54</v>
      </c>
      <c r="D535" s="42">
        <v>89724</v>
      </c>
      <c r="E535" s="43" t="s">
        <v>776</v>
      </c>
      <c r="F535" s="42" t="s">
        <v>39</v>
      </c>
      <c r="G535" s="42">
        <v>27</v>
      </c>
      <c r="H535" s="44"/>
      <c r="I535" s="44">
        <f t="shared" si="54"/>
        <v>0</v>
      </c>
      <c r="J535" s="44">
        <f t="shared" si="55"/>
        <v>0</v>
      </c>
      <c r="K535" s="44">
        <f t="shared" si="56"/>
        <v>0</v>
      </c>
    </row>
    <row r="536" spans="1:11" ht="30">
      <c r="A536" s="42" t="s">
        <v>777</v>
      </c>
      <c r="B536" s="42" t="s">
        <v>35</v>
      </c>
      <c r="C536" s="42" t="s">
        <v>54</v>
      </c>
      <c r="D536" s="42">
        <v>89569</v>
      </c>
      <c r="E536" s="43" t="s">
        <v>778</v>
      </c>
      <c r="F536" s="42" t="s">
        <v>39</v>
      </c>
      <c r="G536" s="42">
        <v>15</v>
      </c>
      <c r="H536" s="44"/>
      <c r="I536" s="44">
        <f t="shared" si="54"/>
        <v>0</v>
      </c>
      <c r="J536" s="44">
        <f t="shared" si="55"/>
        <v>0</v>
      </c>
      <c r="K536" s="44">
        <f t="shared" si="56"/>
        <v>0</v>
      </c>
    </row>
    <row r="537" spans="1:11" ht="30">
      <c r="A537" s="42" t="s">
        <v>779</v>
      </c>
      <c r="B537" s="42" t="s">
        <v>35</v>
      </c>
      <c r="C537" s="42" t="s">
        <v>54</v>
      </c>
      <c r="D537" s="42">
        <v>89549</v>
      </c>
      <c r="E537" s="43" t="s">
        <v>780</v>
      </c>
      <c r="F537" s="42" t="s">
        <v>39</v>
      </c>
      <c r="G537" s="42">
        <v>20</v>
      </c>
      <c r="H537" s="44"/>
      <c r="I537" s="44">
        <f t="shared" si="54"/>
        <v>0</v>
      </c>
      <c r="J537" s="44">
        <f t="shared" si="55"/>
        <v>0</v>
      </c>
      <c r="K537" s="44">
        <f t="shared" si="56"/>
        <v>0</v>
      </c>
    </row>
    <row r="538" spans="1:11" ht="45">
      <c r="A538" s="42" t="s">
        <v>781</v>
      </c>
      <c r="B538" s="42" t="s">
        <v>35</v>
      </c>
      <c r="C538" s="42" t="s">
        <v>54</v>
      </c>
      <c r="D538" s="42">
        <v>89797</v>
      </c>
      <c r="E538" s="43" t="s">
        <v>782</v>
      </c>
      <c r="F538" s="42" t="s">
        <v>39</v>
      </c>
      <c r="G538" s="42">
        <v>34</v>
      </c>
      <c r="H538" s="44"/>
      <c r="I538" s="44">
        <f t="shared" si="54"/>
        <v>0</v>
      </c>
      <c r="J538" s="44">
        <f t="shared" si="55"/>
        <v>0</v>
      </c>
      <c r="K538" s="44">
        <f t="shared" si="56"/>
        <v>0</v>
      </c>
    </row>
    <row r="539" spans="1:11" ht="45">
      <c r="A539" s="42" t="s">
        <v>783</v>
      </c>
      <c r="B539" s="42" t="s">
        <v>35</v>
      </c>
      <c r="C539" s="42" t="s">
        <v>54</v>
      </c>
      <c r="D539" s="42">
        <v>89863</v>
      </c>
      <c r="E539" s="43" t="s">
        <v>784</v>
      </c>
      <c r="F539" s="42" t="s">
        <v>39</v>
      </c>
      <c r="G539" s="42">
        <v>12</v>
      </c>
      <c r="H539" s="44"/>
      <c r="I539" s="44">
        <f t="shared" si="54"/>
        <v>0</v>
      </c>
      <c r="J539" s="44">
        <f t="shared" si="55"/>
        <v>0</v>
      </c>
      <c r="K539" s="44">
        <f t="shared" si="56"/>
        <v>0</v>
      </c>
    </row>
    <row r="540" spans="1:11" ht="45">
      <c r="A540" s="42" t="s">
        <v>785</v>
      </c>
      <c r="B540" s="42" t="s">
        <v>35</v>
      </c>
      <c r="C540" s="42" t="s">
        <v>54</v>
      </c>
      <c r="D540" s="42">
        <v>89785</v>
      </c>
      <c r="E540" s="43" t="s">
        <v>786</v>
      </c>
      <c r="F540" s="42" t="s">
        <v>39</v>
      </c>
      <c r="G540" s="42">
        <v>1</v>
      </c>
      <c r="H540" s="44"/>
      <c r="I540" s="44">
        <f t="shared" si="54"/>
        <v>0</v>
      </c>
      <c r="J540" s="44">
        <f t="shared" si="55"/>
        <v>0</v>
      </c>
      <c r="K540" s="44">
        <f t="shared" si="56"/>
        <v>0</v>
      </c>
    </row>
    <row r="541" spans="1:11" ht="45">
      <c r="A541" s="42" t="s">
        <v>787</v>
      </c>
      <c r="B541" s="42" t="s">
        <v>35</v>
      </c>
      <c r="C541" s="42" t="s">
        <v>54</v>
      </c>
      <c r="D541" s="42">
        <v>89795</v>
      </c>
      <c r="E541" s="43" t="s">
        <v>788</v>
      </c>
      <c r="F541" s="42" t="s">
        <v>39</v>
      </c>
      <c r="G541" s="42">
        <v>13</v>
      </c>
      <c r="H541" s="44"/>
      <c r="I541" s="44">
        <f t="shared" si="54"/>
        <v>0</v>
      </c>
      <c r="J541" s="44">
        <f t="shared" si="55"/>
        <v>0</v>
      </c>
      <c r="K541" s="44">
        <f t="shared" si="56"/>
        <v>0</v>
      </c>
    </row>
    <row r="542" spans="1:11" ht="30">
      <c r="A542" s="42" t="s">
        <v>789</v>
      </c>
      <c r="B542" s="42" t="s">
        <v>35</v>
      </c>
      <c r="C542" s="42" t="s">
        <v>54</v>
      </c>
      <c r="D542" s="42">
        <v>89549</v>
      </c>
      <c r="E542" s="43" t="s">
        <v>780</v>
      </c>
      <c r="F542" s="42" t="s">
        <v>39</v>
      </c>
      <c r="G542" s="42">
        <v>17</v>
      </c>
      <c r="H542" s="44"/>
      <c r="I542" s="44">
        <f t="shared" si="54"/>
        <v>0</v>
      </c>
      <c r="J542" s="44">
        <f t="shared" si="55"/>
        <v>0</v>
      </c>
      <c r="K542" s="44">
        <f t="shared" si="56"/>
        <v>0</v>
      </c>
    </row>
    <row r="543" spans="1:11" ht="45">
      <c r="A543" s="42" t="s">
        <v>790</v>
      </c>
      <c r="B543" s="42" t="s">
        <v>35</v>
      </c>
      <c r="C543" s="42" t="s">
        <v>54</v>
      </c>
      <c r="D543" s="42">
        <v>89778</v>
      </c>
      <c r="E543" s="43" t="s">
        <v>791</v>
      </c>
      <c r="F543" s="42" t="s">
        <v>39</v>
      </c>
      <c r="G543" s="42">
        <v>2</v>
      </c>
      <c r="H543" s="44"/>
      <c r="I543" s="44">
        <f t="shared" si="54"/>
        <v>0</v>
      </c>
      <c r="J543" s="44">
        <f t="shared" si="55"/>
        <v>0</v>
      </c>
      <c r="K543" s="44">
        <f t="shared" si="56"/>
        <v>0</v>
      </c>
    </row>
    <row r="544" spans="1:11" ht="45">
      <c r="A544" s="42" t="s">
        <v>792</v>
      </c>
      <c r="B544" s="42" t="s">
        <v>35</v>
      </c>
      <c r="C544" s="42" t="s">
        <v>54</v>
      </c>
      <c r="D544" s="42">
        <v>89681</v>
      </c>
      <c r="E544" s="43" t="s">
        <v>793</v>
      </c>
      <c r="F544" s="42" t="s">
        <v>39</v>
      </c>
      <c r="G544" s="42">
        <v>24</v>
      </c>
      <c r="H544" s="44"/>
      <c r="I544" s="44">
        <f t="shared" si="54"/>
        <v>0</v>
      </c>
      <c r="J544" s="44">
        <f t="shared" si="55"/>
        <v>0</v>
      </c>
      <c r="K544" s="44">
        <f t="shared" si="56"/>
        <v>0</v>
      </c>
    </row>
    <row r="545" spans="1:11" ht="30">
      <c r="A545" s="42" t="s">
        <v>794</v>
      </c>
      <c r="B545" s="42" t="s">
        <v>35</v>
      </c>
      <c r="C545" s="42" t="s">
        <v>54</v>
      </c>
      <c r="D545" s="42">
        <v>89849</v>
      </c>
      <c r="E545" s="43" t="s">
        <v>795</v>
      </c>
      <c r="F545" s="42" t="s">
        <v>91</v>
      </c>
      <c r="G545" s="42">
        <v>50.39</v>
      </c>
      <c r="H545" s="44"/>
      <c r="I545" s="44">
        <f t="shared" si="54"/>
        <v>0</v>
      </c>
      <c r="J545" s="44">
        <f t="shared" si="55"/>
        <v>0</v>
      </c>
      <c r="K545" s="44">
        <f t="shared" si="56"/>
        <v>0</v>
      </c>
    </row>
    <row r="546" spans="1:11" ht="30">
      <c r="A546" s="42" t="s">
        <v>796</v>
      </c>
      <c r="B546" s="42" t="s">
        <v>35</v>
      </c>
      <c r="C546" s="42" t="s">
        <v>54</v>
      </c>
      <c r="D546" s="42">
        <v>89714</v>
      </c>
      <c r="E546" s="43" t="s">
        <v>797</v>
      </c>
      <c r="F546" s="42" t="s">
        <v>91</v>
      </c>
      <c r="G546" s="42">
        <v>369.67</v>
      </c>
      <c r="H546" s="44"/>
      <c r="I546" s="44">
        <f t="shared" si="54"/>
        <v>0</v>
      </c>
      <c r="J546" s="44">
        <f t="shared" si="55"/>
        <v>0</v>
      </c>
      <c r="K546" s="44">
        <f t="shared" si="56"/>
        <v>0</v>
      </c>
    </row>
    <row r="547" spans="1:11" ht="30">
      <c r="A547" s="42" t="s">
        <v>798</v>
      </c>
      <c r="B547" s="42" t="s">
        <v>35</v>
      </c>
      <c r="C547" s="42" t="s">
        <v>54</v>
      </c>
      <c r="D547" s="42">
        <v>89713</v>
      </c>
      <c r="E547" s="43" t="s">
        <v>799</v>
      </c>
      <c r="F547" s="42" t="s">
        <v>91</v>
      </c>
      <c r="G547" s="42">
        <v>89.83</v>
      </c>
      <c r="H547" s="44"/>
      <c r="I547" s="44">
        <f t="shared" si="54"/>
        <v>0</v>
      </c>
      <c r="J547" s="44">
        <f t="shared" si="55"/>
        <v>0</v>
      </c>
      <c r="K547" s="44">
        <f t="shared" si="56"/>
        <v>0</v>
      </c>
    </row>
    <row r="548" spans="1:11" ht="30">
      <c r="A548" s="42" t="s">
        <v>800</v>
      </c>
      <c r="B548" s="42" t="s">
        <v>35</v>
      </c>
      <c r="C548" s="42" t="s">
        <v>54</v>
      </c>
      <c r="D548" s="42">
        <v>89712</v>
      </c>
      <c r="E548" s="43" t="s">
        <v>801</v>
      </c>
      <c r="F548" s="42" t="s">
        <v>91</v>
      </c>
      <c r="G548" s="42">
        <v>63.38</v>
      </c>
      <c r="H548" s="44"/>
      <c r="I548" s="44">
        <f t="shared" si="54"/>
        <v>0</v>
      </c>
      <c r="J548" s="44">
        <f t="shared" si="55"/>
        <v>0</v>
      </c>
      <c r="K548" s="44">
        <f t="shared" si="56"/>
        <v>0</v>
      </c>
    </row>
    <row r="549" spans="1:11" ht="30">
      <c r="A549" s="42" t="s">
        <v>802</v>
      </c>
      <c r="B549" s="42" t="s">
        <v>35</v>
      </c>
      <c r="C549" s="42" t="s">
        <v>54</v>
      </c>
      <c r="D549" s="42">
        <v>89711</v>
      </c>
      <c r="E549" s="43" t="s">
        <v>803</v>
      </c>
      <c r="F549" s="42" t="s">
        <v>91</v>
      </c>
      <c r="G549" s="42">
        <v>64.06</v>
      </c>
      <c r="H549" s="44"/>
      <c r="I549" s="44">
        <f t="shared" si="54"/>
        <v>0</v>
      </c>
      <c r="J549" s="44">
        <f t="shared" si="55"/>
        <v>0</v>
      </c>
      <c r="K549" s="44">
        <f t="shared" si="56"/>
        <v>0</v>
      </c>
    </row>
    <row r="550" spans="1:11" ht="45">
      <c r="A550" s="42" t="s">
        <v>804</v>
      </c>
      <c r="B550" s="42" t="s">
        <v>35</v>
      </c>
      <c r="C550" s="42" t="s">
        <v>54</v>
      </c>
      <c r="D550" s="42">
        <v>89782</v>
      </c>
      <c r="E550" s="43" t="s">
        <v>805</v>
      </c>
      <c r="F550" s="42" t="s">
        <v>39</v>
      </c>
      <c r="G550" s="42">
        <v>16</v>
      </c>
      <c r="H550" s="44"/>
      <c r="I550" s="44">
        <f t="shared" si="54"/>
        <v>0</v>
      </c>
      <c r="J550" s="44">
        <f t="shared" si="55"/>
        <v>0</v>
      </c>
      <c r="K550" s="44">
        <f t="shared" si="56"/>
        <v>0</v>
      </c>
    </row>
    <row r="551" spans="1:11" ht="45">
      <c r="A551" s="42" t="s">
        <v>806</v>
      </c>
      <c r="B551" s="42" t="s">
        <v>35</v>
      </c>
      <c r="C551" s="42" t="s">
        <v>54</v>
      </c>
      <c r="D551" s="42">
        <v>89784</v>
      </c>
      <c r="E551" s="43" t="s">
        <v>807</v>
      </c>
      <c r="F551" s="42" t="s">
        <v>39</v>
      </c>
      <c r="G551" s="42">
        <v>11</v>
      </c>
      <c r="H551" s="44"/>
      <c r="I551" s="44">
        <f t="shared" si="54"/>
        <v>0</v>
      </c>
      <c r="J551" s="44">
        <f t="shared" si="55"/>
        <v>0</v>
      </c>
      <c r="K551" s="44">
        <f t="shared" si="56"/>
        <v>0</v>
      </c>
    </row>
    <row r="552" spans="1:11" ht="45">
      <c r="A552" s="42" t="s">
        <v>808</v>
      </c>
      <c r="B552" s="42" t="s">
        <v>35</v>
      </c>
      <c r="C552" s="42" t="s">
        <v>54</v>
      </c>
      <c r="D552" s="42">
        <v>89739</v>
      </c>
      <c r="E552" s="43" t="s">
        <v>809</v>
      </c>
      <c r="F552" s="42" t="s">
        <v>39</v>
      </c>
      <c r="G552" s="42">
        <v>14</v>
      </c>
      <c r="H552" s="44"/>
      <c r="I552" s="44">
        <f t="shared" si="54"/>
        <v>0</v>
      </c>
      <c r="J552" s="44">
        <f t="shared" si="55"/>
        <v>0</v>
      </c>
      <c r="K552" s="44">
        <f t="shared" si="56"/>
        <v>0</v>
      </c>
    </row>
    <row r="553" spans="1:11" ht="45">
      <c r="A553" s="42" t="s">
        <v>810</v>
      </c>
      <c r="B553" s="42" t="s">
        <v>35</v>
      </c>
      <c r="C553" s="42" t="s">
        <v>54</v>
      </c>
      <c r="D553" s="42">
        <v>89776</v>
      </c>
      <c r="E553" s="43" t="s">
        <v>811</v>
      </c>
      <c r="F553" s="42" t="s">
        <v>39</v>
      </c>
      <c r="G553" s="42">
        <v>3</v>
      </c>
      <c r="H553" s="44"/>
      <c r="I553" s="44">
        <f t="shared" si="54"/>
        <v>0</v>
      </c>
      <c r="J553" s="44">
        <f t="shared" si="55"/>
        <v>0</v>
      </c>
      <c r="K553" s="44">
        <f t="shared" si="56"/>
        <v>0</v>
      </c>
    </row>
    <row r="554" spans="1:11" ht="45">
      <c r="A554" s="42" t="s">
        <v>812</v>
      </c>
      <c r="B554" s="42" t="s">
        <v>35</v>
      </c>
      <c r="C554" s="42" t="s">
        <v>54</v>
      </c>
      <c r="D554" s="42">
        <v>89774</v>
      </c>
      <c r="E554" s="43" t="s">
        <v>813</v>
      </c>
      <c r="F554" s="42" t="s">
        <v>39</v>
      </c>
      <c r="G554" s="42">
        <v>1</v>
      </c>
      <c r="H554" s="44"/>
      <c r="I554" s="44">
        <f t="shared" si="54"/>
        <v>0</v>
      </c>
      <c r="J554" s="44">
        <f t="shared" si="55"/>
        <v>0</v>
      </c>
      <c r="K554" s="44">
        <f t="shared" si="56"/>
        <v>0</v>
      </c>
    </row>
    <row r="555" spans="1:11" ht="45">
      <c r="A555" s="42" t="s">
        <v>814</v>
      </c>
      <c r="B555" s="42" t="s">
        <v>35</v>
      </c>
      <c r="C555" s="42" t="s">
        <v>54</v>
      </c>
      <c r="D555" s="42">
        <v>89786</v>
      </c>
      <c r="E555" s="43" t="s">
        <v>815</v>
      </c>
      <c r="F555" s="42" t="s">
        <v>39</v>
      </c>
      <c r="G555" s="42">
        <v>10</v>
      </c>
      <c r="H555" s="44"/>
      <c r="I555" s="44">
        <f t="shared" si="54"/>
        <v>0</v>
      </c>
      <c r="J555" s="44">
        <f t="shared" si="55"/>
        <v>0</v>
      </c>
      <c r="K555" s="44">
        <f t="shared" si="56"/>
        <v>0</v>
      </c>
    </row>
    <row r="556" spans="1:11" ht="24.95" customHeight="1">
      <c r="A556" s="67" t="s">
        <v>816</v>
      </c>
      <c r="B556" s="67"/>
      <c r="C556" s="67"/>
      <c r="D556" s="67"/>
      <c r="E556" s="68" t="s">
        <v>817</v>
      </c>
      <c r="F556" s="67"/>
      <c r="G556" s="67"/>
      <c r="H556" s="69"/>
      <c r="I556" s="69"/>
      <c r="J556" s="69"/>
      <c r="K556" s="69">
        <f>SUM(K558:K560)</f>
        <v>0</v>
      </c>
    </row>
    <row r="557" spans="1:11">
      <c r="A557" s="42"/>
      <c r="B557" s="42"/>
      <c r="C557" s="42"/>
      <c r="D557" s="42"/>
      <c r="E557" s="43"/>
      <c r="F557" s="42"/>
      <c r="G557" s="42"/>
      <c r="H557" s="44"/>
      <c r="I557" s="44"/>
      <c r="J557" s="44"/>
      <c r="K557" s="44"/>
    </row>
    <row r="558" spans="1:11" ht="45">
      <c r="A558" s="42" t="s">
        <v>818</v>
      </c>
      <c r="B558" s="42" t="s">
        <v>35</v>
      </c>
      <c r="C558" s="42" t="s">
        <v>54</v>
      </c>
      <c r="D558" s="42">
        <v>98109</v>
      </c>
      <c r="E558" s="43" t="s">
        <v>819</v>
      </c>
      <c r="F558" s="42" t="s">
        <v>39</v>
      </c>
      <c r="G558" s="42">
        <v>1</v>
      </c>
      <c r="H558" s="44"/>
      <c r="I558" s="44">
        <f>TRUNC(H558*(1+$I$2),2)</f>
        <v>0</v>
      </c>
      <c r="J558" s="44">
        <f>TRUNC(G558*H558,2)</f>
        <v>0</v>
      </c>
      <c r="K558" s="44">
        <f>TRUNC(G558*I558,2)</f>
        <v>0</v>
      </c>
    </row>
    <row r="559" spans="1:11" ht="30">
      <c r="A559" s="42" t="s">
        <v>820</v>
      </c>
      <c r="B559" s="42" t="s">
        <v>35</v>
      </c>
      <c r="C559" s="42" t="s">
        <v>54</v>
      </c>
      <c r="D559" s="42">
        <v>97907</v>
      </c>
      <c r="E559" s="43" t="s">
        <v>821</v>
      </c>
      <c r="F559" s="42" t="s">
        <v>39</v>
      </c>
      <c r="G559" s="42">
        <v>2</v>
      </c>
      <c r="H559" s="44"/>
      <c r="I559" s="44">
        <f>TRUNC(H559*(1+$I$2),2)</f>
        <v>0</v>
      </c>
      <c r="J559" s="44">
        <f>TRUNC(G559*H559,2)</f>
        <v>0</v>
      </c>
      <c r="K559" s="44">
        <f>TRUNC(G559*I559,2)</f>
        <v>0</v>
      </c>
    </row>
    <row r="560" spans="1:11" ht="30">
      <c r="A560" s="42" t="s">
        <v>822</v>
      </c>
      <c r="B560" s="42" t="s">
        <v>35</v>
      </c>
      <c r="C560" s="42" t="s">
        <v>54</v>
      </c>
      <c r="D560" s="42">
        <v>97906</v>
      </c>
      <c r="E560" s="43" t="s">
        <v>823</v>
      </c>
      <c r="F560" s="42" t="s">
        <v>39</v>
      </c>
      <c r="G560" s="42">
        <v>6</v>
      </c>
      <c r="H560" s="44"/>
      <c r="I560" s="44">
        <f>TRUNC(H560*(1+$I$2),2)</f>
        <v>0</v>
      </c>
      <c r="J560" s="44">
        <f>TRUNC(G560*H560,2)</f>
        <v>0</v>
      </c>
      <c r="K560" s="44">
        <f>TRUNC(G560*I560,2)</f>
        <v>0</v>
      </c>
    </row>
    <row r="561" spans="1:11" ht="24.95" customHeight="1">
      <c r="A561" s="67" t="s">
        <v>824</v>
      </c>
      <c r="B561" s="67"/>
      <c r="C561" s="67"/>
      <c r="D561" s="67"/>
      <c r="E561" s="68" t="s">
        <v>825</v>
      </c>
      <c r="F561" s="67"/>
      <c r="G561" s="67"/>
      <c r="H561" s="69"/>
      <c r="I561" s="69"/>
      <c r="J561" s="69"/>
      <c r="K561" s="69">
        <f>SUM(K563:K564)</f>
        <v>0</v>
      </c>
    </row>
    <row r="562" spans="1:11">
      <c r="A562" s="42"/>
      <c r="B562" s="42"/>
      <c r="C562" s="42"/>
      <c r="D562" s="42"/>
      <c r="E562" s="43"/>
      <c r="F562" s="42"/>
      <c r="G562" s="42"/>
      <c r="H562" s="44"/>
      <c r="I562" s="44"/>
      <c r="J562" s="44"/>
      <c r="K562" s="44"/>
    </row>
    <row r="563" spans="1:11" ht="45">
      <c r="A563" s="42" t="s">
        <v>826</v>
      </c>
      <c r="B563" s="42" t="s">
        <v>35</v>
      </c>
      <c r="C563" s="42" t="s">
        <v>54</v>
      </c>
      <c r="D563" s="42">
        <v>98087</v>
      </c>
      <c r="E563" s="43" t="s">
        <v>827</v>
      </c>
      <c r="F563" s="42" t="s">
        <v>39</v>
      </c>
      <c r="G563" s="42">
        <v>2</v>
      </c>
      <c r="H563" s="44"/>
      <c r="I563" s="44">
        <f>TRUNC(H563*(1+$I$2),2)</f>
        <v>0</v>
      </c>
      <c r="J563" s="44">
        <f>TRUNC(G563*H563,2)</f>
        <v>0</v>
      </c>
      <c r="K563" s="44">
        <f>TRUNC(G563*I563,2)</f>
        <v>0</v>
      </c>
    </row>
    <row r="564" spans="1:11" ht="45">
      <c r="A564" s="42" t="s">
        <v>828</v>
      </c>
      <c r="B564" s="42" t="s">
        <v>35</v>
      </c>
      <c r="C564" s="42" t="s">
        <v>54</v>
      </c>
      <c r="D564" s="42">
        <v>98063</v>
      </c>
      <c r="E564" s="43" t="s">
        <v>829</v>
      </c>
      <c r="F564" s="42" t="s">
        <v>39</v>
      </c>
      <c r="G564" s="42">
        <v>2</v>
      </c>
      <c r="H564" s="44"/>
      <c r="I564" s="44">
        <f>TRUNC(H564*(1+$I$2),2)</f>
        <v>0</v>
      </c>
      <c r="J564" s="44">
        <f>TRUNC(G564*H564,2)</f>
        <v>0</v>
      </c>
      <c r="K564" s="44">
        <f>TRUNC(G564*I564,2)</f>
        <v>0</v>
      </c>
    </row>
    <row r="565" spans="1:11" ht="24.95" customHeight="1">
      <c r="A565" s="55" t="s">
        <v>830</v>
      </c>
      <c r="B565" s="55"/>
      <c r="C565" s="55"/>
      <c r="D565" s="55"/>
      <c r="E565" s="56" t="s">
        <v>831</v>
      </c>
      <c r="F565" s="55"/>
      <c r="G565" s="55"/>
      <c r="H565" s="57"/>
      <c r="I565" s="57"/>
      <c r="J565" s="57"/>
      <c r="K565" s="57">
        <f>SUM(K567,K576)</f>
        <v>0</v>
      </c>
    </row>
    <row r="566" spans="1:11">
      <c r="A566" s="64"/>
      <c r="B566" s="64"/>
      <c r="C566" s="64"/>
      <c r="D566" s="64"/>
      <c r="E566" s="65"/>
      <c r="F566" s="64"/>
      <c r="G566" s="64"/>
      <c r="H566" s="66"/>
      <c r="I566" s="66"/>
      <c r="J566" s="66"/>
      <c r="K566" s="66"/>
    </row>
    <row r="567" spans="1:11" ht="24.95" customHeight="1">
      <c r="A567" s="67" t="s">
        <v>832</v>
      </c>
      <c r="B567" s="67"/>
      <c r="C567" s="67"/>
      <c r="D567" s="67"/>
      <c r="E567" s="68" t="s">
        <v>833</v>
      </c>
      <c r="F567" s="67"/>
      <c r="G567" s="67"/>
      <c r="H567" s="69"/>
      <c r="I567" s="69"/>
      <c r="J567" s="69"/>
      <c r="K567" s="69">
        <f>SUM(K569:K575)</f>
        <v>0</v>
      </c>
    </row>
    <row r="568" spans="1:11">
      <c r="A568" s="42"/>
      <c r="B568" s="42"/>
      <c r="C568" s="42"/>
      <c r="D568" s="42"/>
      <c r="E568" s="43"/>
      <c r="F568" s="42"/>
      <c r="G568" s="42"/>
      <c r="H568" s="44"/>
      <c r="I568" s="44"/>
      <c r="J568" s="44"/>
      <c r="K568" s="44"/>
    </row>
    <row r="569" spans="1:11" ht="30">
      <c r="A569" s="42" t="s">
        <v>834</v>
      </c>
      <c r="B569" s="42" t="s">
        <v>35</v>
      </c>
      <c r="C569" s="42" t="s">
        <v>54</v>
      </c>
      <c r="D569" s="42">
        <v>89710</v>
      </c>
      <c r="E569" s="43" t="s">
        <v>835</v>
      </c>
      <c r="F569" s="42" t="s">
        <v>39</v>
      </c>
      <c r="G569" s="42">
        <v>36</v>
      </c>
      <c r="H569" s="44"/>
      <c r="I569" s="44">
        <f t="shared" ref="I569:I575" si="57">TRUNC(H569*(1+$I$2),2)</f>
        <v>0</v>
      </c>
      <c r="J569" s="44">
        <f t="shared" ref="J569:J575" si="58">TRUNC(G569*H569,2)</f>
        <v>0</v>
      </c>
      <c r="K569" s="44">
        <f t="shared" ref="K569:K575" si="59">TRUNC(G569*I569,2)</f>
        <v>0</v>
      </c>
    </row>
    <row r="570" spans="1:11" ht="30">
      <c r="A570" s="42" t="s">
        <v>836</v>
      </c>
      <c r="B570" s="42" t="s">
        <v>35</v>
      </c>
      <c r="C570" s="42" t="s">
        <v>54</v>
      </c>
      <c r="D570" s="42">
        <v>89590</v>
      </c>
      <c r="E570" s="43" t="s">
        <v>837</v>
      </c>
      <c r="F570" s="42" t="s">
        <v>39</v>
      </c>
      <c r="G570" s="42">
        <v>22</v>
      </c>
      <c r="H570" s="44"/>
      <c r="I570" s="44">
        <f t="shared" si="57"/>
        <v>0</v>
      </c>
      <c r="J570" s="44">
        <f t="shared" si="58"/>
        <v>0</v>
      </c>
      <c r="K570" s="44">
        <f t="shared" si="59"/>
        <v>0</v>
      </c>
    </row>
    <row r="571" spans="1:11" ht="30">
      <c r="A571" s="42" t="s">
        <v>838</v>
      </c>
      <c r="B571" s="42" t="s">
        <v>35</v>
      </c>
      <c r="C571" s="42" t="s">
        <v>54</v>
      </c>
      <c r="D571" s="42">
        <v>89591</v>
      </c>
      <c r="E571" s="43" t="s">
        <v>839</v>
      </c>
      <c r="F571" s="42" t="s">
        <v>39</v>
      </c>
      <c r="G571" s="42">
        <v>34</v>
      </c>
      <c r="H571" s="44"/>
      <c r="I571" s="44">
        <f t="shared" si="57"/>
        <v>0</v>
      </c>
      <c r="J571" s="44">
        <f t="shared" si="58"/>
        <v>0</v>
      </c>
      <c r="K571" s="44">
        <f t="shared" si="59"/>
        <v>0</v>
      </c>
    </row>
    <row r="572" spans="1:11" ht="30">
      <c r="A572" s="42" t="s">
        <v>840</v>
      </c>
      <c r="B572" s="42" t="s">
        <v>35</v>
      </c>
      <c r="C572" s="42" t="s">
        <v>54</v>
      </c>
      <c r="D572" s="42">
        <v>89679</v>
      </c>
      <c r="E572" s="43" t="s">
        <v>841</v>
      </c>
      <c r="F572" s="42" t="s">
        <v>39</v>
      </c>
      <c r="G572" s="42">
        <v>24</v>
      </c>
      <c r="H572" s="44"/>
      <c r="I572" s="44">
        <f t="shared" si="57"/>
        <v>0</v>
      </c>
      <c r="J572" s="44">
        <f t="shared" si="58"/>
        <v>0</v>
      </c>
      <c r="K572" s="44">
        <f t="shared" si="59"/>
        <v>0</v>
      </c>
    </row>
    <row r="573" spans="1:11" ht="30">
      <c r="A573" s="42" t="s">
        <v>842</v>
      </c>
      <c r="B573" s="42" t="s">
        <v>35</v>
      </c>
      <c r="C573" s="42" t="s">
        <v>54</v>
      </c>
      <c r="D573" s="42">
        <v>89512</v>
      </c>
      <c r="E573" s="43" t="s">
        <v>843</v>
      </c>
      <c r="F573" s="42" t="s">
        <v>91</v>
      </c>
      <c r="G573" s="42">
        <v>171.5</v>
      </c>
      <c r="H573" s="44"/>
      <c r="I573" s="44">
        <f t="shared" si="57"/>
        <v>0</v>
      </c>
      <c r="J573" s="44">
        <f t="shared" si="58"/>
        <v>0</v>
      </c>
      <c r="K573" s="44">
        <f t="shared" si="59"/>
        <v>0</v>
      </c>
    </row>
    <row r="574" spans="1:11" ht="30">
      <c r="A574" s="42" t="s">
        <v>844</v>
      </c>
      <c r="B574" s="42" t="s">
        <v>35</v>
      </c>
      <c r="C574" s="42" t="s">
        <v>54</v>
      </c>
      <c r="D574" s="42">
        <v>89580</v>
      </c>
      <c r="E574" s="43" t="s">
        <v>845</v>
      </c>
      <c r="F574" s="42" t="s">
        <v>91</v>
      </c>
      <c r="G574" s="42">
        <v>291.97000000000003</v>
      </c>
      <c r="H574" s="44"/>
      <c r="I574" s="44">
        <f t="shared" si="57"/>
        <v>0</v>
      </c>
      <c r="J574" s="44">
        <f t="shared" si="58"/>
        <v>0</v>
      </c>
      <c r="K574" s="44">
        <f t="shared" si="59"/>
        <v>0</v>
      </c>
    </row>
    <row r="575" spans="1:11" ht="45">
      <c r="A575" s="42" t="s">
        <v>846</v>
      </c>
      <c r="B575" s="42" t="s">
        <v>35</v>
      </c>
      <c r="C575" s="42" t="s">
        <v>54</v>
      </c>
      <c r="D575" s="42">
        <v>90696</v>
      </c>
      <c r="E575" s="43" t="s">
        <v>847</v>
      </c>
      <c r="F575" s="42" t="s">
        <v>91</v>
      </c>
      <c r="G575" s="42">
        <v>4.8099999999999996</v>
      </c>
      <c r="H575" s="44"/>
      <c r="I575" s="44">
        <f t="shared" si="57"/>
        <v>0</v>
      </c>
      <c r="J575" s="44">
        <f t="shared" si="58"/>
        <v>0</v>
      </c>
      <c r="K575" s="44">
        <f t="shared" si="59"/>
        <v>0</v>
      </c>
    </row>
    <row r="576" spans="1:11" ht="24.95" customHeight="1">
      <c r="A576" s="67" t="s">
        <v>848</v>
      </c>
      <c r="B576" s="67"/>
      <c r="C576" s="67"/>
      <c r="D576" s="67"/>
      <c r="E576" s="68" t="s">
        <v>817</v>
      </c>
      <c r="F576" s="67"/>
      <c r="G576" s="67"/>
      <c r="H576" s="69"/>
      <c r="I576" s="69"/>
      <c r="J576" s="69"/>
      <c r="K576" s="69">
        <f>SUM(K578:K580)</f>
        <v>0</v>
      </c>
    </row>
    <row r="577" spans="1:11">
      <c r="A577" s="42"/>
      <c r="B577" s="42"/>
      <c r="C577" s="42"/>
      <c r="D577" s="42"/>
      <c r="E577" s="43"/>
      <c r="F577" s="42"/>
      <c r="G577" s="42"/>
      <c r="H577" s="44"/>
      <c r="I577" s="44"/>
      <c r="J577" s="44"/>
      <c r="K577" s="44"/>
    </row>
    <row r="578" spans="1:11" ht="45">
      <c r="A578" s="42" t="s">
        <v>849</v>
      </c>
      <c r="B578" s="42" t="s">
        <v>35</v>
      </c>
      <c r="C578" s="42" t="s">
        <v>54</v>
      </c>
      <c r="D578" s="42">
        <v>99255</v>
      </c>
      <c r="E578" s="43" t="s">
        <v>850</v>
      </c>
      <c r="F578" s="42" t="s">
        <v>39</v>
      </c>
      <c r="G578" s="42">
        <v>2</v>
      </c>
      <c r="H578" s="44"/>
      <c r="I578" s="44">
        <f>TRUNC(H578*(1+$I$2),2)</f>
        <v>0</v>
      </c>
      <c r="J578" s="44">
        <f>TRUNC(G578*H578,2)</f>
        <v>0</v>
      </c>
      <c r="K578" s="44">
        <f>TRUNC(G578*I578,2)</f>
        <v>0</v>
      </c>
    </row>
    <row r="579" spans="1:11" ht="45">
      <c r="A579" s="42" t="s">
        <v>851</v>
      </c>
      <c r="B579" s="42" t="s">
        <v>35</v>
      </c>
      <c r="C579" s="42" t="s">
        <v>54</v>
      </c>
      <c r="D579" s="42">
        <v>99260</v>
      </c>
      <c r="E579" s="43" t="s">
        <v>852</v>
      </c>
      <c r="F579" s="42" t="s">
        <v>39</v>
      </c>
      <c r="G579" s="42">
        <v>6</v>
      </c>
      <c r="H579" s="44"/>
      <c r="I579" s="44">
        <f>TRUNC(H579*(1+$I$2),2)</f>
        <v>0</v>
      </c>
      <c r="J579" s="44">
        <f>TRUNC(G579*H579,2)</f>
        <v>0</v>
      </c>
      <c r="K579" s="44">
        <f>TRUNC(G579*I579,2)</f>
        <v>0</v>
      </c>
    </row>
    <row r="580" spans="1:11" ht="30">
      <c r="A580" s="42" t="s">
        <v>853</v>
      </c>
      <c r="B580" s="42" t="s">
        <v>35</v>
      </c>
      <c r="C580" s="42" t="s">
        <v>54</v>
      </c>
      <c r="D580" s="42">
        <v>97956</v>
      </c>
      <c r="E580" s="43" t="s">
        <v>854</v>
      </c>
      <c r="F580" s="42" t="s">
        <v>39</v>
      </c>
      <c r="G580" s="42">
        <v>1</v>
      </c>
      <c r="H580" s="44"/>
      <c r="I580" s="44">
        <f>TRUNC(H580*(1+$I$2),2)</f>
        <v>0</v>
      </c>
      <c r="J580" s="44">
        <f>TRUNC(G580*H580,2)</f>
        <v>0</v>
      </c>
      <c r="K580" s="44">
        <f>TRUNC(G580*I580,2)</f>
        <v>0</v>
      </c>
    </row>
    <row r="581" spans="1:11" ht="24.95" customHeight="1">
      <c r="A581" s="61" t="s">
        <v>855</v>
      </c>
      <c r="B581" s="61"/>
      <c r="C581" s="61"/>
      <c r="D581" s="61"/>
      <c r="E581" s="62" t="s">
        <v>856</v>
      </c>
      <c r="F581" s="61"/>
      <c r="G581" s="61"/>
      <c r="H581" s="63"/>
      <c r="I581" s="63"/>
      <c r="J581" s="63"/>
      <c r="K581" s="63">
        <f>SUM(K583,K621,K643)</f>
        <v>0</v>
      </c>
    </row>
    <row r="582" spans="1:11">
      <c r="A582" s="64"/>
      <c r="B582" s="64"/>
      <c r="C582" s="64"/>
      <c r="D582" s="64"/>
      <c r="E582" s="65"/>
      <c r="F582" s="64"/>
      <c r="G582" s="64"/>
      <c r="H582" s="66"/>
      <c r="I582" s="66"/>
      <c r="J582" s="66"/>
      <c r="K582" s="66"/>
    </row>
    <row r="583" spans="1:11" ht="24.95" customHeight="1">
      <c r="A583" s="55" t="s">
        <v>857</v>
      </c>
      <c r="B583" s="55"/>
      <c r="C583" s="55"/>
      <c r="D583" s="55"/>
      <c r="E583" s="56" t="s">
        <v>288</v>
      </c>
      <c r="F583" s="55"/>
      <c r="G583" s="55"/>
      <c r="H583" s="57"/>
      <c r="I583" s="57"/>
      <c r="J583" s="57"/>
      <c r="K583" s="57">
        <f>SUM(K585,K609,)</f>
        <v>0</v>
      </c>
    </row>
    <row r="584" spans="1:11">
      <c r="A584" s="64"/>
      <c r="B584" s="64"/>
      <c r="C584" s="64"/>
      <c r="D584" s="64"/>
      <c r="E584" s="65"/>
      <c r="F584" s="64"/>
      <c r="G584" s="64"/>
      <c r="H584" s="66"/>
      <c r="I584" s="66"/>
      <c r="J584" s="66"/>
      <c r="K584" s="66"/>
    </row>
    <row r="585" spans="1:11" ht="24.95" customHeight="1">
      <c r="A585" s="67" t="s">
        <v>858</v>
      </c>
      <c r="B585" s="67"/>
      <c r="C585" s="67"/>
      <c r="D585" s="67"/>
      <c r="E585" s="68" t="s">
        <v>859</v>
      </c>
      <c r="F585" s="67"/>
      <c r="G585" s="67"/>
      <c r="H585" s="69"/>
      <c r="I585" s="69"/>
      <c r="J585" s="69"/>
      <c r="K585" s="69">
        <f>SUM(K587:K608)</f>
        <v>0</v>
      </c>
    </row>
    <row r="586" spans="1:11">
      <c r="A586" s="42"/>
      <c r="B586" s="42"/>
      <c r="C586" s="42"/>
      <c r="D586" s="42"/>
      <c r="E586" s="43"/>
      <c r="F586" s="42"/>
      <c r="G586" s="42"/>
      <c r="H586" s="44"/>
      <c r="I586" s="44"/>
      <c r="J586" s="44"/>
      <c r="K586" s="44"/>
    </row>
    <row r="587" spans="1:11" ht="30">
      <c r="A587" s="42" t="s">
        <v>860</v>
      </c>
      <c r="B587" s="42" t="s">
        <v>35</v>
      </c>
      <c r="C587" s="42" t="s">
        <v>36</v>
      </c>
      <c r="D587" s="42" t="s">
        <v>861</v>
      </c>
      <c r="E587" s="43" t="s">
        <v>862</v>
      </c>
      <c r="F587" s="42" t="s">
        <v>464</v>
      </c>
      <c r="G587" s="42">
        <v>2</v>
      </c>
      <c r="H587" s="44"/>
      <c r="I587" s="44">
        <f t="shared" ref="I587:I608" si="60">TRUNC(H587*(1+$I$2),2)</f>
        <v>0</v>
      </c>
      <c r="J587" s="44">
        <f t="shared" ref="J587:J608" si="61">TRUNC(G587*H587,2)</f>
        <v>0</v>
      </c>
      <c r="K587" s="44">
        <f t="shared" ref="K587:K608" si="62">TRUNC(G587*I587,2)</f>
        <v>0</v>
      </c>
    </row>
    <row r="588" spans="1:11">
      <c r="A588" s="42" t="s">
        <v>863</v>
      </c>
      <c r="B588" s="42" t="s">
        <v>35</v>
      </c>
      <c r="C588" s="42" t="s">
        <v>639</v>
      </c>
      <c r="D588" s="42">
        <v>1025</v>
      </c>
      <c r="E588" s="43" t="s">
        <v>864</v>
      </c>
      <c r="F588" s="42" t="s">
        <v>464</v>
      </c>
      <c r="G588" s="42">
        <v>1</v>
      </c>
      <c r="H588" s="44"/>
      <c r="I588" s="44">
        <f t="shared" si="60"/>
        <v>0</v>
      </c>
      <c r="J588" s="44">
        <f t="shared" si="61"/>
        <v>0</v>
      </c>
      <c r="K588" s="44">
        <f t="shared" si="62"/>
        <v>0</v>
      </c>
    </row>
    <row r="589" spans="1:11" ht="45">
      <c r="A589" s="42" t="s">
        <v>865</v>
      </c>
      <c r="B589" s="42" t="s">
        <v>35</v>
      </c>
      <c r="C589" s="42" t="s">
        <v>54</v>
      </c>
      <c r="D589" s="42">
        <v>94473</v>
      </c>
      <c r="E589" s="43" t="s">
        <v>866</v>
      </c>
      <c r="F589" s="42" t="s">
        <v>39</v>
      </c>
      <c r="G589" s="42">
        <v>1</v>
      </c>
      <c r="H589" s="44"/>
      <c r="I589" s="44">
        <f t="shared" si="60"/>
        <v>0</v>
      </c>
      <c r="J589" s="44">
        <f t="shared" si="61"/>
        <v>0</v>
      </c>
      <c r="K589" s="44">
        <f t="shared" si="62"/>
        <v>0</v>
      </c>
    </row>
    <row r="590" spans="1:11" ht="45">
      <c r="A590" s="42" t="s">
        <v>867</v>
      </c>
      <c r="B590" s="42" t="s">
        <v>35</v>
      </c>
      <c r="C590" s="42" t="s">
        <v>54</v>
      </c>
      <c r="D590" s="42">
        <v>94475</v>
      </c>
      <c r="E590" s="43" t="s">
        <v>868</v>
      </c>
      <c r="F590" s="42" t="s">
        <v>39</v>
      </c>
      <c r="G590" s="42">
        <v>6</v>
      </c>
      <c r="H590" s="44"/>
      <c r="I590" s="44">
        <f t="shared" si="60"/>
        <v>0</v>
      </c>
      <c r="J590" s="44">
        <f t="shared" si="61"/>
        <v>0</v>
      </c>
      <c r="K590" s="44">
        <f t="shared" si="62"/>
        <v>0</v>
      </c>
    </row>
    <row r="591" spans="1:11" ht="45">
      <c r="A591" s="42" t="s">
        <v>869</v>
      </c>
      <c r="B591" s="42" t="s">
        <v>35</v>
      </c>
      <c r="C591" s="42" t="s">
        <v>54</v>
      </c>
      <c r="D591" s="42">
        <v>92390</v>
      </c>
      <c r="E591" s="43" t="s">
        <v>870</v>
      </c>
      <c r="F591" s="42" t="s">
        <v>39</v>
      </c>
      <c r="G591" s="42">
        <v>1</v>
      </c>
      <c r="H591" s="44"/>
      <c r="I591" s="44">
        <f t="shared" si="60"/>
        <v>0</v>
      </c>
      <c r="J591" s="44">
        <f t="shared" si="61"/>
        <v>0</v>
      </c>
      <c r="K591" s="44">
        <f t="shared" si="62"/>
        <v>0</v>
      </c>
    </row>
    <row r="592" spans="1:11" ht="45">
      <c r="A592" s="42" t="s">
        <v>871</v>
      </c>
      <c r="B592" s="42" t="s">
        <v>35</v>
      </c>
      <c r="C592" s="42" t="s">
        <v>54</v>
      </c>
      <c r="D592" s="42">
        <v>92377</v>
      </c>
      <c r="E592" s="43" t="s">
        <v>872</v>
      </c>
      <c r="F592" s="42" t="s">
        <v>39</v>
      </c>
      <c r="G592" s="42">
        <v>1</v>
      </c>
      <c r="H592" s="44"/>
      <c r="I592" s="44">
        <f t="shared" si="60"/>
        <v>0</v>
      </c>
      <c r="J592" s="44">
        <f t="shared" si="61"/>
        <v>0</v>
      </c>
      <c r="K592" s="44">
        <f t="shared" si="62"/>
        <v>0</v>
      </c>
    </row>
    <row r="593" spans="1:11" ht="30">
      <c r="A593" s="42" t="s">
        <v>873</v>
      </c>
      <c r="B593" s="42" t="s">
        <v>35</v>
      </c>
      <c r="C593" s="42" t="s">
        <v>54</v>
      </c>
      <c r="D593" s="42">
        <v>92379</v>
      </c>
      <c r="E593" s="43" t="s">
        <v>874</v>
      </c>
      <c r="F593" s="42" t="s">
        <v>39</v>
      </c>
      <c r="G593" s="42">
        <v>2</v>
      </c>
      <c r="H593" s="44"/>
      <c r="I593" s="44">
        <f t="shared" si="60"/>
        <v>0</v>
      </c>
      <c r="J593" s="44">
        <f t="shared" si="61"/>
        <v>0</v>
      </c>
      <c r="K593" s="44">
        <f t="shared" si="62"/>
        <v>0</v>
      </c>
    </row>
    <row r="594" spans="1:11" ht="45">
      <c r="A594" s="42" t="s">
        <v>875</v>
      </c>
      <c r="B594" s="42" t="s">
        <v>35</v>
      </c>
      <c r="C594" s="42" t="s">
        <v>54</v>
      </c>
      <c r="D594" s="42">
        <v>92367</v>
      </c>
      <c r="E594" s="43" t="s">
        <v>876</v>
      </c>
      <c r="F594" s="42" t="s">
        <v>91</v>
      </c>
      <c r="G594" s="42">
        <v>30.1</v>
      </c>
      <c r="H594" s="44"/>
      <c r="I594" s="44">
        <f t="shared" si="60"/>
        <v>0</v>
      </c>
      <c r="J594" s="44">
        <f t="shared" si="61"/>
        <v>0</v>
      </c>
      <c r="K594" s="44">
        <f t="shared" si="62"/>
        <v>0</v>
      </c>
    </row>
    <row r="595" spans="1:11" ht="45">
      <c r="A595" s="42" t="s">
        <v>877</v>
      </c>
      <c r="B595" s="42" t="s">
        <v>35</v>
      </c>
      <c r="C595" s="42" t="s">
        <v>54</v>
      </c>
      <c r="D595" s="42">
        <v>92368</v>
      </c>
      <c r="E595" s="43" t="s">
        <v>878</v>
      </c>
      <c r="F595" s="42" t="s">
        <v>91</v>
      </c>
      <c r="G595" s="42">
        <v>41.8</v>
      </c>
      <c r="H595" s="44"/>
      <c r="I595" s="44">
        <f t="shared" si="60"/>
        <v>0</v>
      </c>
      <c r="J595" s="44">
        <f t="shared" si="61"/>
        <v>0</v>
      </c>
      <c r="K595" s="44">
        <f t="shared" si="62"/>
        <v>0</v>
      </c>
    </row>
    <row r="596" spans="1:11" ht="30">
      <c r="A596" s="42" t="s">
        <v>879</v>
      </c>
      <c r="B596" s="42" t="s">
        <v>35</v>
      </c>
      <c r="C596" s="42" t="s">
        <v>54</v>
      </c>
      <c r="D596" s="42">
        <v>92897</v>
      </c>
      <c r="E596" s="43" t="s">
        <v>880</v>
      </c>
      <c r="F596" s="42" t="s">
        <v>39</v>
      </c>
      <c r="G596" s="42">
        <v>8</v>
      </c>
      <c r="H596" s="44"/>
      <c r="I596" s="44">
        <f t="shared" si="60"/>
        <v>0</v>
      </c>
      <c r="J596" s="44">
        <f t="shared" si="61"/>
        <v>0</v>
      </c>
      <c r="K596" s="44">
        <f t="shared" si="62"/>
        <v>0</v>
      </c>
    </row>
    <row r="597" spans="1:11" ht="45">
      <c r="A597" s="42" t="s">
        <v>881</v>
      </c>
      <c r="B597" s="42" t="s">
        <v>35</v>
      </c>
      <c r="C597" s="42" t="s">
        <v>54</v>
      </c>
      <c r="D597" s="42">
        <v>92936</v>
      </c>
      <c r="E597" s="43" t="s">
        <v>882</v>
      </c>
      <c r="F597" s="42" t="s">
        <v>39</v>
      </c>
      <c r="G597" s="42">
        <v>5</v>
      </c>
      <c r="H597" s="44"/>
      <c r="I597" s="44">
        <f t="shared" si="60"/>
        <v>0</v>
      </c>
      <c r="J597" s="44">
        <f t="shared" si="61"/>
        <v>0</v>
      </c>
      <c r="K597" s="44">
        <f t="shared" si="62"/>
        <v>0</v>
      </c>
    </row>
    <row r="598" spans="1:11" ht="30">
      <c r="A598" s="42" t="s">
        <v>883</v>
      </c>
      <c r="B598" s="42" t="s">
        <v>35</v>
      </c>
      <c r="C598" s="42" t="s">
        <v>54</v>
      </c>
      <c r="D598" s="42">
        <v>92897</v>
      </c>
      <c r="E598" s="43" t="s">
        <v>880</v>
      </c>
      <c r="F598" s="42" t="s">
        <v>39</v>
      </c>
      <c r="G598" s="42">
        <v>2</v>
      </c>
      <c r="H598" s="44"/>
      <c r="I598" s="44">
        <f t="shared" si="60"/>
        <v>0</v>
      </c>
      <c r="J598" s="44">
        <f t="shared" si="61"/>
        <v>0</v>
      </c>
      <c r="K598" s="44">
        <f t="shared" si="62"/>
        <v>0</v>
      </c>
    </row>
    <row r="599" spans="1:11" ht="60">
      <c r="A599" s="42" t="s">
        <v>884</v>
      </c>
      <c r="B599" s="42" t="s">
        <v>35</v>
      </c>
      <c r="C599" s="42" t="s">
        <v>36</v>
      </c>
      <c r="D599" s="42" t="s">
        <v>885</v>
      </c>
      <c r="E599" s="43" t="s">
        <v>886</v>
      </c>
      <c r="F599" s="42" t="s">
        <v>39</v>
      </c>
      <c r="G599" s="42">
        <v>2</v>
      </c>
      <c r="H599" s="44"/>
      <c r="I599" s="44">
        <f t="shared" si="60"/>
        <v>0</v>
      </c>
      <c r="J599" s="44">
        <f t="shared" si="61"/>
        <v>0</v>
      </c>
      <c r="K599" s="44">
        <f t="shared" si="62"/>
        <v>0</v>
      </c>
    </row>
    <row r="600" spans="1:11" ht="30">
      <c r="A600" s="42" t="s">
        <v>887</v>
      </c>
      <c r="B600" s="42" t="s">
        <v>35</v>
      </c>
      <c r="C600" s="42" t="s">
        <v>36</v>
      </c>
      <c r="D600" s="42" t="s">
        <v>888</v>
      </c>
      <c r="E600" s="43" t="s">
        <v>889</v>
      </c>
      <c r="F600" s="42" t="s">
        <v>464</v>
      </c>
      <c r="G600" s="42">
        <v>1</v>
      </c>
      <c r="H600" s="44"/>
      <c r="I600" s="44">
        <f t="shared" si="60"/>
        <v>0</v>
      </c>
      <c r="J600" s="44">
        <f t="shared" si="61"/>
        <v>0</v>
      </c>
      <c r="K600" s="44">
        <f t="shared" si="62"/>
        <v>0</v>
      </c>
    </row>
    <row r="601" spans="1:11" ht="30">
      <c r="A601" s="42" t="s">
        <v>890</v>
      </c>
      <c r="B601" s="42" t="s">
        <v>35</v>
      </c>
      <c r="C601" s="42" t="s">
        <v>36</v>
      </c>
      <c r="D601" s="42" t="s">
        <v>891</v>
      </c>
      <c r="E601" s="43" t="s">
        <v>892</v>
      </c>
      <c r="F601" s="42" t="s">
        <v>39</v>
      </c>
      <c r="G601" s="42">
        <v>2</v>
      </c>
      <c r="H601" s="44"/>
      <c r="I601" s="44">
        <f t="shared" si="60"/>
        <v>0</v>
      </c>
      <c r="J601" s="44">
        <f t="shared" si="61"/>
        <v>0</v>
      </c>
      <c r="K601" s="44">
        <f t="shared" si="62"/>
        <v>0</v>
      </c>
    </row>
    <row r="602" spans="1:11" ht="30">
      <c r="A602" s="42" t="s">
        <v>893</v>
      </c>
      <c r="B602" s="42" t="s">
        <v>35</v>
      </c>
      <c r="C602" s="42" t="s">
        <v>639</v>
      </c>
      <c r="D602" s="42">
        <v>1510</v>
      </c>
      <c r="E602" s="43" t="s">
        <v>894</v>
      </c>
      <c r="F602" s="42" t="s">
        <v>464</v>
      </c>
      <c r="G602" s="42">
        <v>3</v>
      </c>
      <c r="H602" s="44"/>
      <c r="I602" s="44">
        <f t="shared" si="60"/>
        <v>0</v>
      </c>
      <c r="J602" s="44">
        <f t="shared" si="61"/>
        <v>0</v>
      </c>
      <c r="K602" s="44">
        <f t="shared" si="62"/>
        <v>0</v>
      </c>
    </row>
    <row r="603" spans="1:11" ht="30">
      <c r="A603" s="42" t="s">
        <v>895</v>
      </c>
      <c r="B603" s="42" t="s">
        <v>35</v>
      </c>
      <c r="C603" s="42" t="s">
        <v>54</v>
      </c>
      <c r="D603" s="42">
        <v>101799</v>
      </c>
      <c r="E603" s="43" t="s">
        <v>896</v>
      </c>
      <c r="F603" s="42" t="s">
        <v>39</v>
      </c>
      <c r="G603" s="42">
        <v>1</v>
      </c>
      <c r="H603" s="44"/>
      <c r="I603" s="44">
        <f t="shared" si="60"/>
        <v>0</v>
      </c>
      <c r="J603" s="44">
        <f t="shared" si="61"/>
        <v>0</v>
      </c>
      <c r="K603" s="44">
        <f t="shared" si="62"/>
        <v>0</v>
      </c>
    </row>
    <row r="604" spans="1:11" ht="30">
      <c r="A604" s="42" t="s">
        <v>897</v>
      </c>
      <c r="B604" s="42" t="s">
        <v>35</v>
      </c>
      <c r="C604" s="42" t="s">
        <v>54</v>
      </c>
      <c r="D604" s="42">
        <v>92912</v>
      </c>
      <c r="E604" s="43" t="s">
        <v>898</v>
      </c>
      <c r="F604" s="42" t="s">
        <v>39</v>
      </c>
      <c r="G604" s="42">
        <v>2</v>
      </c>
      <c r="H604" s="44"/>
      <c r="I604" s="44">
        <f t="shared" si="60"/>
        <v>0</v>
      </c>
      <c r="J604" s="44">
        <f t="shared" si="61"/>
        <v>0</v>
      </c>
      <c r="K604" s="44">
        <f t="shared" si="62"/>
        <v>0</v>
      </c>
    </row>
    <row r="605" spans="1:11" ht="45">
      <c r="A605" s="42" t="s">
        <v>899</v>
      </c>
      <c r="B605" s="42" t="s">
        <v>35</v>
      </c>
      <c r="C605" s="42" t="s">
        <v>54</v>
      </c>
      <c r="D605" s="42">
        <v>94500</v>
      </c>
      <c r="E605" s="43" t="s">
        <v>900</v>
      </c>
      <c r="F605" s="42" t="s">
        <v>39</v>
      </c>
      <c r="G605" s="42">
        <v>1</v>
      </c>
      <c r="H605" s="44"/>
      <c r="I605" s="44">
        <f t="shared" si="60"/>
        <v>0</v>
      </c>
      <c r="J605" s="44">
        <f t="shared" si="61"/>
        <v>0</v>
      </c>
      <c r="K605" s="44">
        <f t="shared" si="62"/>
        <v>0</v>
      </c>
    </row>
    <row r="606" spans="1:11" ht="30">
      <c r="A606" s="42" t="s">
        <v>901</v>
      </c>
      <c r="B606" s="42" t="s">
        <v>35</v>
      </c>
      <c r="C606" s="42" t="s">
        <v>54</v>
      </c>
      <c r="D606" s="42">
        <v>99625</v>
      </c>
      <c r="E606" s="43" t="s">
        <v>902</v>
      </c>
      <c r="F606" s="42" t="s">
        <v>39</v>
      </c>
      <c r="G606" s="42">
        <v>1</v>
      </c>
      <c r="H606" s="44"/>
      <c r="I606" s="44">
        <f t="shared" si="60"/>
        <v>0</v>
      </c>
      <c r="J606" s="44">
        <f t="shared" si="61"/>
        <v>0</v>
      </c>
      <c r="K606" s="44">
        <f t="shared" si="62"/>
        <v>0</v>
      </c>
    </row>
    <row r="607" spans="1:11" ht="30">
      <c r="A607" s="42" t="s">
        <v>903</v>
      </c>
      <c r="B607" s="42" t="s">
        <v>35</v>
      </c>
      <c r="C607" s="42" t="s">
        <v>54</v>
      </c>
      <c r="D607" s="42">
        <v>92644</v>
      </c>
      <c r="E607" s="43" t="s">
        <v>904</v>
      </c>
      <c r="F607" s="42" t="s">
        <v>39</v>
      </c>
      <c r="G607" s="42">
        <v>1</v>
      </c>
      <c r="H607" s="44"/>
      <c r="I607" s="44">
        <f t="shared" si="60"/>
        <v>0</v>
      </c>
      <c r="J607" s="44">
        <f t="shared" si="61"/>
        <v>0</v>
      </c>
      <c r="K607" s="44">
        <f t="shared" si="62"/>
        <v>0</v>
      </c>
    </row>
    <row r="608" spans="1:11" ht="45">
      <c r="A608" s="42" t="s">
        <v>905</v>
      </c>
      <c r="B608" s="42" t="s">
        <v>57</v>
      </c>
      <c r="C608" s="42" t="s">
        <v>196</v>
      </c>
      <c r="D608" s="42" t="s">
        <v>906</v>
      </c>
      <c r="E608" s="43" t="s">
        <v>907</v>
      </c>
      <c r="F608" s="42" t="s">
        <v>39</v>
      </c>
      <c r="G608" s="42">
        <v>2</v>
      </c>
      <c r="H608" s="44"/>
      <c r="I608" s="44">
        <f t="shared" si="60"/>
        <v>0</v>
      </c>
      <c r="J608" s="44">
        <f t="shared" si="61"/>
        <v>0</v>
      </c>
      <c r="K608" s="44">
        <f t="shared" si="62"/>
        <v>0</v>
      </c>
    </row>
    <row r="609" spans="1:11" ht="24.95" customHeight="1">
      <c r="A609" s="67" t="s">
        <v>908</v>
      </c>
      <c r="B609" s="67"/>
      <c r="C609" s="67"/>
      <c r="D609" s="67"/>
      <c r="E609" s="68" t="s">
        <v>909</v>
      </c>
      <c r="F609" s="67"/>
      <c r="G609" s="67"/>
      <c r="H609" s="69"/>
      <c r="I609" s="69"/>
      <c r="J609" s="69"/>
      <c r="K609" s="69">
        <f>SUM(K611:K620)</f>
        <v>0</v>
      </c>
    </row>
    <row r="610" spans="1:11">
      <c r="A610" s="42"/>
      <c r="B610" s="42"/>
      <c r="C610" s="42"/>
      <c r="D610" s="42"/>
      <c r="E610" s="43"/>
      <c r="F610" s="42"/>
      <c r="G610" s="42"/>
      <c r="H610" s="44"/>
      <c r="I610" s="44"/>
      <c r="J610" s="44"/>
      <c r="K610" s="44"/>
    </row>
    <row r="611" spans="1:11" ht="30">
      <c r="A611" s="42" t="s">
        <v>910</v>
      </c>
      <c r="B611" s="42" t="s">
        <v>35</v>
      </c>
      <c r="C611" s="42" t="s">
        <v>36</v>
      </c>
      <c r="D611" s="42" t="s">
        <v>911</v>
      </c>
      <c r="E611" s="43" t="s">
        <v>912</v>
      </c>
      <c r="F611" s="42" t="s">
        <v>39</v>
      </c>
      <c r="G611" s="42">
        <v>9</v>
      </c>
      <c r="H611" s="44"/>
      <c r="I611" s="44">
        <f t="shared" ref="I611:I620" si="63">TRUNC(H611*(1+$I$2),2)</f>
        <v>0</v>
      </c>
      <c r="J611" s="44">
        <f t="shared" ref="J611:J620" si="64">TRUNC(G611*H611,2)</f>
        <v>0</v>
      </c>
      <c r="K611" s="44">
        <f t="shared" ref="K611:K620" si="65">TRUNC(G611*I611,2)</f>
        <v>0</v>
      </c>
    </row>
    <row r="612" spans="1:11">
      <c r="A612" s="42" t="s">
        <v>913</v>
      </c>
      <c r="B612" s="42" t="s">
        <v>35</v>
      </c>
      <c r="C612" s="42" t="s">
        <v>36</v>
      </c>
      <c r="D612" s="42" t="s">
        <v>914</v>
      </c>
      <c r="E612" s="43" t="s">
        <v>915</v>
      </c>
      <c r="F612" s="42" t="s">
        <v>39</v>
      </c>
      <c r="G612" s="42">
        <v>9</v>
      </c>
      <c r="H612" s="44"/>
      <c r="I612" s="44">
        <f t="shared" si="63"/>
        <v>0</v>
      </c>
      <c r="J612" s="44">
        <f t="shared" si="64"/>
        <v>0</v>
      </c>
      <c r="K612" s="44">
        <f t="shared" si="65"/>
        <v>0</v>
      </c>
    </row>
    <row r="613" spans="1:11">
      <c r="A613" s="42" t="s">
        <v>916</v>
      </c>
      <c r="B613" s="42" t="s">
        <v>35</v>
      </c>
      <c r="C613" s="42" t="s">
        <v>36</v>
      </c>
      <c r="D613" s="42" t="s">
        <v>917</v>
      </c>
      <c r="E613" s="43" t="s">
        <v>918</v>
      </c>
      <c r="F613" s="42" t="s">
        <v>39</v>
      </c>
      <c r="G613" s="42">
        <v>2</v>
      </c>
      <c r="H613" s="44"/>
      <c r="I613" s="44">
        <f t="shared" si="63"/>
        <v>0</v>
      </c>
      <c r="J613" s="44">
        <f t="shared" si="64"/>
        <v>0</v>
      </c>
      <c r="K613" s="44">
        <f t="shared" si="65"/>
        <v>0</v>
      </c>
    </row>
    <row r="614" spans="1:11">
      <c r="A614" s="42" t="s">
        <v>919</v>
      </c>
      <c r="B614" s="42" t="s">
        <v>35</v>
      </c>
      <c r="C614" s="42" t="s">
        <v>36</v>
      </c>
      <c r="D614" s="42" t="s">
        <v>920</v>
      </c>
      <c r="E614" s="43" t="s">
        <v>921</v>
      </c>
      <c r="F614" s="42" t="s">
        <v>39</v>
      </c>
      <c r="G614" s="42">
        <v>2</v>
      </c>
      <c r="H614" s="44"/>
      <c r="I614" s="44">
        <f t="shared" si="63"/>
        <v>0</v>
      </c>
      <c r="J614" s="44">
        <f t="shared" si="64"/>
        <v>0</v>
      </c>
      <c r="K614" s="44">
        <f t="shared" si="65"/>
        <v>0</v>
      </c>
    </row>
    <row r="615" spans="1:11" ht="30">
      <c r="A615" s="42" t="s">
        <v>922</v>
      </c>
      <c r="B615" s="42" t="s">
        <v>35</v>
      </c>
      <c r="C615" s="42" t="s">
        <v>36</v>
      </c>
      <c r="D615" s="42" t="s">
        <v>923</v>
      </c>
      <c r="E615" s="43" t="s">
        <v>924</v>
      </c>
      <c r="F615" s="42" t="s">
        <v>39</v>
      </c>
      <c r="G615" s="42">
        <v>27</v>
      </c>
      <c r="H615" s="44"/>
      <c r="I615" s="44">
        <f t="shared" si="63"/>
        <v>0</v>
      </c>
      <c r="J615" s="44">
        <f t="shared" si="64"/>
        <v>0</v>
      </c>
      <c r="K615" s="44">
        <f t="shared" si="65"/>
        <v>0</v>
      </c>
    </row>
    <row r="616" spans="1:11" ht="30">
      <c r="A616" s="42" t="s">
        <v>925</v>
      </c>
      <c r="B616" s="42" t="s">
        <v>35</v>
      </c>
      <c r="C616" s="42" t="s">
        <v>36</v>
      </c>
      <c r="D616" s="42" t="s">
        <v>926</v>
      </c>
      <c r="E616" s="43" t="s">
        <v>927</v>
      </c>
      <c r="F616" s="42" t="s">
        <v>39</v>
      </c>
      <c r="G616" s="42">
        <v>46</v>
      </c>
      <c r="H616" s="44"/>
      <c r="I616" s="44">
        <f t="shared" si="63"/>
        <v>0</v>
      </c>
      <c r="J616" s="44">
        <f t="shared" si="64"/>
        <v>0</v>
      </c>
      <c r="K616" s="44">
        <f t="shared" si="65"/>
        <v>0</v>
      </c>
    </row>
    <row r="617" spans="1:11" ht="30">
      <c r="A617" s="42" t="s">
        <v>928</v>
      </c>
      <c r="B617" s="42" t="s">
        <v>35</v>
      </c>
      <c r="C617" s="42" t="s">
        <v>54</v>
      </c>
      <c r="D617" s="42">
        <v>101905</v>
      </c>
      <c r="E617" s="43" t="s">
        <v>929</v>
      </c>
      <c r="F617" s="42" t="s">
        <v>39</v>
      </c>
      <c r="G617" s="42">
        <v>2</v>
      </c>
      <c r="H617" s="44"/>
      <c r="I617" s="44">
        <f t="shared" si="63"/>
        <v>0</v>
      </c>
      <c r="J617" s="44">
        <f t="shared" si="64"/>
        <v>0</v>
      </c>
      <c r="K617" s="44">
        <f t="shared" si="65"/>
        <v>0</v>
      </c>
    </row>
    <row r="618" spans="1:11" ht="30">
      <c r="A618" s="42" t="s">
        <v>930</v>
      </c>
      <c r="B618" s="42" t="s">
        <v>35</v>
      </c>
      <c r="C618" s="42" t="s">
        <v>54</v>
      </c>
      <c r="D618" s="42">
        <v>101909</v>
      </c>
      <c r="E618" s="43" t="s">
        <v>931</v>
      </c>
      <c r="F618" s="42" t="s">
        <v>39</v>
      </c>
      <c r="G618" s="42">
        <v>5</v>
      </c>
      <c r="H618" s="44"/>
      <c r="I618" s="44">
        <f t="shared" si="63"/>
        <v>0</v>
      </c>
      <c r="J618" s="44">
        <f t="shared" si="64"/>
        <v>0</v>
      </c>
      <c r="K618" s="44">
        <f t="shared" si="65"/>
        <v>0</v>
      </c>
    </row>
    <row r="619" spans="1:11" ht="30">
      <c r="A619" s="42" t="s">
        <v>932</v>
      </c>
      <c r="B619" s="42" t="s">
        <v>35</v>
      </c>
      <c r="C619" s="42" t="s">
        <v>54</v>
      </c>
      <c r="D619" s="42">
        <v>102491</v>
      </c>
      <c r="E619" s="43" t="s">
        <v>365</v>
      </c>
      <c r="F619" s="42" t="s">
        <v>61</v>
      </c>
      <c r="G619" s="42">
        <v>7</v>
      </c>
      <c r="H619" s="44"/>
      <c r="I619" s="44">
        <f t="shared" si="63"/>
        <v>0</v>
      </c>
      <c r="J619" s="44">
        <f t="shared" si="64"/>
        <v>0</v>
      </c>
      <c r="K619" s="44">
        <f t="shared" si="65"/>
        <v>0</v>
      </c>
    </row>
    <row r="620" spans="1:11" ht="30">
      <c r="A620" s="42" t="s">
        <v>933</v>
      </c>
      <c r="B620" s="42" t="s">
        <v>35</v>
      </c>
      <c r="C620" s="42" t="s">
        <v>54</v>
      </c>
      <c r="D620" s="42">
        <v>97599</v>
      </c>
      <c r="E620" s="43" t="s">
        <v>934</v>
      </c>
      <c r="F620" s="42" t="s">
        <v>39</v>
      </c>
      <c r="G620" s="42">
        <v>32</v>
      </c>
      <c r="H620" s="44"/>
      <c r="I620" s="44">
        <f t="shared" si="63"/>
        <v>0</v>
      </c>
      <c r="J620" s="44">
        <f t="shared" si="64"/>
        <v>0</v>
      </c>
      <c r="K620" s="44">
        <f t="shared" si="65"/>
        <v>0</v>
      </c>
    </row>
    <row r="621" spans="1:11" ht="24.95" customHeight="1">
      <c r="A621" s="55" t="s">
        <v>935</v>
      </c>
      <c r="B621" s="55"/>
      <c r="C621" s="55"/>
      <c r="D621" s="55"/>
      <c r="E621" s="56" t="s">
        <v>440</v>
      </c>
      <c r="F621" s="55"/>
      <c r="G621" s="55"/>
      <c r="H621" s="57"/>
      <c r="I621" s="57"/>
      <c r="J621" s="57"/>
      <c r="K621" s="57">
        <f>SUM(K623,K633,)</f>
        <v>0</v>
      </c>
    </row>
    <row r="622" spans="1:11">
      <c r="A622" s="64"/>
      <c r="B622" s="64"/>
      <c r="C622" s="64"/>
      <c r="D622" s="64"/>
      <c r="E622" s="65"/>
      <c r="F622" s="64"/>
      <c r="G622" s="64"/>
      <c r="H622" s="66"/>
      <c r="I622" s="66"/>
      <c r="J622" s="66"/>
      <c r="K622" s="66"/>
    </row>
    <row r="623" spans="1:11" ht="24.95" customHeight="1">
      <c r="A623" s="67" t="s">
        <v>936</v>
      </c>
      <c r="B623" s="67"/>
      <c r="C623" s="67"/>
      <c r="D623" s="67"/>
      <c r="E623" s="68" t="s">
        <v>859</v>
      </c>
      <c r="F623" s="67"/>
      <c r="G623" s="67"/>
      <c r="H623" s="69"/>
      <c r="I623" s="69"/>
      <c r="J623" s="69"/>
      <c r="K623" s="69">
        <f>SUM(K625:K632)</f>
        <v>0</v>
      </c>
    </row>
    <row r="624" spans="1:11">
      <c r="A624" s="42"/>
      <c r="B624" s="42"/>
      <c r="C624" s="42"/>
      <c r="D624" s="42"/>
      <c r="E624" s="43"/>
      <c r="F624" s="42"/>
      <c r="G624" s="42"/>
      <c r="H624" s="44"/>
      <c r="I624" s="44"/>
      <c r="J624" s="44"/>
      <c r="K624" s="44"/>
    </row>
    <row r="625" spans="1:11" ht="45">
      <c r="A625" s="42" t="s">
        <v>937</v>
      </c>
      <c r="B625" s="42" t="s">
        <v>35</v>
      </c>
      <c r="C625" s="42" t="s">
        <v>54</v>
      </c>
      <c r="D625" s="42">
        <v>92390</v>
      </c>
      <c r="E625" s="43" t="s">
        <v>870</v>
      </c>
      <c r="F625" s="42" t="s">
        <v>39</v>
      </c>
      <c r="G625" s="42">
        <v>1</v>
      </c>
      <c r="H625" s="44"/>
      <c r="I625" s="44">
        <f t="shared" ref="I625:I632" si="66">TRUNC(H625*(1+$I$2),2)</f>
        <v>0</v>
      </c>
      <c r="J625" s="44">
        <f t="shared" ref="J625:J632" si="67">TRUNC(G625*H625,2)</f>
        <v>0</v>
      </c>
      <c r="K625" s="44">
        <f t="shared" ref="K625:K632" si="68">TRUNC(G625*I625,2)</f>
        <v>0</v>
      </c>
    </row>
    <row r="626" spans="1:11" ht="45">
      <c r="A626" s="42" t="s">
        <v>938</v>
      </c>
      <c r="B626" s="42" t="s">
        <v>35</v>
      </c>
      <c r="C626" s="42" t="s">
        <v>54</v>
      </c>
      <c r="D626" s="42">
        <v>92367</v>
      </c>
      <c r="E626" s="43" t="s">
        <v>876</v>
      </c>
      <c r="F626" s="42" t="s">
        <v>91</v>
      </c>
      <c r="G626" s="42">
        <v>4.9000000000000004</v>
      </c>
      <c r="H626" s="44"/>
      <c r="I626" s="44">
        <f t="shared" si="66"/>
        <v>0</v>
      </c>
      <c r="J626" s="44">
        <f t="shared" si="67"/>
        <v>0</v>
      </c>
      <c r="K626" s="44">
        <f t="shared" si="68"/>
        <v>0</v>
      </c>
    </row>
    <row r="627" spans="1:11" ht="45">
      <c r="A627" s="42" t="s">
        <v>939</v>
      </c>
      <c r="B627" s="42" t="s">
        <v>35</v>
      </c>
      <c r="C627" s="42" t="s">
        <v>54</v>
      </c>
      <c r="D627" s="42">
        <v>92368</v>
      </c>
      <c r="E627" s="43" t="s">
        <v>878</v>
      </c>
      <c r="F627" s="42" t="s">
        <v>91</v>
      </c>
      <c r="G627" s="42">
        <v>8.9</v>
      </c>
      <c r="H627" s="44"/>
      <c r="I627" s="44">
        <f t="shared" si="66"/>
        <v>0</v>
      </c>
      <c r="J627" s="44">
        <f t="shared" si="67"/>
        <v>0</v>
      </c>
      <c r="K627" s="44">
        <f t="shared" si="68"/>
        <v>0</v>
      </c>
    </row>
    <row r="628" spans="1:11" ht="45">
      <c r="A628" s="42" t="s">
        <v>940</v>
      </c>
      <c r="B628" s="42" t="s">
        <v>35</v>
      </c>
      <c r="C628" s="42" t="s">
        <v>54</v>
      </c>
      <c r="D628" s="42">
        <v>92936</v>
      </c>
      <c r="E628" s="43" t="s">
        <v>882</v>
      </c>
      <c r="F628" s="42" t="s">
        <v>39</v>
      </c>
      <c r="G628" s="42">
        <v>4</v>
      </c>
      <c r="H628" s="44"/>
      <c r="I628" s="44">
        <f t="shared" si="66"/>
        <v>0</v>
      </c>
      <c r="J628" s="44">
        <f t="shared" si="67"/>
        <v>0</v>
      </c>
      <c r="K628" s="44">
        <f t="shared" si="68"/>
        <v>0</v>
      </c>
    </row>
    <row r="629" spans="1:11" ht="30">
      <c r="A629" s="42" t="s">
        <v>941</v>
      </c>
      <c r="B629" s="42" t="s">
        <v>35</v>
      </c>
      <c r="C629" s="42" t="s">
        <v>54</v>
      </c>
      <c r="D629" s="42">
        <v>92644</v>
      </c>
      <c r="E629" s="43" t="s">
        <v>904</v>
      </c>
      <c r="F629" s="42" t="s">
        <v>39</v>
      </c>
      <c r="G629" s="42">
        <v>2</v>
      </c>
      <c r="H629" s="44"/>
      <c r="I629" s="44">
        <f t="shared" si="66"/>
        <v>0</v>
      </c>
      <c r="J629" s="44">
        <f t="shared" si="67"/>
        <v>0</v>
      </c>
      <c r="K629" s="44">
        <f t="shared" si="68"/>
        <v>0</v>
      </c>
    </row>
    <row r="630" spans="1:11" ht="45">
      <c r="A630" s="42" t="s">
        <v>942</v>
      </c>
      <c r="B630" s="42" t="s">
        <v>35</v>
      </c>
      <c r="C630" s="42" t="s">
        <v>54</v>
      </c>
      <c r="D630" s="42">
        <v>92377</v>
      </c>
      <c r="E630" s="43" t="s">
        <v>872</v>
      </c>
      <c r="F630" s="42" t="s">
        <v>39</v>
      </c>
      <c r="G630" s="42">
        <v>2</v>
      </c>
      <c r="H630" s="44"/>
      <c r="I630" s="44">
        <f t="shared" si="66"/>
        <v>0</v>
      </c>
      <c r="J630" s="44">
        <f t="shared" si="67"/>
        <v>0</v>
      </c>
      <c r="K630" s="44">
        <f t="shared" si="68"/>
        <v>0</v>
      </c>
    </row>
    <row r="631" spans="1:11" ht="60">
      <c r="A631" s="42" t="s">
        <v>943</v>
      </c>
      <c r="B631" s="42" t="s">
        <v>35</v>
      </c>
      <c r="C631" s="42" t="s">
        <v>36</v>
      </c>
      <c r="D631" s="42" t="s">
        <v>885</v>
      </c>
      <c r="E631" s="43" t="s">
        <v>886</v>
      </c>
      <c r="F631" s="42" t="s">
        <v>39</v>
      </c>
      <c r="G631" s="42">
        <v>2</v>
      </c>
      <c r="H631" s="44"/>
      <c r="I631" s="44">
        <f t="shared" si="66"/>
        <v>0</v>
      </c>
      <c r="J631" s="44">
        <f t="shared" si="67"/>
        <v>0</v>
      </c>
      <c r="K631" s="44">
        <f t="shared" si="68"/>
        <v>0</v>
      </c>
    </row>
    <row r="632" spans="1:11" ht="30">
      <c r="A632" s="42" t="s">
        <v>944</v>
      </c>
      <c r="B632" s="42" t="s">
        <v>35</v>
      </c>
      <c r="C632" s="42" t="s">
        <v>639</v>
      </c>
      <c r="D632" s="42">
        <v>1510</v>
      </c>
      <c r="E632" s="43" t="s">
        <v>894</v>
      </c>
      <c r="F632" s="42" t="s">
        <v>464</v>
      </c>
      <c r="G632" s="42">
        <v>2</v>
      </c>
      <c r="H632" s="44"/>
      <c r="I632" s="44">
        <f t="shared" si="66"/>
        <v>0</v>
      </c>
      <c r="J632" s="44">
        <f t="shared" si="67"/>
        <v>0</v>
      </c>
      <c r="K632" s="44">
        <f t="shared" si="68"/>
        <v>0</v>
      </c>
    </row>
    <row r="633" spans="1:11" ht="24.95" customHeight="1">
      <c r="A633" s="67" t="s">
        <v>945</v>
      </c>
      <c r="B633" s="67"/>
      <c r="C633" s="67"/>
      <c r="D633" s="67"/>
      <c r="E633" s="68" t="s">
        <v>909</v>
      </c>
      <c r="F633" s="67"/>
      <c r="G633" s="67"/>
      <c r="H633" s="69"/>
      <c r="I633" s="69"/>
      <c r="J633" s="69"/>
      <c r="K633" s="69">
        <f>SUM(K635:K642)</f>
        <v>0</v>
      </c>
    </row>
    <row r="634" spans="1:11">
      <c r="A634" s="42"/>
      <c r="B634" s="42"/>
      <c r="C634" s="42"/>
      <c r="D634" s="42"/>
      <c r="E634" s="43"/>
      <c r="F634" s="42"/>
      <c r="G634" s="42"/>
      <c r="H634" s="44"/>
      <c r="I634" s="44"/>
      <c r="J634" s="44"/>
      <c r="K634" s="44"/>
    </row>
    <row r="635" spans="1:11" ht="30">
      <c r="A635" s="42" t="s">
        <v>946</v>
      </c>
      <c r="B635" s="42" t="s">
        <v>35</v>
      </c>
      <c r="C635" s="42" t="s">
        <v>36</v>
      </c>
      <c r="D635" s="42" t="s">
        <v>911</v>
      </c>
      <c r="E635" s="43" t="s">
        <v>912</v>
      </c>
      <c r="F635" s="42" t="s">
        <v>39</v>
      </c>
      <c r="G635" s="42">
        <v>12</v>
      </c>
      <c r="H635" s="44"/>
      <c r="I635" s="44">
        <f t="shared" ref="I635:I642" si="69">TRUNC(H635*(1+$I$2),2)</f>
        <v>0</v>
      </c>
      <c r="J635" s="44">
        <f t="shared" ref="J635:J642" si="70">TRUNC(G635*H635,2)</f>
        <v>0</v>
      </c>
      <c r="K635" s="44">
        <f t="shared" ref="K635:K642" si="71">TRUNC(G635*I635,2)</f>
        <v>0</v>
      </c>
    </row>
    <row r="636" spans="1:11">
      <c r="A636" s="42" t="s">
        <v>947</v>
      </c>
      <c r="B636" s="42" t="s">
        <v>35</v>
      </c>
      <c r="C636" s="42" t="s">
        <v>36</v>
      </c>
      <c r="D636" s="42" t="s">
        <v>914</v>
      </c>
      <c r="E636" s="43" t="s">
        <v>915</v>
      </c>
      <c r="F636" s="42" t="s">
        <v>39</v>
      </c>
      <c r="G636" s="42">
        <v>12</v>
      </c>
      <c r="H636" s="44"/>
      <c r="I636" s="44">
        <f t="shared" si="69"/>
        <v>0</v>
      </c>
      <c r="J636" s="44">
        <f t="shared" si="70"/>
        <v>0</v>
      </c>
      <c r="K636" s="44">
        <f t="shared" si="71"/>
        <v>0</v>
      </c>
    </row>
    <row r="637" spans="1:11" ht="30">
      <c r="A637" s="42" t="s">
        <v>948</v>
      </c>
      <c r="B637" s="42" t="s">
        <v>35</v>
      </c>
      <c r="C637" s="42" t="s">
        <v>36</v>
      </c>
      <c r="D637" s="42" t="s">
        <v>923</v>
      </c>
      <c r="E637" s="43" t="s">
        <v>924</v>
      </c>
      <c r="F637" s="42" t="s">
        <v>39</v>
      </c>
      <c r="G637" s="42">
        <v>48</v>
      </c>
      <c r="H637" s="44"/>
      <c r="I637" s="44">
        <f t="shared" si="69"/>
        <v>0</v>
      </c>
      <c r="J637" s="44">
        <f t="shared" si="70"/>
        <v>0</v>
      </c>
      <c r="K637" s="44">
        <f t="shared" si="71"/>
        <v>0</v>
      </c>
    </row>
    <row r="638" spans="1:11" ht="30">
      <c r="A638" s="42" t="s">
        <v>949</v>
      </c>
      <c r="B638" s="42" t="s">
        <v>35</v>
      </c>
      <c r="C638" s="42" t="s">
        <v>36</v>
      </c>
      <c r="D638" s="42" t="s">
        <v>926</v>
      </c>
      <c r="E638" s="43" t="s">
        <v>927</v>
      </c>
      <c r="F638" s="42" t="s">
        <v>39</v>
      </c>
      <c r="G638" s="42">
        <v>65</v>
      </c>
      <c r="H638" s="44"/>
      <c r="I638" s="44">
        <f t="shared" si="69"/>
        <v>0</v>
      </c>
      <c r="J638" s="44">
        <f t="shared" si="70"/>
        <v>0</v>
      </c>
      <c r="K638" s="44">
        <f t="shared" si="71"/>
        <v>0</v>
      </c>
    </row>
    <row r="639" spans="1:11" ht="30">
      <c r="A639" s="42" t="s">
        <v>950</v>
      </c>
      <c r="B639" s="42" t="s">
        <v>35</v>
      </c>
      <c r="C639" s="42" t="s">
        <v>54</v>
      </c>
      <c r="D639" s="42">
        <v>101905</v>
      </c>
      <c r="E639" s="43" t="s">
        <v>929</v>
      </c>
      <c r="F639" s="42" t="s">
        <v>39</v>
      </c>
      <c r="G639" s="42">
        <v>10</v>
      </c>
      <c r="H639" s="44"/>
      <c r="I639" s="44">
        <f t="shared" si="69"/>
        <v>0</v>
      </c>
      <c r="J639" s="44">
        <f t="shared" si="70"/>
        <v>0</v>
      </c>
      <c r="K639" s="44">
        <f t="shared" si="71"/>
        <v>0</v>
      </c>
    </row>
    <row r="640" spans="1:11" ht="30">
      <c r="A640" s="42" t="s">
        <v>951</v>
      </c>
      <c r="B640" s="42" t="s">
        <v>35</v>
      </c>
      <c r="C640" s="42" t="s">
        <v>54</v>
      </c>
      <c r="D640" s="42">
        <v>97599</v>
      </c>
      <c r="E640" s="43" t="s">
        <v>934</v>
      </c>
      <c r="F640" s="42" t="s">
        <v>39</v>
      </c>
      <c r="G640" s="42">
        <v>30</v>
      </c>
      <c r="H640" s="44"/>
      <c r="I640" s="44">
        <f t="shared" si="69"/>
        <v>0</v>
      </c>
      <c r="J640" s="44">
        <f t="shared" si="70"/>
        <v>0</v>
      </c>
      <c r="K640" s="44">
        <f t="shared" si="71"/>
        <v>0</v>
      </c>
    </row>
    <row r="641" spans="1:11" ht="30">
      <c r="A641" s="42" t="s">
        <v>952</v>
      </c>
      <c r="B641" s="42" t="s">
        <v>35</v>
      </c>
      <c r="C641" s="42" t="s">
        <v>54</v>
      </c>
      <c r="D641" s="42">
        <v>101909</v>
      </c>
      <c r="E641" s="43" t="s">
        <v>931</v>
      </c>
      <c r="F641" s="42" t="s">
        <v>39</v>
      </c>
      <c r="G641" s="42">
        <v>12</v>
      </c>
      <c r="H641" s="44"/>
      <c r="I641" s="44">
        <f t="shared" si="69"/>
        <v>0</v>
      </c>
      <c r="J641" s="44">
        <f t="shared" si="70"/>
        <v>0</v>
      </c>
      <c r="K641" s="44">
        <f t="shared" si="71"/>
        <v>0</v>
      </c>
    </row>
    <row r="642" spans="1:11" ht="30">
      <c r="A642" s="42" t="s">
        <v>953</v>
      </c>
      <c r="B642" s="42" t="s">
        <v>35</v>
      </c>
      <c r="C642" s="42" t="s">
        <v>54</v>
      </c>
      <c r="D642" s="42">
        <v>102491</v>
      </c>
      <c r="E642" s="43" t="s">
        <v>365</v>
      </c>
      <c r="F642" s="42" t="s">
        <v>61</v>
      </c>
      <c r="G642" s="42">
        <v>22</v>
      </c>
      <c r="H642" s="44"/>
      <c r="I642" s="44">
        <f t="shared" si="69"/>
        <v>0</v>
      </c>
      <c r="J642" s="44">
        <f t="shared" si="70"/>
        <v>0</v>
      </c>
      <c r="K642" s="44">
        <f t="shared" si="71"/>
        <v>0</v>
      </c>
    </row>
    <row r="643" spans="1:11" ht="24.95" customHeight="1">
      <c r="A643" s="55" t="s">
        <v>954</v>
      </c>
      <c r="B643" s="55"/>
      <c r="C643" s="55"/>
      <c r="D643" s="55"/>
      <c r="E643" s="56" t="s">
        <v>528</v>
      </c>
      <c r="F643" s="55"/>
      <c r="G643" s="55"/>
      <c r="H643" s="57"/>
      <c r="I643" s="57"/>
      <c r="J643" s="57"/>
      <c r="K643" s="57">
        <f>SUM(K645,K651)</f>
        <v>0</v>
      </c>
    </row>
    <row r="644" spans="1:11">
      <c r="A644" s="64"/>
      <c r="B644" s="64"/>
      <c r="C644" s="64"/>
      <c r="D644" s="64"/>
      <c r="E644" s="65"/>
      <c r="F644" s="64"/>
      <c r="G644" s="64"/>
      <c r="H644" s="66"/>
      <c r="I644" s="66"/>
      <c r="J644" s="66"/>
      <c r="K644" s="66"/>
    </row>
    <row r="645" spans="1:11" ht="24.95" customHeight="1">
      <c r="A645" s="67" t="s">
        <v>955</v>
      </c>
      <c r="B645" s="67"/>
      <c r="C645" s="67"/>
      <c r="D645" s="67"/>
      <c r="E645" s="68" t="s">
        <v>859</v>
      </c>
      <c r="F645" s="67"/>
      <c r="G645" s="67"/>
      <c r="H645" s="69"/>
      <c r="I645" s="69"/>
      <c r="J645" s="69"/>
      <c r="K645" s="69">
        <f>SUM(K647:K650)</f>
        <v>0</v>
      </c>
    </row>
    <row r="646" spans="1:11">
      <c r="A646" s="42"/>
      <c r="B646" s="42"/>
      <c r="C646" s="42"/>
      <c r="D646" s="42"/>
      <c r="E646" s="43"/>
      <c r="F646" s="42"/>
      <c r="G646" s="42"/>
      <c r="H646" s="44"/>
      <c r="I646" s="44"/>
      <c r="J646" s="44"/>
      <c r="K646" s="44"/>
    </row>
    <row r="647" spans="1:11" ht="45">
      <c r="A647" s="42" t="s">
        <v>956</v>
      </c>
      <c r="B647" s="42" t="s">
        <v>35</v>
      </c>
      <c r="C647" s="42" t="s">
        <v>54</v>
      </c>
      <c r="D647" s="42">
        <v>92390</v>
      </c>
      <c r="E647" s="43" t="s">
        <v>870</v>
      </c>
      <c r="F647" s="42" t="s">
        <v>39</v>
      </c>
      <c r="G647" s="42">
        <v>3</v>
      </c>
      <c r="H647" s="44"/>
      <c r="I647" s="44">
        <f>TRUNC(H647*(1+$I$2),2)</f>
        <v>0</v>
      </c>
      <c r="J647" s="44">
        <f>TRUNC(G647*H647,2)</f>
        <v>0</v>
      </c>
      <c r="K647" s="44">
        <f>TRUNC(G647*I647,2)</f>
        <v>0</v>
      </c>
    </row>
    <row r="648" spans="1:11" ht="45">
      <c r="A648" s="42" t="s">
        <v>957</v>
      </c>
      <c r="B648" s="42" t="s">
        <v>35</v>
      </c>
      <c r="C648" s="42" t="s">
        <v>54</v>
      </c>
      <c r="D648" s="42">
        <v>92367</v>
      </c>
      <c r="E648" s="43" t="s">
        <v>876</v>
      </c>
      <c r="F648" s="42" t="s">
        <v>91</v>
      </c>
      <c r="G648" s="42">
        <v>11.7</v>
      </c>
      <c r="H648" s="44"/>
      <c r="I648" s="44">
        <f>TRUNC(H648*(1+$I$2),2)</f>
        <v>0</v>
      </c>
      <c r="J648" s="44">
        <f>TRUNC(G648*H648,2)</f>
        <v>0</v>
      </c>
      <c r="K648" s="44">
        <f>TRUNC(G648*I648,2)</f>
        <v>0</v>
      </c>
    </row>
    <row r="649" spans="1:11" ht="60">
      <c r="A649" s="42" t="s">
        <v>958</v>
      </c>
      <c r="B649" s="42" t="s">
        <v>35</v>
      </c>
      <c r="C649" s="42" t="s">
        <v>36</v>
      </c>
      <c r="D649" s="42" t="s">
        <v>885</v>
      </c>
      <c r="E649" s="43" t="s">
        <v>886</v>
      </c>
      <c r="F649" s="42" t="s">
        <v>39</v>
      </c>
      <c r="G649" s="42">
        <v>2</v>
      </c>
      <c r="H649" s="44"/>
      <c r="I649" s="44">
        <f>TRUNC(H649*(1+$I$2),2)</f>
        <v>0</v>
      </c>
      <c r="J649" s="44">
        <f>TRUNC(G649*H649,2)</f>
        <v>0</v>
      </c>
      <c r="K649" s="44">
        <f>TRUNC(G649*I649,2)</f>
        <v>0</v>
      </c>
    </row>
    <row r="650" spans="1:11" ht="30">
      <c r="A650" s="42" t="s">
        <v>959</v>
      </c>
      <c r="B650" s="42" t="s">
        <v>35</v>
      </c>
      <c r="C650" s="42" t="s">
        <v>639</v>
      </c>
      <c r="D650" s="42">
        <v>1510</v>
      </c>
      <c r="E650" s="43" t="s">
        <v>894</v>
      </c>
      <c r="F650" s="42" t="s">
        <v>464</v>
      </c>
      <c r="G650" s="42">
        <v>2</v>
      </c>
      <c r="H650" s="44"/>
      <c r="I650" s="44">
        <f>TRUNC(H650*(1+$I$2),2)</f>
        <v>0</v>
      </c>
      <c r="J650" s="44">
        <f>TRUNC(G650*H650,2)</f>
        <v>0</v>
      </c>
      <c r="K650" s="44">
        <f>TRUNC(G650*I650,2)</f>
        <v>0</v>
      </c>
    </row>
    <row r="651" spans="1:11" ht="24.95" customHeight="1">
      <c r="A651" s="67" t="s">
        <v>960</v>
      </c>
      <c r="B651" s="67"/>
      <c r="C651" s="67"/>
      <c r="D651" s="67"/>
      <c r="E651" s="68" t="s">
        <v>909</v>
      </c>
      <c r="F651" s="67"/>
      <c r="G651" s="67"/>
      <c r="H651" s="69"/>
      <c r="I651" s="69"/>
      <c r="J651" s="69"/>
      <c r="K651" s="69">
        <f>SUM(K653:K660)</f>
        <v>0</v>
      </c>
    </row>
    <row r="652" spans="1:11">
      <c r="A652" s="42"/>
      <c r="B652" s="42"/>
      <c r="C652" s="42"/>
      <c r="D652" s="42"/>
      <c r="E652" s="43"/>
      <c r="F652" s="42"/>
      <c r="G652" s="42"/>
      <c r="H652" s="44"/>
      <c r="I652" s="44"/>
      <c r="J652" s="44"/>
      <c r="K652" s="44"/>
    </row>
    <row r="653" spans="1:11" ht="30">
      <c r="A653" s="42" t="s">
        <v>961</v>
      </c>
      <c r="B653" s="42" t="s">
        <v>35</v>
      </c>
      <c r="C653" s="42" t="s">
        <v>36</v>
      </c>
      <c r="D653" s="42" t="s">
        <v>911</v>
      </c>
      <c r="E653" s="43" t="s">
        <v>912</v>
      </c>
      <c r="F653" s="42" t="s">
        <v>39</v>
      </c>
      <c r="G653" s="42">
        <v>12</v>
      </c>
      <c r="H653" s="44"/>
      <c r="I653" s="44">
        <f t="shared" ref="I653:I660" si="72">TRUNC(H653*(1+$I$2),2)</f>
        <v>0</v>
      </c>
      <c r="J653" s="44">
        <f t="shared" ref="J653:J660" si="73">TRUNC(G653*H653,2)</f>
        <v>0</v>
      </c>
      <c r="K653" s="44">
        <f t="shared" ref="K653:K660" si="74">TRUNC(G653*I653,2)</f>
        <v>0</v>
      </c>
    </row>
    <row r="654" spans="1:11">
      <c r="A654" s="42" t="s">
        <v>962</v>
      </c>
      <c r="B654" s="42" t="s">
        <v>35</v>
      </c>
      <c r="C654" s="42" t="s">
        <v>36</v>
      </c>
      <c r="D654" s="42" t="s">
        <v>914</v>
      </c>
      <c r="E654" s="43" t="s">
        <v>915</v>
      </c>
      <c r="F654" s="42" t="s">
        <v>39</v>
      </c>
      <c r="G654" s="42">
        <v>12</v>
      </c>
      <c r="H654" s="44"/>
      <c r="I654" s="44">
        <f t="shared" si="72"/>
        <v>0</v>
      </c>
      <c r="J654" s="44">
        <f t="shared" si="73"/>
        <v>0</v>
      </c>
      <c r="K654" s="44">
        <f t="shared" si="74"/>
        <v>0</v>
      </c>
    </row>
    <row r="655" spans="1:11" ht="30">
      <c r="A655" s="42" t="s">
        <v>963</v>
      </c>
      <c r="B655" s="42" t="s">
        <v>35</v>
      </c>
      <c r="C655" s="42" t="s">
        <v>36</v>
      </c>
      <c r="D655" s="42" t="s">
        <v>923</v>
      </c>
      <c r="E655" s="43" t="s">
        <v>924</v>
      </c>
      <c r="F655" s="42" t="s">
        <v>39</v>
      </c>
      <c r="G655" s="42">
        <v>48</v>
      </c>
      <c r="H655" s="44"/>
      <c r="I655" s="44">
        <f t="shared" si="72"/>
        <v>0</v>
      </c>
      <c r="J655" s="44">
        <f t="shared" si="73"/>
        <v>0</v>
      </c>
      <c r="K655" s="44">
        <f t="shared" si="74"/>
        <v>0</v>
      </c>
    </row>
    <row r="656" spans="1:11" ht="30">
      <c r="A656" s="42" t="s">
        <v>964</v>
      </c>
      <c r="B656" s="42" t="s">
        <v>35</v>
      </c>
      <c r="C656" s="42" t="s">
        <v>36</v>
      </c>
      <c r="D656" s="42" t="s">
        <v>926</v>
      </c>
      <c r="E656" s="43" t="s">
        <v>927</v>
      </c>
      <c r="F656" s="42" t="s">
        <v>39</v>
      </c>
      <c r="G656" s="42">
        <v>65</v>
      </c>
      <c r="H656" s="44"/>
      <c r="I656" s="44">
        <f t="shared" si="72"/>
        <v>0</v>
      </c>
      <c r="J656" s="44">
        <f t="shared" si="73"/>
        <v>0</v>
      </c>
      <c r="K656" s="44">
        <f t="shared" si="74"/>
        <v>0</v>
      </c>
    </row>
    <row r="657" spans="1:13" ht="30">
      <c r="A657" s="42" t="s">
        <v>965</v>
      </c>
      <c r="B657" s="42" t="s">
        <v>35</v>
      </c>
      <c r="C657" s="42" t="s">
        <v>54</v>
      </c>
      <c r="D657" s="42">
        <v>101905</v>
      </c>
      <c r="E657" s="43" t="s">
        <v>929</v>
      </c>
      <c r="F657" s="42" t="s">
        <v>39</v>
      </c>
      <c r="G657" s="42">
        <v>10</v>
      </c>
      <c r="H657" s="44"/>
      <c r="I657" s="44">
        <f t="shared" si="72"/>
        <v>0</v>
      </c>
      <c r="J657" s="44">
        <f t="shared" si="73"/>
        <v>0</v>
      </c>
      <c r="K657" s="44">
        <f t="shared" si="74"/>
        <v>0</v>
      </c>
    </row>
    <row r="658" spans="1:13" ht="30">
      <c r="A658" s="42" t="s">
        <v>966</v>
      </c>
      <c r="B658" s="42" t="s">
        <v>35</v>
      </c>
      <c r="C658" s="42" t="s">
        <v>54</v>
      </c>
      <c r="D658" s="42">
        <v>97599</v>
      </c>
      <c r="E658" s="43" t="s">
        <v>934</v>
      </c>
      <c r="F658" s="42" t="s">
        <v>39</v>
      </c>
      <c r="G658" s="42">
        <v>30</v>
      </c>
      <c r="H658" s="44"/>
      <c r="I658" s="44">
        <f t="shared" si="72"/>
        <v>0</v>
      </c>
      <c r="J658" s="44">
        <f t="shared" si="73"/>
        <v>0</v>
      </c>
      <c r="K658" s="44">
        <f t="shared" si="74"/>
        <v>0</v>
      </c>
    </row>
    <row r="659" spans="1:13" ht="30">
      <c r="A659" s="42" t="s">
        <v>967</v>
      </c>
      <c r="B659" s="42" t="s">
        <v>35</v>
      </c>
      <c r="C659" s="42" t="s">
        <v>54</v>
      </c>
      <c r="D659" s="42">
        <v>101909</v>
      </c>
      <c r="E659" s="43" t="s">
        <v>931</v>
      </c>
      <c r="F659" s="42" t="s">
        <v>39</v>
      </c>
      <c r="G659" s="42">
        <v>12</v>
      </c>
      <c r="H659" s="44"/>
      <c r="I659" s="44">
        <f t="shared" si="72"/>
        <v>0</v>
      </c>
      <c r="J659" s="44">
        <f t="shared" si="73"/>
        <v>0</v>
      </c>
      <c r="K659" s="44">
        <f t="shared" si="74"/>
        <v>0</v>
      </c>
    </row>
    <row r="660" spans="1:13" ht="30">
      <c r="A660" s="42" t="s">
        <v>968</v>
      </c>
      <c r="B660" s="42" t="s">
        <v>35</v>
      </c>
      <c r="C660" s="42" t="s">
        <v>54</v>
      </c>
      <c r="D660" s="42">
        <v>102491</v>
      </c>
      <c r="E660" s="43" t="s">
        <v>365</v>
      </c>
      <c r="F660" s="42" t="s">
        <v>61</v>
      </c>
      <c r="G660" s="42">
        <v>22</v>
      </c>
      <c r="H660" s="44"/>
      <c r="I660" s="44">
        <f t="shared" si="72"/>
        <v>0</v>
      </c>
      <c r="J660" s="44">
        <f t="shared" si="73"/>
        <v>0</v>
      </c>
      <c r="K660" s="44">
        <f t="shared" si="74"/>
        <v>0</v>
      </c>
    </row>
    <row r="661" spans="1:13" ht="24.95" customHeight="1">
      <c r="A661" s="61" t="s">
        <v>969</v>
      </c>
      <c r="B661" s="61"/>
      <c r="C661" s="61"/>
      <c r="D661" s="61"/>
      <c r="E661" s="62" t="s">
        <v>970</v>
      </c>
      <c r="F661" s="61"/>
      <c r="G661" s="61"/>
      <c r="H661" s="63"/>
      <c r="I661" s="63"/>
      <c r="J661" s="63"/>
      <c r="K661" s="63">
        <f>SUM(K663,K672)</f>
        <v>0</v>
      </c>
      <c r="M661" s="73"/>
    </row>
    <row r="662" spans="1:13">
      <c r="A662" s="64"/>
      <c r="B662" s="64"/>
      <c r="C662" s="64"/>
      <c r="D662" s="64"/>
      <c r="E662" s="65"/>
      <c r="F662" s="64"/>
      <c r="G662" s="64"/>
      <c r="H662" s="66"/>
      <c r="I662" s="66"/>
      <c r="J662" s="66"/>
      <c r="K662" s="66"/>
    </row>
    <row r="663" spans="1:13" ht="24.95" customHeight="1">
      <c r="A663" s="55" t="s">
        <v>971</v>
      </c>
      <c r="B663" s="55"/>
      <c r="C663" s="55"/>
      <c r="D663" s="55"/>
      <c r="E663" s="56" t="s">
        <v>972</v>
      </c>
      <c r="F663" s="55"/>
      <c r="G663" s="55"/>
      <c r="H663" s="57"/>
      <c r="I663" s="57"/>
      <c r="J663" s="57"/>
      <c r="K663" s="57">
        <f>SUM(K665:K671)</f>
        <v>0</v>
      </c>
      <c r="M663" s="73"/>
    </row>
    <row r="664" spans="1:13">
      <c r="A664" s="42"/>
      <c r="B664" s="42"/>
      <c r="C664" s="42"/>
      <c r="D664" s="42"/>
      <c r="E664" s="43"/>
      <c r="F664" s="42"/>
      <c r="G664" s="42"/>
      <c r="H664" s="44"/>
      <c r="I664" s="44"/>
      <c r="J664" s="44"/>
      <c r="K664" s="44"/>
    </row>
    <row r="665" spans="1:13" ht="45">
      <c r="A665" s="42" t="s">
        <v>973</v>
      </c>
      <c r="B665" s="42" t="s">
        <v>35</v>
      </c>
      <c r="C665" s="42" t="s">
        <v>54</v>
      </c>
      <c r="D665" s="42">
        <v>100775</v>
      </c>
      <c r="E665" s="43" t="s">
        <v>974</v>
      </c>
      <c r="F665" s="42" t="s">
        <v>99</v>
      </c>
      <c r="G665" s="42">
        <v>3151.47</v>
      </c>
      <c r="H665" s="44"/>
      <c r="I665" s="44">
        <f t="shared" ref="I665:I671" si="75">TRUNC(H665*(1+$I$2),2)</f>
        <v>0</v>
      </c>
      <c r="J665" s="44">
        <f t="shared" ref="J665:J671" si="76">TRUNC(G665*H665,2)</f>
        <v>0</v>
      </c>
      <c r="K665" s="44">
        <f t="shared" ref="K665:K671" si="77">TRUNC(G665*I665,2)</f>
        <v>0</v>
      </c>
    </row>
    <row r="666" spans="1:13" ht="60">
      <c r="A666" s="42" t="s">
        <v>975</v>
      </c>
      <c r="B666" s="42" t="s">
        <v>35</v>
      </c>
      <c r="C666" s="42" t="s">
        <v>36</v>
      </c>
      <c r="D666" s="42" t="s">
        <v>976</v>
      </c>
      <c r="E666" s="43" t="s">
        <v>977</v>
      </c>
      <c r="F666" s="42" t="s">
        <v>61</v>
      </c>
      <c r="G666" s="42">
        <v>2099.85</v>
      </c>
      <c r="H666" s="44"/>
      <c r="I666" s="44">
        <f t="shared" si="75"/>
        <v>0</v>
      </c>
      <c r="J666" s="44">
        <f t="shared" si="76"/>
        <v>0</v>
      </c>
      <c r="K666" s="44">
        <f t="shared" si="77"/>
        <v>0</v>
      </c>
    </row>
    <row r="667" spans="1:13" ht="45">
      <c r="A667" s="42" t="s">
        <v>978</v>
      </c>
      <c r="B667" s="42" t="s">
        <v>35</v>
      </c>
      <c r="C667" s="42" t="s">
        <v>54</v>
      </c>
      <c r="D667" s="42">
        <v>92580</v>
      </c>
      <c r="E667" s="43" t="s">
        <v>979</v>
      </c>
      <c r="F667" s="42" t="s">
        <v>61</v>
      </c>
      <c r="G667" s="42">
        <v>2099.85</v>
      </c>
      <c r="H667" s="44"/>
      <c r="I667" s="44">
        <f t="shared" si="75"/>
        <v>0</v>
      </c>
      <c r="J667" s="44">
        <f t="shared" si="76"/>
        <v>0</v>
      </c>
      <c r="K667" s="44">
        <f t="shared" si="77"/>
        <v>0</v>
      </c>
    </row>
    <row r="668" spans="1:13" ht="45">
      <c r="A668" s="42" t="s">
        <v>980</v>
      </c>
      <c r="B668" s="42" t="s">
        <v>35</v>
      </c>
      <c r="C668" s="42" t="s">
        <v>54</v>
      </c>
      <c r="D668" s="42">
        <v>100749</v>
      </c>
      <c r="E668" s="43" t="s">
        <v>981</v>
      </c>
      <c r="F668" s="42" t="s">
        <v>61</v>
      </c>
      <c r="G668" s="42">
        <v>2306.0500000000002</v>
      </c>
      <c r="H668" s="44"/>
      <c r="I668" s="44">
        <f t="shared" si="75"/>
        <v>0</v>
      </c>
      <c r="J668" s="44">
        <f t="shared" si="76"/>
        <v>0</v>
      </c>
      <c r="K668" s="44">
        <f t="shared" si="77"/>
        <v>0</v>
      </c>
    </row>
    <row r="669" spans="1:13" ht="30">
      <c r="A669" s="42" t="s">
        <v>982</v>
      </c>
      <c r="B669" s="42" t="s">
        <v>35</v>
      </c>
      <c r="C669" s="42" t="s">
        <v>54</v>
      </c>
      <c r="D669" s="42">
        <v>94216</v>
      </c>
      <c r="E669" s="43" t="s">
        <v>983</v>
      </c>
      <c r="F669" s="42" t="s">
        <v>61</v>
      </c>
      <c r="G669" s="42">
        <v>206.2</v>
      </c>
      <c r="H669" s="44"/>
      <c r="I669" s="44">
        <f t="shared" si="75"/>
        <v>0</v>
      </c>
      <c r="J669" s="44">
        <f t="shared" si="76"/>
        <v>0</v>
      </c>
      <c r="K669" s="44">
        <f t="shared" si="77"/>
        <v>0</v>
      </c>
    </row>
    <row r="670" spans="1:13" ht="30">
      <c r="A670" s="42" t="s">
        <v>984</v>
      </c>
      <c r="B670" s="42" t="s">
        <v>35</v>
      </c>
      <c r="C670" s="42" t="s">
        <v>54</v>
      </c>
      <c r="D670" s="42">
        <v>94213</v>
      </c>
      <c r="E670" s="43" t="s">
        <v>985</v>
      </c>
      <c r="F670" s="42" t="s">
        <v>61</v>
      </c>
      <c r="G670" s="42">
        <v>2099.85</v>
      </c>
      <c r="H670" s="44"/>
      <c r="I670" s="44">
        <f t="shared" si="75"/>
        <v>0</v>
      </c>
      <c r="J670" s="44">
        <f t="shared" si="76"/>
        <v>0</v>
      </c>
      <c r="K670" s="44">
        <f t="shared" si="77"/>
        <v>0</v>
      </c>
    </row>
    <row r="671" spans="1:13">
      <c r="A671" s="42" t="s">
        <v>986</v>
      </c>
      <c r="B671" s="42" t="s">
        <v>35</v>
      </c>
      <c r="C671" s="42" t="s">
        <v>639</v>
      </c>
      <c r="D671" s="42">
        <v>9077</v>
      </c>
      <c r="E671" s="43" t="s">
        <v>987</v>
      </c>
      <c r="F671" s="42" t="s">
        <v>653</v>
      </c>
      <c r="G671" s="42">
        <v>122.5</v>
      </c>
      <c r="H671" s="44"/>
      <c r="I671" s="44">
        <f t="shared" si="75"/>
        <v>0</v>
      </c>
      <c r="J671" s="44">
        <f t="shared" si="76"/>
        <v>0</v>
      </c>
      <c r="K671" s="44">
        <f t="shared" si="77"/>
        <v>0</v>
      </c>
    </row>
    <row r="672" spans="1:13" ht="24.95" customHeight="1">
      <c r="A672" s="55" t="s">
        <v>988</v>
      </c>
      <c r="B672" s="55"/>
      <c r="C672" s="55"/>
      <c r="D672" s="55"/>
      <c r="E672" s="56" t="s">
        <v>989</v>
      </c>
      <c r="F672" s="55"/>
      <c r="G672" s="55"/>
      <c r="H672" s="57"/>
      <c r="I672" s="57"/>
      <c r="J672" s="57"/>
      <c r="K672" s="57">
        <f>SUM(K674:K676)</f>
        <v>0</v>
      </c>
    </row>
    <row r="673" spans="1:11">
      <c r="A673" s="42"/>
      <c r="B673" s="42"/>
      <c r="C673" s="42"/>
      <c r="D673" s="42"/>
      <c r="E673" s="43"/>
      <c r="F673" s="42"/>
      <c r="G673" s="42"/>
      <c r="H673" s="44"/>
      <c r="I673" s="44"/>
      <c r="J673" s="44"/>
      <c r="K673" s="44"/>
    </row>
    <row r="674" spans="1:11" ht="30">
      <c r="A674" s="42" t="s">
        <v>990</v>
      </c>
      <c r="B674" s="42" t="s">
        <v>35</v>
      </c>
      <c r="C674" s="42" t="s">
        <v>54</v>
      </c>
      <c r="D674" s="42">
        <v>94229</v>
      </c>
      <c r="E674" s="43" t="s">
        <v>991</v>
      </c>
      <c r="F674" s="42" t="s">
        <v>91</v>
      </c>
      <c r="G674" s="42">
        <v>338</v>
      </c>
      <c r="H674" s="44"/>
      <c r="I674" s="44">
        <f>TRUNC(H674*(1+$I$2),2)</f>
        <v>0</v>
      </c>
      <c r="J674" s="44">
        <f>TRUNC(G674*H674,2)</f>
        <v>0</v>
      </c>
      <c r="K674" s="44">
        <f>TRUNC(G674*I674,2)</f>
        <v>0</v>
      </c>
    </row>
    <row r="675" spans="1:11" ht="30">
      <c r="A675" s="42" t="s">
        <v>992</v>
      </c>
      <c r="B675" s="42" t="s">
        <v>35</v>
      </c>
      <c r="C675" s="42" t="s">
        <v>54</v>
      </c>
      <c r="D675" s="42">
        <v>94231</v>
      </c>
      <c r="E675" s="43" t="s">
        <v>993</v>
      </c>
      <c r="F675" s="42" t="s">
        <v>91</v>
      </c>
      <c r="G675" s="42">
        <v>453.9</v>
      </c>
      <c r="H675" s="44"/>
      <c r="I675" s="44">
        <f>TRUNC(H675*(1+$I$2),2)</f>
        <v>0</v>
      </c>
      <c r="J675" s="44">
        <f>TRUNC(G675*H675,2)</f>
        <v>0</v>
      </c>
      <c r="K675" s="44">
        <f>TRUNC(G675*I675,2)</f>
        <v>0</v>
      </c>
    </row>
    <row r="676" spans="1:11" ht="30">
      <c r="A676" s="42" t="s">
        <v>994</v>
      </c>
      <c r="B676" s="42" t="s">
        <v>35</v>
      </c>
      <c r="C676" s="42" t="s">
        <v>54</v>
      </c>
      <c r="D676" s="42">
        <v>100327</v>
      </c>
      <c r="E676" s="43" t="s">
        <v>995</v>
      </c>
      <c r="F676" s="42" t="s">
        <v>91</v>
      </c>
      <c r="G676" s="42">
        <v>614.6</v>
      </c>
      <c r="H676" s="44"/>
      <c r="I676" s="44">
        <f>TRUNC(H676*(1+$I$2),2)</f>
        <v>0</v>
      </c>
      <c r="J676" s="44">
        <f>TRUNC(G676*H676,2)</f>
        <v>0</v>
      </c>
      <c r="K676" s="44">
        <f>TRUNC(G676*I676,2)</f>
        <v>0</v>
      </c>
    </row>
    <row r="677" spans="1:11" ht="24.95" customHeight="1">
      <c r="A677" s="61" t="s">
        <v>996</v>
      </c>
      <c r="B677" s="61"/>
      <c r="C677" s="61"/>
      <c r="D677" s="61"/>
      <c r="E677" s="62" t="s">
        <v>997</v>
      </c>
      <c r="F677" s="61"/>
      <c r="G677" s="61"/>
      <c r="H677" s="63"/>
      <c r="I677" s="63"/>
      <c r="J677" s="63"/>
      <c r="K677" s="63">
        <f>SUM(K679:K694)</f>
        <v>0</v>
      </c>
    </row>
    <row r="678" spans="1:11">
      <c r="A678" s="42"/>
      <c r="B678" s="42"/>
      <c r="C678" s="42"/>
      <c r="D678" s="42"/>
      <c r="E678" s="43"/>
      <c r="F678" s="42"/>
      <c r="G678" s="42"/>
      <c r="H678" s="44"/>
      <c r="I678" s="44"/>
      <c r="J678" s="44"/>
      <c r="K678" s="44"/>
    </row>
    <row r="679" spans="1:11" ht="45">
      <c r="A679" s="42" t="s">
        <v>998</v>
      </c>
      <c r="B679" s="42" t="s">
        <v>35</v>
      </c>
      <c r="C679" s="42" t="s">
        <v>54</v>
      </c>
      <c r="D679" s="42">
        <v>89472</v>
      </c>
      <c r="E679" s="43" t="s">
        <v>999</v>
      </c>
      <c r="F679" s="42" t="s">
        <v>61</v>
      </c>
      <c r="G679" s="42">
        <v>12.4</v>
      </c>
      <c r="H679" s="44"/>
      <c r="I679" s="44">
        <f t="shared" ref="I679:I694" si="78">TRUNC(H679*(1+$I$2),2)</f>
        <v>0</v>
      </c>
      <c r="J679" s="44">
        <f t="shared" ref="J679:J694" si="79">TRUNC(G679*H679,2)</f>
        <v>0</v>
      </c>
      <c r="K679" s="44">
        <f t="shared" ref="K679:K694" si="80">TRUNC(G679*I679,2)</f>
        <v>0</v>
      </c>
    </row>
    <row r="680" spans="1:11" ht="45">
      <c r="A680" s="42" t="s">
        <v>1000</v>
      </c>
      <c r="B680" s="42" t="s">
        <v>35</v>
      </c>
      <c r="C680" s="42" t="s">
        <v>54</v>
      </c>
      <c r="D680" s="42">
        <v>87905</v>
      </c>
      <c r="E680" s="43" t="s">
        <v>1001</v>
      </c>
      <c r="F680" s="42" t="s">
        <v>61</v>
      </c>
      <c r="G680" s="42">
        <v>23.6</v>
      </c>
      <c r="H680" s="44"/>
      <c r="I680" s="44">
        <f t="shared" si="78"/>
        <v>0</v>
      </c>
      <c r="J680" s="44">
        <f t="shared" si="79"/>
        <v>0</v>
      </c>
      <c r="K680" s="44">
        <f t="shared" si="80"/>
        <v>0</v>
      </c>
    </row>
    <row r="681" spans="1:11" ht="45">
      <c r="A681" s="42" t="s">
        <v>1002</v>
      </c>
      <c r="B681" s="42" t="s">
        <v>35</v>
      </c>
      <c r="C681" s="42" t="s">
        <v>54</v>
      </c>
      <c r="D681" s="42">
        <v>87775</v>
      </c>
      <c r="E681" s="43" t="s">
        <v>1003</v>
      </c>
      <c r="F681" s="42" t="s">
        <v>61</v>
      </c>
      <c r="G681" s="42">
        <v>23.6</v>
      </c>
      <c r="H681" s="44"/>
      <c r="I681" s="44">
        <f t="shared" si="78"/>
        <v>0</v>
      </c>
      <c r="J681" s="44">
        <f t="shared" si="79"/>
        <v>0</v>
      </c>
      <c r="K681" s="44">
        <f t="shared" si="80"/>
        <v>0</v>
      </c>
    </row>
    <row r="682" spans="1:11" ht="45">
      <c r="A682" s="42" t="s">
        <v>1004</v>
      </c>
      <c r="B682" s="42" t="s">
        <v>35</v>
      </c>
      <c r="C682" s="42" t="s">
        <v>54</v>
      </c>
      <c r="D682" s="42">
        <v>101964</v>
      </c>
      <c r="E682" s="43" t="s">
        <v>1005</v>
      </c>
      <c r="F682" s="42" t="s">
        <v>61</v>
      </c>
      <c r="G682" s="42">
        <v>6.28</v>
      </c>
      <c r="H682" s="44"/>
      <c r="I682" s="44">
        <f t="shared" si="78"/>
        <v>0</v>
      </c>
      <c r="J682" s="44">
        <f t="shared" si="79"/>
        <v>0</v>
      </c>
      <c r="K682" s="44">
        <f t="shared" si="80"/>
        <v>0</v>
      </c>
    </row>
    <row r="683" spans="1:11" ht="45">
      <c r="A683" s="42" t="s">
        <v>1006</v>
      </c>
      <c r="B683" s="42" t="s">
        <v>35</v>
      </c>
      <c r="C683" s="42" t="s">
        <v>54</v>
      </c>
      <c r="D683" s="42">
        <v>92688</v>
      </c>
      <c r="E683" s="43" t="s">
        <v>1007</v>
      </c>
      <c r="F683" s="42" t="s">
        <v>91</v>
      </c>
      <c r="G683" s="42">
        <v>10</v>
      </c>
      <c r="H683" s="44"/>
      <c r="I683" s="44">
        <f t="shared" si="78"/>
        <v>0</v>
      </c>
      <c r="J683" s="44">
        <f t="shared" si="79"/>
        <v>0</v>
      </c>
      <c r="K683" s="44">
        <f t="shared" si="80"/>
        <v>0</v>
      </c>
    </row>
    <row r="684" spans="1:11" ht="45">
      <c r="A684" s="42" t="s">
        <v>1008</v>
      </c>
      <c r="B684" s="42" t="s">
        <v>35</v>
      </c>
      <c r="C684" s="42" t="s">
        <v>54</v>
      </c>
      <c r="D684" s="42">
        <v>92701</v>
      </c>
      <c r="E684" s="43" t="s">
        <v>1009</v>
      </c>
      <c r="F684" s="42" t="s">
        <v>39</v>
      </c>
      <c r="G684" s="42">
        <v>6</v>
      </c>
      <c r="H684" s="44"/>
      <c r="I684" s="44">
        <f t="shared" si="78"/>
        <v>0</v>
      </c>
      <c r="J684" s="44">
        <f t="shared" si="79"/>
        <v>0</v>
      </c>
      <c r="K684" s="44">
        <f t="shared" si="80"/>
        <v>0</v>
      </c>
    </row>
    <row r="685" spans="1:11" ht="30">
      <c r="A685" s="42" t="s">
        <v>1010</v>
      </c>
      <c r="B685" s="42" t="s">
        <v>35</v>
      </c>
      <c r="C685" s="42" t="s">
        <v>54</v>
      </c>
      <c r="D685" s="42">
        <v>92705</v>
      </c>
      <c r="E685" s="43" t="s">
        <v>1011</v>
      </c>
      <c r="F685" s="42" t="s">
        <v>39</v>
      </c>
      <c r="G685" s="42">
        <v>1</v>
      </c>
      <c r="H685" s="44"/>
      <c r="I685" s="44">
        <f t="shared" si="78"/>
        <v>0</v>
      </c>
      <c r="J685" s="44">
        <f t="shared" si="79"/>
        <v>0</v>
      </c>
      <c r="K685" s="44">
        <f t="shared" si="80"/>
        <v>0</v>
      </c>
    </row>
    <row r="686" spans="1:11" ht="30">
      <c r="A686" s="42" t="s">
        <v>1012</v>
      </c>
      <c r="B686" s="42" t="s">
        <v>35</v>
      </c>
      <c r="C686" s="42" t="s">
        <v>54</v>
      </c>
      <c r="D686" s="42">
        <v>92694</v>
      </c>
      <c r="E686" s="43" t="s">
        <v>1013</v>
      </c>
      <c r="F686" s="42" t="s">
        <v>39</v>
      </c>
      <c r="G686" s="42">
        <v>2</v>
      </c>
      <c r="H686" s="44"/>
      <c r="I686" s="44">
        <f t="shared" si="78"/>
        <v>0</v>
      </c>
      <c r="J686" s="44">
        <f t="shared" si="79"/>
        <v>0</v>
      </c>
      <c r="K686" s="44">
        <f t="shared" si="80"/>
        <v>0</v>
      </c>
    </row>
    <row r="687" spans="1:11">
      <c r="A687" s="42" t="s">
        <v>1014</v>
      </c>
      <c r="B687" s="42" t="s">
        <v>35</v>
      </c>
      <c r="C687" s="42" t="s">
        <v>54</v>
      </c>
      <c r="D687" s="42">
        <v>88485</v>
      </c>
      <c r="E687" s="43" t="s">
        <v>380</v>
      </c>
      <c r="F687" s="42" t="s">
        <v>61</v>
      </c>
      <c r="G687" s="42">
        <v>23.6</v>
      </c>
      <c r="H687" s="44"/>
      <c r="I687" s="44">
        <f t="shared" si="78"/>
        <v>0</v>
      </c>
      <c r="J687" s="44">
        <f t="shared" si="79"/>
        <v>0</v>
      </c>
      <c r="K687" s="44">
        <f t="shared" si="80"/>
        <v>0</v>
      </c>
    </row>
    <row r="688" spans="1:11">
      <c r="A688" s="42" t="s">
        <v>1015</v>
      </c>
      <c r="B688" s="42" t="s">
        <v>35</v>
      </c>
      <c r="C688" s="42" t="s">
        <v>54</v>
      </c>
      <c r="D688" s="42">
        <v>95305</v>
      </c>
      <c r="E688" s="43" t="s">
        <v>623</v>
      </c>
      <c r="F688" s="42" t="s">
        <v>61</v>
      </c>
      <c r="G688" s="42">
        <v>23.6</v>
      </c>
      <c r="H688" s="44"/>
      <c r="I688" s="44">
        <f t="shared" si="78"/>
        <v>0</v>
      </c>
      <c r="J688" s="44">
        <f t="shared" si="79"/>
        <v>0</v>
      </c>
      <c r="K688" s="44">
        <f t="shared" si="80"/>
        <v>0</v>
      </c>
    </row>
    <row r="689" spans="1:11" ht="30">
      <c r="A689" s="42" t="s">
        <v>1016</v>
      </c>
      <c r="B689" s="42" t="s">
        <v>35</v>
      </c>
      <c r="C689" s="42" t="s">
        <v>54</v>
      </c>
      <c r="D689" s="42">
        <v>88489</v>
      </c>
      <c r="E689" s="43" t="s">
        <v>384</v>
      </c>
      <c r="F689" s="42" t="s">
        <v>61</v>
      </c>
      <c r="G689" s="42">
        <v>23.6</v>
      </c>
      <c r="H689" s="44"/>
      <c r="I689" s="44">
        <f t="shared" si="78"/>
        <v>0</v>
      </c>
      <c r="J689" s="44">
        <f t="shared" si="79"/>
        <v>0</v>
      </c>
      <c r="K689" s="44">
        <f t="shared" si="80"/>
        <v>0</v>
      </c>
    </row>
    <row r="690" spans="1:11">
      <c r="A690" s="42" t="s">
        <v>1017</v>
      </c>
      <c r="B690" s="42" t="s">
        <v>35</v>
      </c>
      <c r="C690" s="42" t="s">
        <v>54</v>
      </c>
      <c r="D690" s="42">
        <v>88484</v>
      </c>
      <c r="E690" s="43" t="s">
        <v>387</v>
      </c>
      <c r="F690" s="42" t="s">
        <v>61</v>
      </c>
      <c r="G690" s="42">
        <v>13.8</v>
      </c>
      <c r="H690" s="44"/>
      <c r="I690" s="44">
        <f t="shared" si="78"/>
        <v>0</v>
      </c>
      <c r="J690" s="44">
        <f t="shared" si="79"/>
        <v>0</v>
      </c>
      <c r="K690" s="44">
        <f t="shared" si="80"/>
        <v>0</v>
      </c>
    </row>
    <row r="691" spans="1:11">
      <c r="A691" s="42" t="s">
        <v>1018</v>
      </c>
      <c r="B691" s="42" t="s">
        <v>35</v>
      </c>
      <c r="C691" s="42" t="s">
        <v>54</v>
      </c>
      <c r="D691" s="42">
        <v>95306</v>
      </c>
      <c r="E691" s="43" t="s">
        <v>633</v>
      </c>
      <c r="F691" s="42" t="s">
        <v>61</v>
      </c>
      <c r="G691" s="42">
        <v>13.8</v>
      </c>
      <c r="H691" s="44"/>
      <c r="I691" s="44">
        <f t="shared" si="78"/>
        <v>0</v>
      </c>
      <c r="J691" s="44">
        <f t="shared" si="79"/>
        <v>0</v>
      </c>
      <c r="K691" s="44">
        <f t="shared" si="80"/>
        <v>0</v>
      </c>
    </row>
    <row r="692" spans="1:11" ht="30">
      <c r="A692" s="42" t="s">
        <v>1019</v>
      </c>
      <c r="B692" s="42" t="s">
        <v>35</v>
      </c>
      <c r="C692" s="42" t="s">
        <v>54</v>
      </c>
      <c r="D692" s="42">
        <v>88488</v>
      </c>
      <c r="E692" s="43" t="s">
        <v>391</v>
      </c>
      <c r="F692" s="42" t="s">
        <v>61</v>
      </c>
      <c r="G692" s="42">
        <v>13.8</v>
      </c>
      <c r="H692" s="44"/>
      <c r="I692" s="44">
        <f t="shared" si="78"/>
        <v>0</v>
      </c>
      <c r="J692" s="44">
        <f t="shared" si="79"/>
        <v>0</v>
      </c>
      <c r="K692" s="44">
        <f t="shared" si="80"/>
        <v>0</v>
      </c>
    </row>
    <row r="693" spans="1:11">
      <c r="A693" s="42" t="s">
        <v>1020</v>
      </c>
      <c r="B693" s="42" t="s">
        <v>35</v>
      </c>
      <c r="C693" s="42" t="s">
        <v>54</v>
      </c>
      <c r="D693" s="42">
        <v>100701</v>
      </c>
      <c r="E693" s="43" t="s">
        <v>1021</v>
      </c>
      <c r="F693" s="42" t="s">
        <v>61</v>
      </c>
      <c r="G693" s="42">
        <v>2</v>
      </c>
      <c r="H693" s="44"/>
      <c r="I693" s="44">
        <f t="shared" si="78"/>
        <v>0</v>
      </c>
      <c r="J693" s="44">
        <f t="shared" si="79"/>
        <v>0</v>
      </c>
      <c r="K693" s="44">
        <f t="shared" si="80"/>
        <v>0</v>
      </c>
    </row>
    <row r="694" spans="1:11" ht="45">
      <c r="A694" s="42" t="s">
        <v>1022</v>
      </c>
      <c r="B694" s="42" t="s">
        <v>35</v>
      </c>
      <c r="C694" s="42" t="s">
        <v>54</v>
      </c>
      <c r="D694" s="42">
        <v>100747</v>
      </c>
      <c r="E694" s="43" t="s">
        <v>1023</v>
      </c>
      <c r="F694" s="42" t="s">
        <v>61</v>
      </c>
      <c r="G694" s="42">
        <v>8</v>
      </c>
      <c r="H694" s="44"/>
      <c r="I694" s="44">
        <f t="shared" si="78"/>
        <v>0</v>
      </c>
      <c r="J694" s="44">
        <f t="shared" si="79"/>
        <v>0</v>
      </c>
      <c r="K694" s="44">
        <f t="shared" si="80"/>
        <v>0</v>
      </c>
    </row>
    <row r="695" spans="1:11" ht="24.95" customHeight="1">
      <c r="A695" s="61" t="s">
        <v>1024</v>
      </c>
      <c r="B695" s="61"/>
      <c r="C695" s="61"/>
      <c r="D695" s="61"/>
      <c r="E695" s="62" t="s">
        <v>1025</v>
      </c>
      <c r="F695" s="61"/>
      <c r="G695" s="61"/>
      <c r="H695" s="63"/>
      <c r="I695" s="63"/>
      <c r="J695" s="63"/>
      <c r="K695" s="63">
        <f>SUM(K697,K723,K737)</f>
        <v>0</v>
      </c>
    </row>
    <row r="696" spans="1:11">
      <c r="A696" s="64"/>
      <c r="B696" s="64"/>
      <c r="C696" s="64"/>
      <c r="D696" s="64"/>
      <c r="E696" s="65"/>
      <c r="F696" s="64"/>
      <c r="G696" s="64"/>
      <c r="H696" s="66"/>
      <c r="I696" s="66"/>
      <c r="J696" s="66"/>
      <c r="K696" s="66"/>
    </row>
    <row r="697" spans="1:11" ht="24.95" customHeight="1">
      <c r="A697" s="55" t="s">
        <v>1026</v>
      </c>
      <c r="B697" s="55"/>
      <c r="C697" s="55"/>
      <c r="D697" s="55"/>
      <c r="E697" s="56" t="s">
        <v>1027</v>
      </c>
      <c r="F697" s="55"/>
      <c r="G697" s="55"/>
      <c r="H697" s="57"/>
      <c r="I697" s="57"/>
      <c r="J697" s="57"/>
      <c r="K697" s="57">
        <f>SUM(K699:K722)</f>
        <v>0</v>
      </c>
    </row>
    <row r="698" spans="1:11">
      <c r="A698" s="42"/>
      <c r="B698" s="42"/>
      <c r="C698" s="42"/>
      <c r="D698" s="42"/>
      <c r="E698" s="43"/>
      <c r="F698" s="42"/>
      <c r="G698" s="42"/>
      <c r="H698" s="44"/>
      <c r="I698" s="44"/>
      <c r="J698" s="44"/>
      <c r="K698" s="44"/>
    </row>
    <row r="699" spans="1:11">
      <c r="A699" s="42" t="s">
        <v>1028</v>
      </c>
      <c r="B699" s="42" t="s">
        <v>35</v>
      </c>
      <c r="C699" s="42" t="s">
        <v>639</v>
      </c>
      <c r="D699" s="42">
        <v>382</v>
      </c>
      <c r="E699" s="43" t="s">
        <v>1029</v>
      </c>
      <c r="F699" s="42" t="s">
        <v>464</v>
      </c>
      <c r="G699" s="42">
        <v>20</v>
      </c>
      <c r="H699" s="44"/>
      <c r="I699" s="44">
        <f t="shared" ref="I699:I722" si="81">TRUNC(H699*(1+$I$2),2)</f>
        <v>0</v>
      </c>
      <c r="J699" s="44">
        <f t="shared" ref="J699:J722" si="82">TRUNC(G699*H699,2)</f>
        <v>0</v>
      </c>
      <c r="K699" s="44">
        <f t="shared" ref="K699:K722" si="83">TRUNC(G699*I699,2)</f>
        <v>0</v>
      </c>
    </row>
    <row r="700" spans="1:11">
      <c r="A700" s="42" t="s">
        <v>1030</v>
      </c>
      <c r="B700" s="42" t="s">
        <v>35</v>
      </c>
      <c r="C700" s="42" t="s">
        <v>639</v>
      </c>
      <c r="D700" s="42">
        <v>380</v>
      </c>
      <c r="E700" s="43" t="s">
        <v>1031</v>
      </c>
      <c r="F700" s="42" t="s">
        <v>464</v>
      </c>
      <c r="G700" s="42">
        <v>400</v>
      </c>
      <c r="H700" s="44"/>
      <c r="I700" s="44">
        <f t="shared" si="81"/>
        <v>0</v>
      </c>
      <c r="J700" s="44">
        <f t="shared" si="82"/>
        <v>0</v>
      </c>
      <c r="K700" s="44">
        <f t="shared" si="83"/>
        <v>0</v>
      </c>
    </row>
    <row r="701" spans="1:11">
      <c r="A701" s="42" t="s">
        <v>1032</v>
      </c>
      <c r="B701" s="42" t="s">
        <v>57</v>
      </c>
      <c r="C701" s="42" t="s">
        <v>54</v>
      </c>
      <c r="D701" s="42">
        <v>39352</v>
      </c>
      <c r="E701" s="43" t="s">
        <v>1033</v>
      </c>
      <c r="F701" s="42" t="s">
        <v>39</v>
      </c>
      <c r="G701" s="42">
        <v>420</v>
      </c>
      <c r="H701" s="44"/>
      <c r="I701" s="44">
        <f t="shared" si="81"/>
        <v>0</v>
      </c>
      <c r="J701" s="44">
        <f t="shared" si="82"/>
        <v>0</v>
      </c>
      <c r="K701" s="44">
        <f t="shared" si="83"/>
        <v>0</v>
      </c>
    </row>
    <row r="702" spans="1:11">
      <c r="A702" s="42" t="s">
        <v>1034</v>
      </c>
      <c r="B702" s="42" t="s">
        <v>57</v>
      </c>
      <c r="C702" s="42" t="s">
        <v>54</v>
      </c>
      <c r="D702" s="42">
        <v>39176</v>
      </c>
      <c r="E702" s="43" t="s">
        <v>1035</v>
      </c>
      <c r="F702" s="42" t="s">
        <v>39</v>
      </c>
      <c r="G702" s="42">
        <v>600</v>
      </c>
      <c r="H702" s="44"/>
      <c r="I702" s="44">
        <f t="shared" si="81"/>
        <v>0</v>
      </c>
      <c r="J702" s="44">
        <f t="shared" si="82"/>
        <v>0</v>
      </c>
      <c r="K702" s="44">
        <f t="shared" si="83"/>
        <v>0</v>
      </c>
    </row>
    <row r="703" spans="1:11">
      <c r="A703" s="42" t="s">
        <v>1036</v>
      </c>
      <c r="B703" s="42" t="s">
        <v>57</v>
      </c>
      <c r="C703" s="42" t="s">
        <v>54</v>
      </c>
      <c r="D703" s="42">
        <v>39175</v>
      </c>
      <c r="E703" s="43" t="s">
        <v>1037</v>
      </c>
      <c r="F703" s="42" t="s">
        <v>39</v>
      </c>
      <c r="G703" s="42">
        <v>1200</v>
      </c>
      <c r="H703" s="44"/>
      <c r="I703" s="44">
        <f t="shared" si="81"/>
        <v>0</v>
      </c>
      <c r="J703" s="44">
        <f t="shared" si="82"/>
        <v>0</v>
      </c>
      <c r="K703" s="44">
        <f t="shared" si="83"/>
        <v>0</v>
      </c>
    </row>
    <row r="704" spans="1:11" ht="30">
      <c r="A704" s="42" t="s">
        <v>1038</v>
      </c>
      <c r="B704" s="42" t="s">
        <v>57</v>
      </c>
      <c r="C704" s="42" t="s">
        <v>54</v>
      </c>
      <c r="D704" s="42">
        <v>2633</v>
      </c>
      <c r="E704" s="43" t="s">
        <v>1039</v>
      </c>
      <c r="F704" s="42" t="s">
        <v>39</v>
      </c>
      <c r="G704" s="42">
        <v>450</v>
      </c>
      <c r="H704" s="44"/>
      <c r="I704" s="44">
        <f t="shared" si="81"/>
        <v>0</v>
      </c>
      <c r="J704" s="44">
        <f t="shared" si="82"/>
        <v>0</v>
      </c>
      <c r="K704" s="44">
        <f t="shared" si="83"/>
        <v>0</v>
      </c>
    </row>
    <row r="705" spans="1:11" ht="30">
      <c r="A705" s="42" t="s">
        <v>1040</v>
      </c>
      <c r="B705" s="42" t="s">
        <v>57</v>
      </c>
      <c r="C705" s="42" t="s">
        <v>54</v>
      </c>
      <c r="D705" s="42">
        <v>2617</v>
      </c>
      <c r="E705" s="43" t="s">
        <v>1041</v>
      </c>
      <c r="F705" s="42" t="s">
        <v>39</v>
      </c>
      <c r="G705" s="42">
        <v>250</v>
      </c>
      <c r="H705" s="44"/>
      <c r="I705" s="44">
        <f t="shared" si="81"/>
        <v>0</v>
      </c>
      <c r="J705" s="44">
        <f t="shared" si="82"/>
        <v>0</v>
      </c>
      <c r="K705" s="44">
        <f t="shared" si="83"/>
        <v>0</v>
      </c>
    </row>
    <row r="706" spans="1:11" ht="30">
      <c r="A706" s="42" t="s">
        <v>1042</v>
      </c>
      <c r="B706" s="42" t="s">
        <v>57</v>
      </c>
      <c r="C706" s="42" t="s">
        <v>54</v>
      </c>
      <c r="D706" s="42">
        <v>2621</v>
      </c>
      <c r="E706" s="43" t="s">
        <v>1043</v>
      </c>
      <c r="F706" s="42" t="s">
        <v>39</v>
      </c>
      <c r="G706" s="42">
        <v>60</v>
      </c>
      <c r="H706" s="44"/>
      <c r="I706" s="44">
        <f t="shared" si="81"/>
        <v>0</v>
      </c>
      <c r="J706" s="44">
        <f t="shared" si="82"/>
        <v>0</v>
      </c>
      <c r="K706" s="44">
        <f t="shared" si="83"/>
        <v>0</v>
      </c>
    </row>
    <row r="707" spans="1:11" ht="30">
      <c r="A707" s="42" t="s">
        <v>1044</v>
      </c>
      <c r="B707" s="42" t="s">
        <v>35</v>
      </c>
      <c r="C707" s="42" t="s">
        <v>54</v>
      </c>
      <c r="D707" s="42">
        <v>95753</v>
      </c>
      <c r="E707" s="43" t="s">
        <v>1045</v>
      </c>
      <c r="F707" s="42" t="s">
        <v>39</v>
      </c>
      <c r="G707" s="42">
        <v>600</v>
      </c>
      <c r="H707" s="44"/>
      <c r="I707" s="44">
        <f t="shared" si="81"/>
        <v>0</v>
      </c>
      <c r="J707" s="44">
        <f t="shared" si="82"/>
        <v>0</v>
      </c>
      <c r="K707" s="44">
        <f t="shared" si="83"/>
        <v>0</v>
      </c>
    </row>
    <row r="708" spans="1:11" ht="30">
      <c r="A708" s="42" t="s">
        <v>1046</v>
      </c>
      <c r="B708" s="42" t="s">
        <v>35</v>
      </c>
      <c r="C708" s="42" t="s">
        <v>54</v>
      </c>
      <c r="D708" s="42">
        <v>95754</v>
      </c>
      <c r="E708" s="43" t="s">
        <v>1047</v>
      </c>
      <c r="F708" s="42" t="s">
        <v>39</v>
      </c>
      <c r="G708" s="42">
        <v>200</v>
      </c>
      <c r="H708" s="44"/>
      <c r="I708" s="44">
        <f t="shared" si="81"/>
        <v>0</v>
      </c>
      <c r="J708" s="44">
        <f t="shared" si="82"/>
        <v>0</v>
      </c>
      <c r="K708" s="44">
        <f t="shared" si="83"/>
        <v>0</v>
      </c>
    </row>
    <row r="709" spans="1:11" ht="30">
      <c r="A709" s="42" t="s">
        <v>1048</v>
      </c>
      <c r="B709" s="42" t="s">
        <v>35</v>
      </c>
      <c r="C709" s="42" t="s">
        <v>54</v>
      </c>
      <c r="D709" s="42">
        <v>95749</v>
      </c>
      <c r="E709" s="43" t="s">
        <v>1049</v>
      </c>
      <c r="F709" s="42" t="s">
        <v>91</v>
      </c>
      <c r="G709" s="42">
        <v>1200</v>
      </c>
      <c r="H709" s="44"/>
      <c r="I709" s="44">
        <f t="shared" si="81"/>
        <v>0</v>
      </c>
      <c r="J709" s="44">
        <f t="shared" si="82"/>
        <v>0</v>
      </c>
      <c r="K709" s="44">
        <f t="shared" si="83"/>
        <v>0</v>
      </c>
    </row>
    <row r="710" spans="1:11" ht="30">
      <c r="A710" s="42" t="s">
        <v>1050</v>
      </c>
      <c r="B710" s="42" t="s">
        <v>35</v>
      </c>
      <c r="C710" s="42" t="s">
        <v>54</v>
      </c>
      <c r="D710" s="42">
        <v>95750</v>
      </c>
      <c r="E710" s="43" t="s">
        <v>1051</v>
      </c>
      <c r="F710" s="42" t="s">
        <v>91</v>
      </c>
      <c r="G710" s="42">
        <v>240</v>
      </c>
      <c r="H710" s="44"/>
      <c r="I710" s="44">
        <f t="shared" si="81"/>
        <v>0</v>
      </c>
      <c r="J710" s="44">
        <f t="shared" si="82"/>
        <v>0</v>
      </c>
      <c r="K710" s="44">
        <f t="shared" si="83"/>
        <v>0</v>
      </c>
    </row>
    <row r="711" spans="1:11" ht="30">
      <c r="A711" s="42" t="s">
        <v>1052</v>
      </c>
      <c r="B711" s="42" t="s">
        <v>35</v>
      </c>
      <c r="C711" s="42" t="s">
        <v>54</v>
      </c>
      <c r="D711" s="42">
        <v>91854</v>
      </c>
      <c r="E711" s="43" t="s">
        <v>1053</v>
      </c>
      <c r="F711" s="42" t="s">
        <v>91</v>
      </c>
      <c r="G711" s="42">
        <v>2000</v>
      </c>
      <c r="H711" s="44"/>
      <c r="I711" s="44">
        <f t="shared" si="81"/>
        <v>0</v>
      </c>
      <c r="J711" s="44">
        <f t="shared" si="82"/>
        <v>0</v>
      </c>
      <c r="K711" s="44">
        <f t="shared" si="83"/>
        <v>0</v>
      </c>
    </row>
    <row r="712" spans="1:11" ht="30">
      <c r="A712" s="42" t="s">
        <v>1054</v>
      </c>
      <c r="B712" s="42" t="s">
        <v>35</v>
      </c>
      <c r="C712" s="42" t="s">
        <v>54</v>
      </c>
      <c r="D712" s="42">
        <v>95730</v>
      </c>
      <c r="E712" s="43" t="s">
        <v>1055</v>
      </c>
      <c r="F712" s="42" t="s">
        <v>91</v>
      </c>
      <c r="G712" s="42">
        <v>700</v>
      </c>
      <c r="H712" s="44"/>
      <c r="I712" s="44">
        <f t="shared" si="81"/>
        <v>0</v>
      </c>
      <c r="J712" s="44">
        <f t="shared" si="82"/>
        <v>0</v>
      </c>
      <c r="K712" s="44">
        <f t="shared" si="83"/>
        <v>0</v>
      </c>
    </row>
    <row r="713" spans="1:11" ht="30">
      <c r="A713" s="42" t="s">
        <v>1056</v>
      </c>
      <c r="B713" s="42" t="s">
        <v>35</v>
      </c>
      <c r="C713" s="42" t="s">
        <v>54</v>
      </c>
      <c r="D713" s="42">
        <v>93012</v>
      </c>
      <c r="E713" s="43" t="s">
        <v>1057</v>
      </c>
      <c r="F713" s="42" t="s">
        <v>91</v>
      </c>
      <c r="G713" s="42">
        <v>400</v>
      </c>
      <c r="H713" s="44"/>
      <c r="I713" s="44">
        <f t="shared" si="81"/>
        <v>0</v>
      </c>
      <c r="J713" s="44">
        <f t="shared" si="82"/>
        <v>0</v>
      </c>
      <c r="K713" s="44">
        <f t="shared" si="83"/>
        <v>0</v>
      </c>
    </row>
    <row r="714" spans="1:11" ht="45">
      <c r="A714" s="42" t="s">
        <v>1058</v>
      </c>
      <c r="B714" s="42" t="s">
        <v>35</v>
      </c>
      <c r="C714" s="42" t="s">
        <v>54</v>
      </c>
      <c r="D714" s="42">
        <v>101878</v>
      </c>
      <c r="E714" s="43" t="s">
        <v>1059</v>
      </c>
      <c r="F714" s="42" t="s">
        <v>39</v>
      </c>
      <c r="G714" s="42">
        <v>3</v>
      </c>
      <c r="H714" s="44"/>
      <c r="I714" s="44">
        <f t="shared" si="81"/>
        <v>0</v>
      </c>
      <c r="J714" s="44">
        <f t="shared" si="82"/>
        <v>0</v>
      </c>
      <c r="K714" s="44">
        <f t="shared" si="83"/>
        <v>0</v>
      </c>
    </row>
    <row r="715" spans="1:11" ht="30">
      <c r="A715" s="42" t="s">
        <v>1060</v>
      </c>
      <c r="B715" s="42" t="s">
        <v>35</v>
      </c>
      <c r="C715" s="42" t="s">
        <v>54</v>
      </c>
      <c r="D715" s="42">
        <v>91953</v>
      </c>
      <c r="E715" s="43" t="s">
        <v>1061</v>
      </c>
      <c r="F715" s="42" t="s">
        <v>39</v>
      </c>
      <c r="G715" s="42">
        <v>50</v>
      </c>
      <c r="H715" s="44"/>
      <c r="I715" s="44">
        <f t="shared" si="81"/>
        <v>0</v>
      </c>
      <c r="J715" s="44">
        <f t="shared" si="82"/>
        <v>0</v>
      </c>
      <c r="K715" s="44">
        <f t="shared" si="83"/>
        <v>0</v>
      </c>
    </row>
    <row r="716" spans="1:11" ht="30">
      <c r="A716" s="42" t="s">
        <v>1062</v>
      </c>
      <c r="B716" s="42" t="s">
        <v>35</v>
      </c>
      <c r="C716" s="42" t="s">
        <v>54</v>
      </c>
      <c r="D716" s="42">
        <v>91973</v>
      </c>
      <c r="E716" s="43" t="s">
        <v>1063</v>
      </c>
      <c r="F716" s="42" t="s">
        <v>39</v>
      </c>
      <c r="G716" s="42">
        <v>30</v>
      </c>
      <c r="H716" s="44"/>
      <c r="I716" s="44">
        <f t="shared" si="81"/>
        <v>0</v>
      </c>
      <c r="J716" s="44">
        <f t="shared" si="82"/>
        <v>0</v>
      </c>
      <c r="K716" s="44">
        <f t="shared" si="83"/>
        <v>0</v>
      </c>
    </row>
    <row r="717" spans="1:11" ht="30">
      <c r="A717" s="42" t="s">
        <v>1064</v>
      </c>
      <c r="B717" s="42" t="s">
        <v>35</v>
      </c>
      <c r="C717" s="42" t="s">
        <v>54</v>
      </c>
      <c r="D717" s="42">
        <v>91953</v>
      </c>
      <c r="E717" s="43" t="s">
        <v>1061</v>
      </c>
      <c r="F717" s="42" t="s">
        <v>39</v>
      </c>
      <c r="G717" s="42">
        <v>50</v>
      </c>
      <c r="H717" s="44"/>
      <c r="I717" s="44">
        <f t="shared" si="81"/>
        <v>0</v>
      </c>
      <c r="J717" s="44">
        <f t="shared" si="82"/>
        <v>0</v>
      </c>
      <c r="K717" s="44">
        <f t="shared" si="83"/>
        <v>0</v>
      </c>
    </row>
    <row r="718" spans="1:11" ht="30">
      <c r="A718" s="42" t="s">
        <v>1065</v>
      </c>
      <c r="B718" s="42" t="s">
        <v>35</v>
      </c>
      <c r="C718" s="42" t="s">
        <v>54</v>
      </c>
      <c r="D718" s="42">
        <v>91959</v>
      </c>
      <c r="E718" s="43" t="s">
        <v>1066</v>
      </c>
      <c r="F718" s="42" t="s">
        <v>39</v>
      </c>
      <c r="G718" s="42">
        <v>30</v>
      </c>
      <c r="H718" s="44"/>
      <c r="I718" s="44">
        <f t="shared" si="81"/>
        <v>0</v>
      </c>
      <c r="J718" s="44">
        <f t="shared" si="82"/>
        <v>0</v>
      </c>
      <c r="K718" s="44">
        <f t="shared" si="83"/>
        <v>0</v>
      </c>
    </row>
    <row r="719" spans="1:11" ht="30">
      <c r="A719" s="42" t="s">
        <v>1067</v>
      </c>
      <c r="B719" s="42" t="s">
        <v>35</v>
      </c>
      <c r="C719" s="42" t="s">
        <v>54</v>
      </c>
      <c r="D719" s="42">
        <v>91967</v>
      </c>
      <c r="E719" s="43" t="s">
        <v>1068</v>
      </c>
      <c r="F719" s="42" t="s">
        <v>39</v>
      </c>
      <c r="G719" s="42">
        <v>30</v>
      </c>
      <c r="H719" s="44"/>
      <c r="I719" s="44">
        <f t="shared" si="81"/>
        <v>0</v>
      </c>
      <c r="J719" s="44">
        <f t="shared" si="82"/>
        <v>0</v>
      </c>
      <c r="K719" s="44">
        <f t="shared" si="83"/>
        <v>0</v>
      </c>
    </row>
    <row r="720" spans="1:11" ht="30">
      <c r="A720" s="42" t="s">
        <v>1069</v>
      </c>
      <c r="B720" s="42" t="s">
        <v>35</v>
      </c>
      <c r="C720" s="42" t="s">
        <v>54</v>
      </c>
      <c r="D720" s="42">
        <v>91996</v>
      </c>
      <c r="E720" s="43" t="s">
        <v>1070</v>
      </c>
      <c r="F720" s="42" t="s">
        <v>39</v>
      </c>
      <c r="G720" s="42">
        <v>500</v>
      </c>
      <c r="H720" s="44"/>
      <c r="I720" s="44">
        <f t="shared" si="81"/>
        <v>0</v>
      </c>
      <c r="J720" s="44">
        <f t="shared" si="82"/>
        <v>0</v>
      </c>
      <c r="K720" s="44">
        <f t="shared" si="83"/>
        <v>0</v>
      </c>
    </row>
    <row r="721" spans="1:11" ht="30">
      <c r="A721" s="42" t="s">
        <v>1071</v>
      </c>
      <c r="B721" s="42" t="s">
        <v>35</v>
      </c>
      <c r="C721" s="42" t="s">
        <v>36</v>
      </c>
      <c r="D721" s="42" t="s">
        <v>1072</v>
      </c>
      <c r="E721" s="43" t="s">
        <v>1073</v>
      </c>
      <c r="F721" s="42" t="s">
        <v>39</v>
      </c>
      <c r="G721" s="42">
        <v>720</v>
      </c>
      <c r="H721" s="44"/>
      <c r="I721" s="44">
        <f t="shared" si="81"/>
        <v>0</v>
      </c>
      <c r="J721" s="44">
        <f t="shared" si="82"/>
        <v>0</v>
      </c>
      <c r="K721" s="44">
        <f t="shared" si="83"/>
        <v>0</v>
      </c>
    </row>
    <row r="722" spans="1:11" ht="30">
      <c r="A722" s="42" t="s">
        <v>1074</v>
      </c>
      <c r="B722" s="42" t="s">
        <v>35</v>
      </c>
      <c r="C722" s="42" t="s">
        <v>36</v>
      </c>
      <c r="D722" s="42" t="s">
        <v>1075</v>
      </c>
      <c r="E722" s="43" t="s">
        <v>1076</v>
      </c>
      <c r="F722" s="42" t="s">
        <v>39</v>
      </c>
      <c r="G722" s="42">
        <v>400</v>
      </c>
      <c r="H722" s="44"/>
      <c r="I722" s="44">
        <f t="shared" si="81"/>
        <v>0</v>
      </c>
      <c r="J722" s="44">
        <f t="shared" si="82"/>
        <v>0</v>
      </c>
      <c r="K722" s="44">
        <f t="shared" si="83"/>
        <v>0</v>
      </c>
    </row>
    <row r="723" spans="1:11" ht="24.95" customHeight="1">
      <c r="A723" s="55" t="s">
        <v>1077</v>
      </c>
      <c r="B723" s="55"/>
      <c r="C723" s="55"/>
      <c r="D723" s="55"/>
      <c r="E723" s="56" t="s">
        <v>1078</v>
      </c>
      <c r="F723" s="55"/>
      <c r="G723" s="55"/>
      <c r="H723" s="57"/>
      <c r="I723" s="57"/>
      <c r="J723" s="57"/>
      <c r="K723" s="57">
        <f>SUM(K725:K736)</f>
        <v>0</v>
      </c>
    </row>
    <row r="724" spans="1:11">
      <c r="A724" s="42"/>
      <c r="B724" s="42"/>
      <c r="C724" s="42"/>
      <c r="D724" s="42"/>
      <c r="E724" s="43"/>
      <c r="F724" s="42"/>
      <c r="G724" s="42"/>
      <c r="H724" s="44"/>
      <c r="I724" s="44"/>
      <c r="J724" s="44"/>
      <c r="K724" s="44"/>
    </row>
    <row r="725" spans="1:11">
      <c r="A725" s="42" t="s">
        <v>1079</v>
      </c>
      <c r="B725" s="42" t="s">
        <v>35</v>
      </c>
      <c r="C725" s="42" t="s">
        <v>639</v>
      </c>
      <c r="D725" s="42">
        <v>9924</v>
      </c>
      <c r="E725" s="43" t="s">
        <v>1080</v>
      </c>
      <c r="F725" s="42" t="s">
        <v>464</v>
      </c>
      <c r="G725" s="42">
        <v>800</v>
      </c>
      <c r="H725" s="44"/>
      <c r="I725" s="44">
        <f t="shared" ref="I725:I736" si="84">TRUNC(H725*(1+$I$2),2)</f>
        <v>0</v>
      </c>
      <c r="J725" s="44">
        <f t="shared" ref="J725:J736" si="85">TRUNC(G725*H725,2)</f>
        <v>0</v>
      </c>
      <c r="K725" s="44">
        <f t="shared" ref="K725:K736" si="86">TRUNC(G725*I725,2)</f>
        <v>0</v>
      </c>
    </row>
    <row r="726" spans="1:11" ht="30">
      <c r="A726" s="42" t="s">
        <v>1081</v>
      </c>
      <c r="B726" s="42" t="s">
        <v>35</v>
      </c>
      <c r="C726" s="42" t="s">
        <v>36</v>
      </c>
      <c r="D726" s="42" t="s">
        <v>1082</v>
      </c>
      <c r="E726" s="43" t="s">
        <v>1083</v>
      </c>
      <c r="F726" s="42" t="s">
        <v>178</v>
      </c>
      <c r="G726" s="42">
        <v>30</v>
      </c>
      <c r="H726" s="44"/>
      <c r="I726" s="44">
        <f t="shared" si="84"/>
        <v>0</v>
      </c>
      <c r="J726" s="44">
        <f t="shared" si="85"/>
        <v>0</v>
      </c>
      <c r="K726" s="44">
        <f t="shared" si="86"/>
        <v>0</v>
      </c>
    </row>
    <row r="727" spans="1:11" ht="30">
      <c r="A727" s="42" t="s">
        <v>1084</v>
      </c>
      <c r="B727" s="42" t="s">
        <v>35</v>
      </c>
      <c r="C727" s="42" t="s">
        <v>36</v>
      </c>
      <c r="D727" s="42" t="s">
        <v>1085</v>
      </c>
      <c r="E727" s="43" t="s">
        <v>1086</v>
      </c>
      <c r="F727" s="42" t="s">
        <v>653</v>
      </c>
      <c r="G727" s="42">
        <v>20</v>
      </c>
      <c r="H727" s="44"/>
      <c r="I727" s="44">
        <f t="shared" si="84"/>
        <v>0</v>
      </c>
      <c r="J727" s="44">
        <f t="shared" si="85"/>
        <v>0</v>
      </c>
      <c r="K727" s="44">
        <f t="shared" si="86"/>
        <v>0</v>
      </c>
    </row>
    <row r="728" spans="1:11">
      <c r="A728" s="42" t="s">
        <v>1087</v>
      </c>
      <c r="B728" s="42" t="s">
        <v>35</v>
      </c>
      <c r="C728" s="42" t="s">
        <v>639</v>
      </c>
      <c r="D728" s="42">
        <v>12679</v>
      </c>
      <c r="E728" s="43" t="s">
        <v>1088</v>
      </c>
      <c r="F728" s="42" t="s">
        <v>464</v>
      </c>
      <c r="G728" s="42">
        <v>10</v>
      </c>
      <c r="H728" s="44"/>
      <c r="I728" s="44">
        <f t="shared" si="84"/>
        <v>0</v>
      </c>
      <c r="J728" s="44">
        <f t="shared" si="85"/>
        <v>0</v>
      </c>
      <c r="K728" s="44">
        <f t="shared" si="86"/>
        <v>0</v>
      </c>
    </row>
    <row r="729" spans="1:11">
      <c r="A729" s="42" t="s">
        <v>1089</v>
      </c>
      <c r="B729" s="42" t="s">
        <v>35</v>
      </c>
      <c r="C729" s="42" t="s">
        <v>639</v>
      </c>
      <c r="D729" s="42">
        <v>8221</v>
      </c>
      <c r="E729" s="43" t="s">
        <v>1090</v>
      </c>
      <c r="F729" s="42" t="s">
        <v>464</v>
      </c>
      <c r="G729" s="42">
        <v>30</v>
      </c>
      <c r="H729" s="44"/>
      <c r="I729" s="44">
        <f t="shared" si="84"/>
        <v>0</v>
      </c>
      <c r="J729" s="44">
        <f t="shared" si="85"/>
        <v>0</v>
      </c>
      <c r="K729" s="44">
        <f t="shared" si="86"/>
        <v>0</v>
      </c>
    </row>
    <row r="730" spans="1:11" ht="30">
      <c r="A730" s="42" t="s">
        <v>1091</v>
      </c>
      <c r="B730" s="42" t="s">
        <v>35</v>
      </c>
      <c r="C730" s="42" t="s">
        <v>639</v>
      </c>
      <c r="D730" s="42">
        <v>4533</v>
      </c>
      <c r="E730" s="43" t="s">
        <v>1092</v>
      </c>
      <c r="F730" s="42" t="s">
        <v>464</v>
      </c>
      <c r="G730" s="42">
        <v>60</v>
      </c>
      <c r="H730" s="44"/>
      <c r="I730" s="44">
        <f t="shared" si="84"/>
        <v>0</v>
      </c>
      <c r="J730" s="44">
        <f t="shared" si="85"/>
        <v>0</v>
      </c>
      <c r="K730" s="44">
        <f t="shared" si="86"/>
        <v>0</v>
      </c>
    </row>
    <row r="731" spans="1:11" ht="30">
      <c r="A731" s="42" t="s">
        <v>1093</v>
      </c>
      <c r="B731" s="42" t="s">
        <v>35</v>
      </c>
      <c r="C731" s="42" t="s">
        <v>639</v>
      </c>
      <c r="D731" s="42">
        <v>764</v>
      </c>
      <c r="E731" s="43" t="s">
        <v>1094</v>
      </c>
      <c r="F731" s="42" t="s">
        <v>653</v>
      </c>
      <c r="G731" s="42">
        <v>180</v>
      </c>
      <c r="H731" s="44"/>
      <c r="I731" s="44">
        <f t="shared" si="84"/>
        <v>0</v>
      </c>
      <c r="J731" s="44">
        <f t="shared" si="85"/>
        <v>0</v>
      </c>
      <c r="K731" s="44">
        <f t="shared" si="86"/>
        <v>0</v>
      </c>
    </row>
    <row r="732" spans="1:11" ht="45">
      <c r="A732" s="42" t="s">
        <v>1095</v>
      </c>
      <c r="B732" s="42" t="s">
        <v>35</v>
      </c>
      <c r="C732" s="42" t="s">
        <v>54</v>
      </c>
      <c r="D732" s="42">
        <v>96562</v>
      </c>
      <c r="E732" s="43" t="s">
        <v>1096</v>
      </c>
      <c r="F732" s="42" t="s">
        <v>91</v>
      </c>
      <c r="G732" s="42">
        <v>360</v>
      </c>
      <c r="H732" s="44"/>
      <c r="I732" s="44">
        <f t="shared" si="84"/>
        <v>0</v>
      </c>
      <c r="J732" s="44">
        <f t="shared" si="85"/>
        <v>0</v>
      </c>
      <c r="K732" s="44">
        <f t="shared" si="86"/>
        <v>0</v>
      </c>
    </row>
    <row r="733" spans="1:11">
      <c r="A733" s="42" t="s">
        <v>1097</v>
      </c>
      <c r="B733" s="42" t="s">
        <v>35</v>
      </c>
      <c r="C733" s="42" t="s">
        <v>639</v>
      </c>
      <c r="D733" s="42">
        <v>8353</v>
      </c>
      <c r="E733" s="43" t="s">
        <v>1098</v>
      </c>
      <c r="F733" s="42" t="s">
        <v>464</v>
      </c>
      <c r="G733" s="42">
        <v>23</v>
      </c>
      <c r="H733" s="44"/>
      <c r="I733" s="44">
        <f t="shared" si="84"/>
        <v>0</v>
      </c>
      <c r="J733" s="44">
        <f t="shared" si="85"/>
        <v>0</v>
      </c>
      <c r="K733" s="44">
        <f t="shared" si="86"/>
        <v>0</v>
      </c>
    </row>
    <row r="734" spans="1:11">
      <c r="A734" s="42" t="s">
        <v>1099</v>
      </c>
      <c r="B734" s="42" t="s">
        <v>35</v>
      </c>
      <c r="C734" s="42" t="s">
        <v>639</v>
      </c>
      <c r="D734" s="42">
        <v>8782</v>
      </c>
      <c r="E734" s="43" t="s">
        <v>1100</v>
      </c>
      <c r="F734" s="42" t="s">
        <v>464</v>
      </c>
      <c r="G734" s="42">
        <v>4</v>
      </c>
      <c r="H734" s="44"/>
      <c r="I734" s="44">
        <f t="shared" si="84"/>
        <v>0</v>
      </c>
      <c r="J734" s="44">
        <f t="shared" si="85"/>
        <v>0</v>
      </c>
      <c r="K734" s="44">
        <f t="shared" si="86"/>
        <v>0</v>
      </c>
    </row>
    <row r="735" spans="1:11">
      <c r="A735" s="42" t="s">
        <v>1101</v>
      </c>
      <c r="B735" s="42" t="s">
        <v>35</v>
      </c>
      <c r="C735" s="42" t="s">
        <v>639</v>
      </c>
      <c r="D735" s="42">
        <v>9990</v>
      </c>
      <c r="E735" s="43" t="s">
        <v>1102</v>
      </c>
      <c r="F735" s="42" t="s">
        <v>464</v>
      </c>
      <c r="G735" s="42">
        <v>42</v>
      </c>
      <c r="H735" s="44"/>
      <c r="I735" s="44">
        <f t="shared" si="84"/>
        <v>0</v>
      </c>
      <c r="J735" s="44">
        <f t="shared" si="85"/>
        <v>0</v>
      </c>
      <c r="K735" s="44">
        <f t="shared" si="86"/>
        <v>0</v>
      </c>
    </row>
    <row r="736" spans="1:11" ht="30">
      <c r="A736" s="42" t="s">
        <v>1103</v>
      </c>
      <c r="B736" s="42" t="s">
        <v>35</v>
      </c>
      <c r="C736" s="42" t="s">
        <v>639</v>
      </c>
      <c r="D736" s="42">
        <v>8113</v>
      </c>
      <c r="E736" s="43" t="s">
        <v>1104</v>
      </c>
      <c r="F736" s="42" t="s">
        <v>464</v>
      </c>
      <c r="G736" s="42">
        <v>1</v>
      </c>
      <c r="H736" s="44"/>
      <c r="I736" s="44">
        <f t="shared" si="84"/>
        <v>0</v>
      </c>
      <c r="J736" s="44">
        <f t="shared" si="85"/>
        <v>0</v>
      </c>
      <c r="K736" s="44">
        <f t="shared" si="86"/>
        <v>0</v>
      </c>
    </row>
    <row r="737" spans="1:11" ht="24.95" customHeight="1">
      <c r="A737" s="55" t="s">
        <v>1105</v>
      </c>
      <c r="B737" s="55"/>
      <c r="C737" s="55"/>
      <c r="D737" s="55"/>
      <c r="E737" s="56" t="s">
        <v>1106</v>
      </c>
      <c r="F737" s="55"/>
      <c r="G737" s="55"/>
      <c r="H737" s="57"/>
      <c r="I737" s="57"/>
      <c r="J737" s="57"/>
      <c r="K737" s="57">
        <f>SUM(K739:K750)</f>
        <v>0</v>
      </c>
    </row>
    <row r="738" spans="1:11">
      <c r="A738" s="42"/>
      <c r="B738" s="42"/>
      <c r="C738" s="42"/>
      <c r="D738" s="42"/>
      <c r="E738" s="43"/>
      <c r="F738" s="42"/>
      <c r="G738" s="42"/>
      <c r="H738" s="44"/>
      <c r="I738" s="44"/>
      <c r="J738" s="44"/>
      <c r="K738" s="44"/>
    </row>
    <row r="739" spans="1:11">
      <c r="A739" s="42" t="s">
        <v>1107</v>
      </c>
      <c r="B739" s="42" t="s">
        <v>35</v>
      </c>
      <c r="C739" s="42" t="s">
        <v>639</v>
      </c>
      <c r="D739" s="42">
        <v>4001</v>
      </c>
      <c r="E739" s="43" t="s">
        <v>1108</v>
      </c>
      <c r="F739" s="42" t="s">
        <v>91</v>
      </c>
      <c r="G739" s="42">
        <v>1200</v>
      </c>
      <c r="H739" s="44"/>
      <c r="I739" s="44">
        <f t="shared" ref="I739:I750" si="87">TRUNC(H739*(1+$I$2),2)</f>
        <v>0</v>
      </c>
      <c r="J739" s="44">
        <f t="shared" ref="J739:J750" si="88">TRUNC(G739*H739,2)</f>
        <v>0</v>
      </c>
      <c r="K739" s="44">
        <f t="shared" ref="K739:K750" si="89">TRUNC(G739*I739,2)</f>
        <v>0</v>
      </c>
    </row>
    <row r="740" spans="1:11" ht="30">
      <c r="A740" s="42" t="s">
        <v>1109</v>
      </c>
      <c r="B740" s="42" t="s">
        <v>35</v>
      </c>
      <c r="C740" s="42" t="s">
        <v>54</v>
      </c>
      <c r="D740" s="42">
        <v>91926</v>
      </c>
      <c r="E740" s="43" t="s">
        <v>1110</v>
      </c>
      <c r="F740" s="42" t="s">
        <v>91</v>
      </c>
      <c r="G740" s="42">
        <v>15600</v>
      </c>
      <c r="H740" s="44"/>
      <c r="I740" s="44">
        <f t="shared" si="87"/>
        <v>0</v>
      </c>
      <c r="J740" s="44">
        <f t="shared" si="88"/>
        <v>0</v>
      </c>
      <c r="K740" s="44">
        <f t="shared" si="89"/>
        <v>0</v>
      </c>
    </row>
    <row r="741" spans="1:11" ht="30">
      <c r="A741" s="42" t="s">
        <v>1111</v>
      </c>
      <c r="B741" s="42" t="s">
        <v>35</v>
      </c>
      <c r="C741" s="42" t="s">
        <v>54</v>
      </c>
      <c r="D741" s="42">
        <v>91928</v>
      </c>
      <c r="E741" s="43" t="s">
        <v>1112</v>
      </c>
      <c r="F741" s="42" t="s">
        <v>91</v>
      </c>
      <c r="G741" s="42">
        <v>10900</v>
      </c>
      <c r="H741" s="44"/>
      <c r="I741" s="44">
        <f t="shared" si="87"/>
        <v>0</v>
      </c>
      <c r="J741" s="44">
        <f t="shared" si="88"/>
        <v>0</v>
      </c>
      <c r="K741" s="44">
        <f t="shared" si="89"/>
        <v>0</v>
      </c>
    </row>
    <row r="742" spans="1:11" ht="30">
      <c r="A742" s="42" t="s">
        <v>1113</v>
      </c>
      <c r="B742" s="42" t="s">
        <v>35</v>
      </c>
      <c r="C742" s="42" t="s">
        <v>54</v>
      </c>
      <c r="D742" s="42">
        <v>91930</v>
      </c>
      <c r="E742" s="43" t="s">
        <v>1114</v>
      </c>
      <c r="F742" s="42" t="s">
        <v>91</v>
      </c>
      <c r="G742" s="42">
        <v>4100</v>
      </c>
      <c r="H742" s="44"/>
      <c r="I742" s="44">
        <f t="shared" si="87"/>
        <v>0</v>
      </c>
      <c r="J742" s="44">
        <f t="shared" si="88"/>
        <v>0</v>
      </c>
      <c r="K742" s="44">
        <f t="shared" si="89"/>
        <v>0</v>
      </c>
    </row>
    <row r="743" spans="1:11" ht="30">
      <c r="A743" s="42" t="s">
        <v>1115</v>
      </c>
      <c r="B743" s="42" t="s">
        <v>35</v>
      </c>
      <c r="C743" s="42" t="s">
        <v>54</v>
      </c>
      <c r="D743" s="42">
        <v>93653</v>
      </c>
      <c r="E743" s="43" t="s">
        <v>1116</v>
      </c>
      <c r="F743" s="42" t="s">
        <v>39</v>
      </c>
      <c r="G743" s="42">
        <v>78</v>
      </c>
      <c r="H743" s="44"/>
      <c r="I743" s="44">
        <f t="shared" si="87"/>
        <v>0</v>
      </c>
      <c r="J743" s="44">
        <f t="shared" si="88"/>
        <v>0</v>
      </c>
      <c r="K743" s="44">
        <f t="shared" si="89"/>
        <v>0</v>
      </c>
    </row>
    <row r="744" spans="1:11" ht="30">
      <c r="A744" s="42" t="s">
        <v>1117</v>
      </c>
      <c r="B744" s="42" t="s">
        <v>35</v>
      </c>
      <c r="C744" s="42" t="s">
        <v>54</v>
      </c>
      <c r="D744" s="42">
        <v>93661</v>
      </c>
      <c r="E744" s="43" t="s">
        <v>1118</v>
      </c>
      <c r="F744" s="42" t="s">
        <v>39</v>
      </c>
      <c r="G744" s="42">
        <v>20</v>
      </c>
      <c r="H744" s="44"/>
      <c r="I744" s="44">
        <f t="shared" si="87"/>
        <v>0</v>
      </c>
      <c r="J744" s="44">
        <f t="shared" si="88"/>
        <v>0</v>
      </c>
      <c r="K744" s="44">
        <f t="shared" si="89"/>
        <v>0</v>
      </c>
    </row>
    <row r="745" spans="1:11" ht="30">
      <c r="A745" s="42" t="s">
        <v>1119</v>
      </c>
      <c r="B745" s="42" t="s">
        <v>35</v>
      </c>
      <c r="C745" s="42" t="s">
        <v>54</v>
      </c>
      <c r="D745" s="42">
        <v>93664</v>
      </c>
      <c r="E745" s="43" t="s">
        <v>1120</v>
      </c>
      <c r="F745" s="42" t="s">
        <v>39</v>
      </c>
      <c r="G745" s="42">
        <v>80</v>
      </c>
      <c r="H745" s="44"/>
      <c r="I745" s="44">
        <f t="shared" si="87"/>
        <v>0</v>
      </c>
      <c r="J745" s="44">
        <f t="shared" si="88"/>
        <v>0</v>
      </c>
      <c r="K745" s="44">
        <f t="shared" si="89"/>
        <v>0</v>
      </c>
    </row>
    <row r="746" spans="1:11" ht="30">
      <c r="A746" s="42" t="s">
        <v>1121</v>
      </c>
      <c r="B746" s="42" t="s">
        <v>35</v>
      </c>
      <c r="C746" s="42" t="s">
        <v>54</v>
      </c>
      <c r="D746" s="42">
        <v>93673</v>
      </c>
      <c r="E746" s="43" t="s">
        <v>1122</v>
      </c>
      <c r="F746" s="42" t="s">
        <v>39</v>
      </c>
      <c r="G746" s="42">
        <v>4</v>
      </c>
      <c r="H746" s="44"/>
      <c r="I746" s="44">
        <f t="shared" si="87"/>
        <v>0</v>
      </c>
      <c r="J746" s="44">
        <f t="shared" si="88"/>
        <v>0</v>
      </c>
      <c r="K746" s="44">
        <f t="shared" si="89"/>
        <v>0</v>
      </c>
    </row>
    <row r="747" spans="1:11" ht="30">
      <c r="A747" s="42" t="s">
        <v>1123</v>
      </c>
      <c r="B747" s="42" t="s">
        <v>35</v>
      </c>
      <c r="C747" s="42" t="s">
        <v>639</v>
      </c>
      <c r="D747" s="42">
        <v>8193</v>
      </c>
      <c r="E747" s="43" t="s">
        <v>1124</v>
      </c>
      <c r="F747" s="42" t="s">
        <v>464</v>
      </c>
      <c r="G747" s="42">
        <v>12</v>
      </c>
      <c r="H747" s="44"/>
      <c r="I747" s="44">
        <f t="shared" si="87"/>
        <v>0</v>
      </c>
      <c r="J747" s="44">
        <f t="shared" si="88"/>
        <v>0</v>
      </c>
      <c r="K747" s="44">
        <f t="shared" si="89"/>
        <v>0</v>
      </c>
    </row>
    <row r="748" spans="1:11" ht="30">
      <c r="A748" s="42" t="s">
        <v>1125</v>
      </c>
      <c r="B748" s="42" t="s">
        <v>35</v>
      </c>
      <c r="C748" s="42" t="s">
        <v>639</v>
      </c>
      <c r="D748" s="42">
        <v>12233</v>
      </c>
      <c r="E748" s="43" t="s">
        <v>1126</v>
      </c>
      <c r="F748" s="42" t="s">
        <v>464</v>
      </c>
      <c r="G748" s="42">
        <v>4</v>
      </c>
      <c r="H748" s="44"/>
      <c r="I748" s="44">
        <f t="shared" si="87"/>
        <v>0</v>
      </c>
      <c r="J748" s="44">
        <f t="shared" si="88"/>
        <v>0</v>
      </c>
      <c r="K748" s="44">
        <f t="shared" si="89"/>
        <v>0</v>
      </c>
    </row>
    <row r="749" spans="1:11">
      <c r="A749" s="42" t="s">
        <v>1127</v>
      </c>
      <c r="B749" s="42" t="s">
        <v>35</v>
      </c>
      <c r="C749" s="42" t="s">
        <v>639</v>
      </c>
      <c r="D749" s="42">
        <v>9042</v>
      </c>
      <c r="E749" s="43" t="s">
        <v>1128</v>
      </c>
      <c r="F749" s="42" t="s">
        <v>464</v>
      </c>
      <c r="G749" s="42">
        <v>12</v>
      </c>
      <c r="H749" s="44"/>
      <c r="I749" s="44">
        <f t="shared" si="87"/>
        <v>0</v>
      </c>
      <c r="J749" s="44">
        <f t="shared" si="88"/>
        <v>0</v>
      </c>
      <c r="K749" s="44">
        <f t="shared" si="89"/>
        <v>0</v>
      </c>
    </row>
    <row r="750" spans="1:11">
      <c r="A750" s="42" t="s">
        <v>1129</v>
      </c>
      <c r="B750" s="42" t="s">
        <v>35</v>
      </c>
      <c r="C750" s="42" t="s">
        <v>639</v>
      </c>
      <c r="D750" s="42">
        <v>11284</v>
      </c>
      <c r="E750" s="43" t="s">
        <v>1130</v>
      </c>
      <c r="F750" s="42" t="s">
        <v>464</v>
      </c>
      <c r="G750" s="42">
        <v>1</v>
      </c>
      <c r="H750" s="44"/>
      <c r="I750" s="44">
        <f t="shared" si="87"/>
        <v>0</v>
      </c>
      <c r="J750" s="44">
        <f t="shared" si="88"/>
        <v>0</v>
      </c>
      <c r="K750" s="44">
        <f t="shared" si="89"/>
        <v>0</v>
      </c>
    </row>
    <row r="751" spans="1:11" ht="24.95" customHeight="1">
      <c r="A751" s="61" t="s">
        <v>1131</v>
      </c>
      <c r="B751" s="61"/>
      <c r="C751" s="61"/>
      <c r="D751" s="61"/>
      <c r="E751" s="62" t="s">
        <v>1132</v>
      </c>
      <c r="F751" s="61"/>
      <c r="G751" s="61"/>
      <c r="H751" s="63"/>
      <c r="I751" s="63"/>
      <c r="J751" s="63"/>
      <c r="K751" s="63">
        <f>SUM(K753:K767)</f>
        <v>0</v>
      </c>
    </row>
    <row r="752" spans="1:11">
      <c r="A752" s="42"/>
      <c r="B752" s="42"/>
      <c r="C752" s="42"/>
      <c r="D752" s="42"/>
      <c r="E752" s="43"/>
      <c r="F752" s="42"/>
      <c r="G752" s="42"/>
      <c r="H752" s="44"/>
      <c r="I752" s="44"/>
      <c r="J752" s="44"/>
      <c r="K752" s="44"/>
    </row>
    <row r="753" spans="1:11" ht="30">
      <c r="A753" s="42" t="s">
        <v>1133</v>
      </c>
      <c r="B753" s="42" t="s">
        <v>35</v>
      </c>
      <c r="C753" s="42" t="s">
        <v>54</v>
      </c>
      <c r="D753" s="42">
        <v>91871</v>
      </c>
      <c r="E753" s="43" t="s">
        <v>1134</v>
      </c>
      <c r="F753" s="42" t="s">
        <v>91</v>
      </c>
      <c r="G753" s="42">
        <v>630</v>
      </c>
      <c r="H753" s="44"/>
      <c r="I753" s="44">
        <f t="shared" ref="I753:I767" si="90">TRUNC(H753*(1+$I$2),2)</f>
        <v>0</v>
      </c>
      <c r="J753" s="44">
        <f t="shared" ref="J753:J767" si="91">TRUNC(G753*H753,2)</f>
        <v>0</v>
      </c>
      <c r="K753" s="44">
        <f t="shared" ref="K753:K767" si="92">TRUNC(G753*I753,2)</f>
        <v>0</v>
      </c>
    </row>
    <row r="754" spans="1:11" ht="45">
      <c r="A754" s="42" t="s">
        <v>1135</v>
      </c>
      <c r="B754" s="42" t="s">
        <v>35</v>
      </c>
      <c r="C754" s="42" t="s">
        <v>54</v>
      </c>
      <c r="D754" s="42">
        <v>91914</v>
      </c>
      <c r="E754" s="43" t="s">
        <v>1136</v>
      </c>
      <c r="F754" s="42" t="s">
        <v>39</v>
      </c>
      <c r="G754" s="42">
        <v>86</v>
      </c>
      <c r="H754" s="44"/>
      <c r="I754" s="44">
        <f t="shared" si="90"/>
        <v>0</v>
      </c>
      <c r="J754" s="44">
        <f t="shared" si="91"/>
        <v>0</v>
      </c>
      <c r="K754" s="44">
        <f t="shared" si="92"/>
        <v>0</v>
      </c>
    </row>
    <row r="755" spans="1:11" ht="30">
      <c r="A755" s="42" t="s">
        <v>1137</v>
      </c>
      <c r="B755" s="42" t="s">
        <v>35</v>
      </c>
      <c r="C755" s="42" t="s">
        <v>54</v>
      </c>
      <c r="D755" s="42">
        <v>91884</v>
      </c>
      <c r="E755" s="43" t="s">
        <v>1138</v>
      </c>
      <c r="F755" s="42" t="s">
        <v>39</v>
      </c>
      <c r="G755" s="42">
        <v>112</v>
      </c>
      <c r="H755" s="44"/>
      <c r="I755" s="44">
        <f t="shared" si="90"/>
        <v>0</v>
      </c>
      <c r="J755" s="44">
        <f t="shared" si="91"/>
        <v>0</v>
      </c>
      <c r="K755" s="44">
        <f t="shared" si="92"/>
        <v>0</v>
      </c>
    </row>
    <row r="756" spans="1:11">
      <c r="A756" s="42" t="s">
        <v>1139</v>
      </c>
      <c r="B756" s="42" t="s">
        <v>35</v>
      </c>
      <c r="C756" s="42" t="s">
        <v>639</v>
      </c>
      <c r="D756" s="42">
        <v>11415</v>
      </c>
      <c r="E756" s="43" t="s">
        <v>1140</v>
      </c>
      <c r="F756" s="42" t="s">
        <v>464</v>
      </c>
      <c r="G756" s="42">
        <v>6</v>
      </c>
      <c r="H756" s="44"/>
      <c r="I756" s="44">
        <f t="shared" si="90"/>
        <v>0</v>
      </c>
      <c r="J756" s="44">
        <f t="shared" si="91"/>
        <v>0</v>
      </c>
      <c r="K756" s="44">
        <f t="shared" si="92"/>
        <v>0</v>
      </c>
    </row>
    <row r="757" spans="1:11" ht="30">
      <c r="A757" s="42" t="s">
        <v>1141</v>
      </c>
      <c r="B757" s="42" t="s">
        <v>35</v>
      </c>
      <c r="C757" s="42" t="s">
        <v>36</v>
      </c>
      <c r="D757" s="42" t="s">
        <v>1082</v>
      </c>
      <c r="E757" s="43" t="s">
        <v>1083</v>
      </c>
      <c r="F757" s="42" t="s">
        <v>178</v>
      </c>
      <c r="G757" s="42">
        <v>4</v>
      </c>
      <c r="H757" s="44"/>
      <c r="I757" s="44">
        <f t="shared" si="90"/>
        <v>0</v>
      </c>
      <c r="J757" s="44">
        <f t="shared" si="91"/>
        <v>0</v>
      </c>
      <c r="K757" s="44">
        <f t="shared" si="92"/>
        <v>0</v>
      </c>
    </row>
    <row r="758" spans="1:11" ht="30">
      <c r="A758" s="42" t="s">
        <v>1142</v>
      </c>
      <c r="B758" s="42" t="s">
        <v>35</v>
      </c>
      <c r="C758" s="42" t="s">
        <v>639</v>
      </c>
      <c r="D758" s="42">
        <v>723</v>
      </c>
      <c r="E758" s="43" t="s">
        <v>1143</v>
      </c>
      <c r="F758" s="42" t="s">
        <v>464</v>
      </c>
      <c r="G758" s="42">
        <v>50</v>
      </c>
      <c r="H758" s="44"/>
      <c r="I758" s="44">
        <f t="shared" si="90"/>
        <v>0</v>
      </c>
      <c r="J758" s="44">
        <f t="shared" si="91"/>
        <v>0</v>
      </c>
      <c r="K758" s="44">
        <f t="shared" si="92"/>
        <v>0</v>
      </c>
    </row>
    <row r="759" spans="1:11" ht="30">
      <c r="A759" s="42" t="s">
        <v>1144</v>
      </c>
      <c r="B759" s="42" t="s">
        <v>35</v>
      </c>
      <c r="C759" s="42" t="s">
        <v>639</v>
      </c>
      <c r="D759" s="42">
        <v>4533</v>
      </c>
      <c r="E759" s="43" t="s">
        <v>1092</v>
      </c>
      <c r="F759" s="42" t="s">
        <v>464</v>
      </c>
      <c r="G759" s="42">
        <v>100</v>
      </c>
      <c r="H759" s="44"/>
      <c r="I759" s="44">
        <f t="shared" si="90"/>
        <v>0</v>
      </c>
      <c r="J759" s="44">
        <f t="shared" si="91"/>
        <v>0</v>
      </c>
      <c r="K759" s="44">
        <f t="shared" si="92"/>
        <v>0</v>
      </c>
    </row>
    <row r="760" spans="1:11" ht="45">
      <c r="A760" s="42" t="s">
        <v>1145</v>
      </c>
      <c r="B760" s="42" t="s">
        <v>35</v>
      </c>
      <c r="C760" s="42" t="s">
        <v>54</v>
      </c>
      <c r="D760" s="42">
        <v>96562</v>
      </c>
      <c r="E760" s="43" t="s">
        <v>1096</v>
      </c>
      <c r="F760" s="42" t="s">
        <v>91</v>
      </c>
      <c r="G760" s="42">
        <v>300</v>
      </c>
      <c r="H760" s="44"/>
      <c r="I760" s="44">
        <f t="shared" si="90"/>
        <v>0</v>
      </c>
      <c r="J760" s="44">
        <f t="shared" si="91"/>
        <v>0</v>
      </c>
      <c r="K760" s="44">
        <f t="shared" si="92"/>
        <v>0</v>
      </c>
    </row>
    <row r="761" spans="1:11">
      <c r="A761" s="42" t="s">
        <v>1146</v>
      </c>
      <c r="B761" s="42" t="s">
        <v>35</v>
      </c>
      <c r="C761" s="42" t="s">
        <v>639</v>
      </c>
      <c r="D761" s="42">
        <v>371</v>
      </c>
      <c r="E761" s="43" t="s">
        <v>1147</v>
      </c>
      <c r="F761" s="42" t="s">
        <v>464</v>
      </c>
      <c r="G761" s="42">
        <v>30</v>
      </c>
      <c r="H761" s="44"/>
      <c r="I761" s="44">
        <f t="shared" si="90"/>
        <v>0</v>
      </c>
      <c r="J761" s="44">
        <f t="shared" si="91"/>
        <v>0</v>
      </c>
      <c r="K761" s="44">
        <f t="shared" si="92"/>
        <v>0</v>
      </c>
    </row>
    <row r="762" spans="1:11">
      <c r="A762" s="42" t="s">
        <v>1148</v>
      </c>
      <c r="B762" s="42" t="s">
        <v>35</v>
      </c>
      <c r="C762" s="42" t="s">
        <v>639</v>
      </c>
      <c r="D762" s="42">
        <v>7143</v>
      </c>
      <c r="E762" s="43" t="s">
        <v>1149</v>
      </c>
      <c r="F762" s="42" t="s">
        <v>464</v>
      </c>
      <c r="G762" s="42">
        <v>20</v>
      </c>
      <c r="H762" s="44"/>
      <c r="I762" s="44">
        <f t="shared" si="90"/>
        <v>0</v>
      </c>
      <c r="J762" s="44">
        <f t="shared" si="91"/>
        <v>0</v>
      </c>
      <c r="K762" s="44">
        <f t="shared" si="92"/>
        <v>0</v>
      </c>
    </row>
    <row r="763" spans="1:11">
      <c r="A763" s="42" t="s">
        <v>1150</v>
      </c>
      <c r="B763" s="42" t="s">
        <v>35</v>
      </c>
      <c r="C763" s="42" t="s">
        <v>639</v>
      </c>
      <c r="D763" s="42">
        <v>7817</v>
      </c>
      <c r="E763" s="43" t="s">
        <v>1151</v>
      </c>
      <c r="F763" s="42" t="s">
        <v>464</v>
      </c>
      <c r="G763" s="42">
        <v>150</v>
      </c>
      <c r="H763" s="44"/>
      <c r="I763" s="44">
        <f t="shared" si="90"/>
        <v>0</v>
      </c>
      <c r="J763" s="44">
        <f t="shared" si="91"/>
        <v>0</v>
      </c>
      <c r="K763" s="44">
        <f t="shared" si="92"/>
        <v>0</v>
      </c>
    </row>
    <row r="764" spans="1:11" ht="30">
      <c r="A764" s="42" t="s">
        <v>1152</v>
      </c>
      <c r="B764" s="42" t="s">
        <v>35</v>
      </c>
      <c r="C764" s="42" t="s">
        <v>54</v>
      </c>
      <c r="D764" s="42">
        <v>95818</v>
      </c>
      <c r="E764" s="43" t="s">
        <v>1153</v>
      </c>
      <c r="F764" s="42" t="s">
        <v>39</v>
      </c>
      <c r="G764" s="42">
        <v>150</v>
      </c>
      <c r="H764" s="44"/>
      <c r="I764" s="44">
        <f t="shared" si="90"/>
        <v>0</v>
      </c>
      <c r="J764" s="44">
        <f t="shared" si="91"/>
        <v>0</v>
      </c>
      <c r="K764" s="44">
        <f t="shared" si="92"/>
        <v>0</v>
      </c>
    </row>
    <row r="765" spans="1:11" ht="30">
      <c r="A765" s="42" t="s">
        <v>1154</v>
      </c>
      <c r="B765" s="42" t="s">
        <v>35</v>
      </c>
      <c r="C765" s="42" t="s">
        <v>54</v>
      </c>
      <c r="D765" s="42">
        <v>98297</v>
      </c>
      <c r="E765" s="43" t="s">
        <v>1155</v>
      </c>
      <c r="F765" s="42" t="s">
        <v>91</v>
      </c>
      <c r="G765" s="42">
        <v>10588</v>
      </c>
      <c r="H765" s="44"/>
      <c r="I765" s="44">
        <f t="shared" si="90"/>
        <v>0</v>
      </c>
      <c r="J765" s="44">
        <f t="shared" si="91"/>
        <v>0</v>
      </c>
      <c r="K765" s="44">
        <f t="shared" si="92"/>
        <v>0</v>
      </c>
    </row>
    <row r="766" spans="1:11">
      <c r="A766" s="42" t="s">
        <v>1156</v>
      </c>
      <c r="B766" s="42" t="s">
        <v>35</v>
      </c>
      <c r="C766" s="42" t="s">
        <v>196</v>
      </c>
      <c r="D766" s="42" t="s">
        <v>1157</v>
      </c>
      <c r="E766" s="43" t="s">
        <v>1158</v>
      </c>
      <c r="F766" s="42" t="s">
        <v>39</v>
      </c>
      <c r="G766" s="42">
        <v>3</v>
      </c>
      <c r="H766" s="44"/>
      <c r="I766" s="44">
        <f t="shared" si="90"/>
        <v>0</v>
      </c>
      <c r="J766" s="44">
        <f t="shared" si="91"/>
        <v>0</v>
      </c>
      <c r="K766" s="44">
        <f t="shared" si="92"/>
        <v>0</v>
      </c>
    </row>
    <row r="767" spans="1:11">
      <c r="A767" s="42" t="s">
        <v>1159</v>
      </c>
      <c r="B767" s="42" t="s">
        <v>35</v>
      </c>
      <c r="C767" s="42" t="s">
        <v>639</v>
      </c>
      <c r="D767" s="42">
        <v>9924</v>
      </c>
      <c r="E767" s="43" t="s">
        <v>1080</v>
      </c>
      <c r="F767" s="42" t="s">
        <v>464</v>
      </c>
      <c r="G767" s="42">
        <v>152</v>
      </c>
      <c r="H767" s="44"/>
      <c r="I767" s="44">
        <f t="shared" si="90"/>
        <v>0</v>
      </c>
      <c r="J767" s="44">
        <f t="shared" si="91"/>
        <v>0</v>
      </c>
      <c r="K767" s="44">
        <f t="shared" si="92"/>
        <v>0</v>
      </c>
    </row>
    <row r="768" spans="1:11" ht="24.95" customHeight="1">
      <c r="A768" s="61" t="s">
        <v>1160</v>
      </c>
      <c r="B768" s="61"/>
      <c r="C768" s="61"/>
      <c r="D768" s="61"/>
      <c r="E768" s="62" t="s">
        <v>1161</v>
      </c>
      <c r="F768" s="61"/>
      <c r="G768" s="61"/>
      <c r="H768" s="63"/>
      <c r="I768" s="63"/>
      <c r="J768" s="63"/>
      <c r="K768" s="63">
        <f>SUM(K770:K776)</f>
        <v>0</v>
      </c>
    </row>
    <row r="769" spans="1:11">
      <c r="A769" s="42"/>
      <c r="B769" s="42"/>
      <c r="C769" s="42"/>
      <c r="D769" s="42"/>
      <c r="E769" s="43"/>
      <c r="F769" s="42"/>
      <c r="G769" s="42"/>
      <c r="H769" s="44"/>
      <c r="I769" s="44"/>
      <c r="J769" s="44"/>
      <c r="K769" s="44"/>
    </row>
    <row r="770" spans="1:11" ht="30">
      <c r="A770" s="42" t="s">
        <v>1162</v>
      </c>
      <c r="B770" s="42" t="s">
        <v>35</v>
      </c>
      <c r="C770" s="42" t="s">
        <v>54</v>
      </c>
      <c r="D770" s="42">
        <v>89865</v>
      </c>
      <c r="E770" s="43" t="s">
        <v>1163</v>
      </c>
      <c r="F770" s="42" t="s">
        <v>91</v>
      </c>
      <c r="G770" s="42">
        <v>960.8</v>
      </c>
      <c r="H770" s="44"/>
      <c r="I770" s="44">
        <f t="shared" ref="I770:I776" si="93">TRUNC(H770*(1+$I$2),2)</f>
        <v>0</v>
      </c>
      <c r="J770" s="44">
        <f t="shared" ref="J770:J776" si="94">TRUNC(G770*H770,2)</f>
        <v>0</v>
      </c>
      <c r="K770" s="44">
        <f t="shared" ref="K770:K776" si="95">TRUNC(G770*I770,2)</f>
        <v>0</v>
      </c>
    </row>
    <row r="771" spans="1:11" ht="30">
      <c r="A771" s="42" t="s">
        <v>1164</v>
      </c>
      <c r="B771" s="42" t="s">
        <v>35</v>
      </c>
      <c r="C771" s="42" t="s">
        <v>54</v>
      </c>
      <c r="D771" s="42">
        <v>89866</v>
      </c>
      <c r="E771" s="43" t="s">
        <v>1165</v>
      </c>
      <c r="F771" s="42" t="s">
        <v>39</v>
      </c>
      <c r="G771" s="42">
        <v>188</v>
      </c>
      <c r="H771" s="44"/>
      <c r="I771" s="44">
        <f t="shared" si="93"/>
        <v>0</v>
      </c>
      <c r="J771" s="44">
        <f t="shared" si="94"/>
        <v>0</v>
      </c>
      <c r="K771" s="44">
        <f t="shared" si="95"/>
        <v>0</v>
      </c>
    </row>
    <row r="772" spans="1:11" ht="45">
      <c r="A772" s="42" t="s">
        <v>1166</v>
      </c>
      <c r="B772" s="42" t="s">
        <v>35</v>
      </c>
      <c r="C772" s="42" t="s">
        <v>54</v>
      </c>
      <c r="D772" s="42">
        <v>97330</v>
      </c>
      <c r="E772" s="43" t="s">
        <v>1167</v>
      </c>
      <c r="F772" s="42" t="s">
        <v>91</v>
      </c>
      <c r="G772" s="42">
        <v>720.85</v>
      </c>
      <c r="H772" s="44"/>
      <c r="I772" s="44">
        <f t="shared" si="93"/>
        <v>0</v>
      </c>
      <c r="J772" s="44">
        <f t="shared" si="94"/>
        <v>0</v>
      </c>
      <c r="K772" s="44">
        <f t="shared" si="95"/>
        <v>0</v>
      </c>
    </row>
    <row r="773" spans="1:11" ht="45">
      <c r="A773" s="42" t="s">
        <v>1168</v>
      </c>
      <c r="B773" s="42" t="s">
        <v>35</v>
      </c>
      <c r="C773" s="42" t="s">
        <v>639</v>
      </c>
      <c r="D773" s="42">
        <v>11783</v>
      </c>
      <c r="E773" s="43" t="s">
        <v>1169</v>
      </c>
      <c r="F773" s="42" t="s">
        <v>653</v>
      </c>
      <c r="G773" s="42">
        <v>21.4</v>
      </c>
      <c r="H773" s="44"/>
      <c r="I773" s="44">
        <f t="shared" si="93"/>
        <v>0</v>
      </c>
      <c r="J773" s="44">
        <f t="shared" si="94"/>
        <v>0</v>
      </c>
      <c r="K773" s="44">
        <f t="shared" si="95"/>
        <v>0</v>
      </c>
    </row>
    <row r="774" spans="1:11" ht="30">
      <c r="A774" s="42" t="s">
        <v>1170</v>
      </c>
      <c r="B774" s="42" t="s">
        <v>57</v>
      </c>
      <c r="C774" s="42" t="s">
        <v>54</v>
      </c>
      <c r="D774" s="42">
        <v>43186</v>
      </c>
      <c r="E774" s="43" t="s">
        <v>1171</v>
      </c>
      <c r="F774" s="42" t="s">
        <v>1172</v>
      </c>
      <c r="G774" s="42">
        <v>80</v>
      </c>
      <c r="H774" s="44"/>
      <c r="I774" s="44">
        <f t="shared" si="93"/>
        <v>0</v>
      </c>
      <c r="J774" s="44">
        <f t="shared" si="94"/>
        <v>0</v>
      </c>
      <c r="K774" s="44">
        <f t="shared" si="95"/>
        <v>0</v>
      </c>
    </row>
    <row r="775" spans="1:11" ht="30">
      <c r="A775" s="42" t="s">
        <v>1173</v>
      </c>
      <c r="B775" s="42" t="s">
        <v>57</v>
      </c>
      <c r="C775" s="42" t="s">
        <v>54</v>
      </c>
      <c r="D775" s="42">
        <v>43187</v>
      </c>
      <c r="E775" s="43" t="s">
        <v>1174</v>
      </c>
      <c r="F775" s="42" t="s">
        <v>1172</v>
      </c>
      <c r="G775" s="42">
        <v>10</v>
      </c>
      <c r="H775" s="44"/>
      <c r="I775" s="44">
        <f t="shared" si="93"/>
        <v>0</v>
      </c>
      <c r="J775" s="44">
        <f t="shared" si="94"/>
        <v>0</v>
      </c>
      <c r="K775" s="44">
        <f t="shared" si="95"/>
        <v>0</v>
      </c>
    </row>
    <row r="776" spans="1:11" ht="30">
      <c r="A776" s="42" t="s">
        <v>1175</v>
      </c>
      <c r="B776" s="42" t="s">
        <v>57</v>
      </c>
      <c r="C776" s="42" t="s">
        <v>54</v>
      </c>
      <c r="D776" s="42">
        <v>43189</v>
      </c>
      <c r="E776" s="43" t="s">
        <v>1176</v>
      </c>
      <c r="F776" s="42" t="s">
        <v>1172</v>
      </c>
      <c r="G776" s="42">
        <v>4</v>
      </c>
      <c r="H776" s="44"/>
      <c r="I776" s="44">
        <f t="shared" si="93"/>
        <v>0</v>
      </c>
      <c r="J776" s="44">
        <f t="shared" si="94"/>
        <v>0</v>
      </c>
      <c r="K776" s="44">
        <f t="shared" si="95"/>
        <v>0</v>
      </c>
    </row>
    <row r="777" spans="1:11" ht="24.95" customHeight="1">
      <c r="A777" s="61" t="s">
        <v>1177</v>
      </c>
      <c r="B777" s="61"/>
      <c r="C777" s="61"/>
      <c r="D777" s="61"/>
      <c r="E777" s="62" t="s">
        <v>1178</v>
      </c>
      <c r="F777" s="61"/>
      <c r="G777" s="61"/>
      <c r="H777" s="63"/>
      <c r="I777" s="63"/>
      <c r="J777" s="63"/>
      <c r="K777" s="63">
        <f>SUM(K779:K787)</f>
        <v>0</v>
      </c>
    </row>
    <row r="778" spans="1:11">
      <c r="A778" s="42"/>
      <c r="B778" s="42"/>
      <c r="C778" s="42"/>
      <c r="D778" s="42"/>
      <c r="E778" s="43"/>
      <c r="F778" s="42"/>
      <c r="G778" s="42"/>
      <c r="H778" s="44"/>
      <c r="I778" s="44"/>
      <c r="J778" s="44"/>
      <c r="K778" s="44"/>
    </row>
    <row r="779" spans="1:11">
      <c r="A779" s="42" t="s">
        <v>1179</v>
      </c>
      <c r="B779" s="42" t="s">
        <v>35</v>
      </c>
      <c r="C779" s="42" t="s">
        <v>639</v>
      </c>
      <c r="D779" s="42">
        <v>12740</v>
      </c>
      <c r="E779" s="43" t="s">
        <v>1180</v>
      </c>
      <c r="F779" s="42" t="s">
        <v>653</v>
      </c>
      <c r="G779" s="42">
        <v>2150</v>
      </c>
      <c r="H779" s="44"/>
      <c r="I779" s="44">
        <f t="shared" ref="I779:I787" si="96">TRUNC(H779*(1+$I$2),2)</f>
        <v>0</v>
      </c>
      <c r="J779" s="44">
        <f t="shared" ref="J779:J787" si="97">TRUNC(G779*H779,2)</f>
        <v>0</v>
      </c>
      <c r="K779" s="44">
        <f t="shared" ref="K779:K787" si="98">TRUNC(G779*I779,2)</f>
        <v>0</v>
      </c>
    </row>
    <row r="780" spans="1:11">
      <c r="A780" s="42" t="s">
        <v>1181</v>
      </c>
      <c r="B780" s="42" t="s">
        <v>35</v>
      </c>
      <c r="C780" s="42" t="s">
        <v>639</v>
      </c>
      <c r="D780" s="42">
        <v>11812</v>
      </c>
      <c r="E780" s="43" t="s">
        <v>1182</v>
      </c>
      <c r="F780" s="42" t="s">
        <v>653</v>
      </c>
      <c r="G780" s="42">
        <v>1700</v>
      </c>
      <c r="H780" s="44"/>
      <c r="I780" s="44">
        <f t="shared" si="96"/>
        <v>0</v>
      </c>
      <c r="J780" s="44">
        <f t="shared" si="97"/>
        <v>0</v>
      </c>
      <c r="K780" s="44">
        <f t="shared" si="98"/>
        <v>0</v>
      </c>
    </row>
    <row r="781" spans="1:11">
      <c r="A781" s="42" t="s">
        <v>1183</v>
      </c>
      <c r="B781" s="42" t="s">
        <v>35</v>
      </c>
      <c r="C781" s="42" t="s">
        <v>36</v>
      </c>
      <c r="D781" s="42" t="s">
        <v>1184</v>
      </c>
      <c r="E781" s="43" t="s">
        <v>1185</v>
      </c>
      <c r="F781" s="42" t="s">
        <v>91</v>
      </c>
      <c r="G781" s="42">
        <v>1200</v>
      </c>
      <c r="H781" s="44"/>
      <c r="I781" s="44">
        <f t="shared" si="96"/>
        <v>0</v>
      </c>
      <c r="J781" s="44">
        <f t="shared" si="97"/>
        <v>0</v>
      </c>
      <c r="K781" s="44">
        <f t="shared" si="98"/>
        <v>0</v>
      </c>
    </row>
    <row r="782" spans="1:11">
      <c r="A782" s="42" t="s">
        <v>1186</v>
      </c>
      <c r="B782" s="42" t="s">
        <v>35</v>
      </c>
      <c r="C782" s="42" t="s">
        <v>54</v>
      </c>
      <c r="D782" s="42">
        <v>96989</v>
      </c>
      <c r="E782" s="43" t="s">
        <v>1187</v>
      </c>
      <c r="F782" s="42" t="s">
        <v>39</v>
      </c>
      <c r="G782" s="42">
        <v>37</v>
      </c>
      <c r="H782" s="44"/>
      <c r="I782" s="44">
        <f t="shared" si="96"/>
        <v>0</v>
      </c>
      <c r="J782" s="44">
        <f t="shared" si="97"/>
        <v>0</v>
      </c>
      <c r="K782" s="44">
        <f t="shared" si="98"/>
        <v>0</v>
      </c>
    </row>
    <row r="783" spans="1:11">
      <c r="A783" s="42" t="s">
        <v>1188</v>
      </c>
      <c r="B783" s="42" t="s">
        <v>35</v>
      </c>
      <c r="C783" s="42" t="s">
        <v>54</v>
      </c>
      <c r="D783" s="42">
        <v>96986</v>
      </c>
      <c r="E783" s="43" t="s">
        <v>1189</v>
      </c>
      <c r="F783" s="42" t="s">
        <v>39</v>
      </c>
      <c r="G783" s="42">
        <v>320</v>
      </c>
      <c r="H783" s="44"/>
      <c r="I783" s="44">
        <f t="shared" si="96"/>
        <v>0</v>
      </c>
      <c r="J783" s="44">
        <f t="shared" si="97"/>
        <v>0</v>
      </c>
      <c r="K783" s="44">
        <f t="shared" si="98"/>
        <v>0</v>
      </c>
    </row>
    <row r="784" spans="1:11">
      <c r="A784" s="42" t="s">
        <v>1190</v>
      </c>
      <c r="B784" s="42" t="s">
        <v>35</v>
      </c>
      <c r="C784" s="42" t="s">
        <v>36</v>
      </c>
      <c r="D784" s="42" t="s">
        <v>1191</v>
      </c>
      <c r="E784" s="43" t="s">
        <v>1192</v>
      </c>
      <c r="F784" s="42" t="s">
        <v>39</v>
      </c>
      <c r="G784" s="42">
        <v>400</v>
      </c>
      <c r="H784" s="44"/>
      <c r="I784" s="44">
        <f t="shared" si="96"/>
        <v>0</v>
      </c>
      <c r="J784" s="44">
        <f t="shared" si="97"/>
        <v>0</v>
      </c>
      <c r="K784" s="44">
        <f t="shared" si="98"/>
        <v>0</v>
      </c>
    </row>
    <row r="785" spans="1:11" ht="30">
      <c r="A785" s="42" t="s">
        <v>1193</v>
      </c>
      <c r="B785" s="42" t="s">
        <v>35</v>
      </c>
      <c r="C785" s="42" t="s">
        <v>36</v>
      </c>
      <c r="D785" s="42" t="s">
        <v>1194</v>
      </c>
      <c r="E785" s="43" t="s">
        <v>1195</v>
      </c>
      <c r="F785" s="42" t="s">
        <v>39</v>
      </c>
      <c r="G785" s="42">
        <v>2</v>
      </c>
      <c r="H785" s="44"/>
      <c r="I785" s="44">
        <f t="shared" si="96"/>
        <v>0</v>
      </c>
      <c r="J785" s="44">
        <f t="shared" si="97"/>
        <v>0</v>
      </c>
      <c r="K785" s="44">
        <f t="shared" si="98"/>
        <v>0</v>
      </c>
    </row>
    <row r="786" spans="1:11" ht="30">
      <c r="A786" s="42" t="s">
        <v>1196</v>
      </c>
      <c r="B786" s="42" t="s">
        <v>35</v>
      </c>
      <c r="C786" s="42" t="s">
        <v>54</v>
      </c>
      <c r="D786" s="42">
        <v>98111</v>
      </c>
      <c r="E786" s="43" t="s">
        <v>1197</v>
      </c>
      <c r="F786" s="42" t="s">
        <v>39</v>
      </c>
      <c r="G786" s="42">
        <v>60</v>
      </c>
      <c r="H786" s="44"/>
      <c r="I786" s="44">
        <f t="shared" si="96"/>
        <v>0</v>
      </c>
      <c r="J786" s="44">
        <f t="shared" si="97"/>
        <v>0</v>
      </c>
      <c r="K786" s="44">
        <f t="shared" si="98"/>
        <v>0</v>
      </c>
    </row>
    <row r="787" spans="1:11" ht="30">
      <c r="A787" s="42" t="s">
        <v>1198</v>
      </c>
      <c r="B787" s="42" t="s">
        <v>35</v>
      </c>
      <c r="C787" s="42" t="s">
        <v>36</v>
      </c>
      <c r="D787" s="42" t="s">
        <v>1199</v>
      </c>
      <c r="E787" s="43" t="s">
        <v>1200</v>
      </c>
      <c r="F787" s="42" t="s">
        <v>39</v>
      </c>
      <c r="G787" s="42">
        <v>330</v>
      </c>
      <c r="H787" s="44"/>
      <c r="I787" s="44">
        <f t="shared" si="96"/>
        <v>0</v>
      </c>
      <c r="J787" s="44">
        <f t="shared" si="97"/>
        <v>0</v>
      </c>
      <c r="K787" s="44">
        <f t="shared" si="98"/>
        <v>0</v>
      </c>
    </row>
    <row r="788" spans="1:11" ht="24.95" customHeight="1">
      <c r="A788" s="61" t="s">
        <v>1201</v>
      </c>
      <c r="B788" s="61"/>
      <c r="C788" s="61"/>
      <c r="D788" s="61"/>
      <c r="E788" s="62" t="s">
        <v>1202</v>
      </c>
      <c r="F788" s="61"/>
      <c r="G788" s="61"/>
      <c r="H788" s="63"/>
      <c r="I788" s="63"/>
      <c r="J788" s="63"/>
      <c r="K788" s="63">
        <f>SUM(K790,K796,K800,K805)</f>
        <v>0</v>
      </c>
    </row>
    <row r="789" spans="1:11">
      <c r="A789" s="64"/>
      <c r="B789" s="64"/>
      <c r="C789" s="64"/>
      <c r="D789" s="64"/>
      <c r="E789" s="65"/>
      <c r="F789" s="64"/>
      <c r="G789" s="64"/>
      <c r="H789" s="66"/>
      <c r="I789" s="66"/>
      <c r="J789" s="66"/>
      <c r="K789" s="66"/>
    </row>
    <row r="790" spans="1:11" ht="24.95" customHeight="1">
      <c r="A790" s="55" t="s">
        <v>1203</v>
      </c>
      <c r="B790" s="55"/>
      <c r="C790" s="55"/>
      <c r="D790" s="55"/>
      <c r="E790" s="56" t="s">
        <v>1204</v>
      </c>
      <c r="F790" s="55"/>
      <c r="G790" s="55"/>
      <c r="H790" s="57"/>
      <c r="I790" s="57"/>
      <c r="J790" s="57"/>
      <c r="K790" s="57">
        <f>SUM(K792:K795)</f>
        <v>0</v>
      </c>
    </row>
    <row r="791" spans="1:11">
      <c r="A791" s="42"/>
      <c r="B791" s="42"/>
      <c r="C791" s="42"/>
      <c r="D791" s="42"/>
      <c r="E791" s="43"/>
      <c r="F791" s="42"/>
      <c r="G791" s="42"/>
      <c r="H791" s="44"/>
      <c r="I791" s="44"/>
      <c r="J791" s="44"/>
      <c r="K791" s="44"/>
    </row>
    <row r="792" spans="1:11" ht="45">
      <c r="A792" s="42" t="s">
        <v>1205</v>
      </c>
      <c r="B792" s="42" t="s">
        <v>35</v>
      </c>
      <c r="C792" s="42" t="s">
        <v>36</v>
      </c>
      <c r="D792" s="42" t="s">
        <v>1206</v>
      </c>
      <c r="E792" s="43" t="s">
        <v>1207</v>
      </c>
      <c r="F792" s="42" t="s">
        <v>61</v>
      </c>
      <c r="G792" s="42">
        <v>2005.92</v>
      </c>
      <c r="H792" s="44"/>
      <c r="I792" s="44">
        <f>TRUNC(H792*(1+$I$2),2)</f>
        <v>0</v>
      </c>
      <c r="J792" s="44">
        <f>TRUNC(G792*H792,2)</f>
        <v>0</v>
      </c>
      <c r="K792" s="44">
        <f>TRUNC(G792*I792,2)</f>
        <v>0</v>
      </c>
    </row>
    <row r="793" spans="1:11" ht="45">
      <c r="A793" s="42" t="s">
        <v>1208</v>
      </c>
      <c r="B793" s="42" t="s">
        <v>35</v>
      </c>
      <c r="C793" s="42" t="s">
        <v>36</v>
      </c>
      <c r="D793" s="42" t="s">
        <v>1209</v>
      </c>
      <c r="E793" s="43" t="s">
        <v>1210</v>
      </c>
      <c r="F793" s="42" t="s">
        <v>61</v>
      </c>
      <c r="G793" s="42">
        <v>246.4</v>
      </c>
      <c r="H793" s="44"/>
      <c r="I793" s="44">
        <f>TRUNC(H793*(1+$I$2),2)</f>
        <v>0</v>
      </c>
      <c r="J793" s="44">
        <f>TRUNC(G793*H793,2)</f>
        <v>0</v>
      </c>
      <c r="K793" s="44">
        <f>TRUNC(G793*I793,2)</f>
        <v>0</v>
      </c>
    </row>
    <row r="794" spans="1:11" ht="45">
      <c r="A794" s="42" t="s">
        <v>1211</v>
      </c>
      <c r="B794" s="42" t="s">
        <v>35</v>
      </c>
      <c r="C794" s="42" t="s">
        <v>54</v>
      </c>
      <c r="D794" s="42">
        <v>94268</v>
      </c>
      <c r="E794" s="43" t="s">
        <v>1212</v>
      </c>
      <c r="F794" s="42" t="s">
        <v>91</v>
      </c>
      <c r="G794" s="42">
        <v>790.95</v>
      </c>
      <c r="H794" s="44"/>
      <c r="I794" s="44">
        <f>TRUNC(H794*(1+$I$2),2)</f>
        <v>0</v>
      </c>
      <c r="J794" s="44">
        <f>TRUNC(G794*H794,2)</f>
        <v>0</v>
      </c>
      <c r="K794" s="44">
        <f>TRUNC(G794*I794,2)</f>
        <v>0</v>
      </c>
    </row>
    <row r="795" spans="1:11">
      <c r="A795" s="42" t="s">
        <v>1213</v>
      </c>
      <c r="B795" s="42" t="s">
        <v>35</v>
      </c>
      <c r="C795" s="42" t="s">
        <v>54</v>
      </c>
      <c r="D795" s="42">
        <v>102498</v>
      </c>
      <c r="E795" s="43" t="s">
        <v>1214</v>
      </c>
      <c r="F795" s="42" t="s">
        <v>91</v>
      </c>
      <c r="G795" s="42">
        <v>790.95</v>
      </c>
      <c r="H795" s="44"/>
      <c r="I795" s="44">
        <f>TRUNC(H795*(1+$I$2),2)</f>
        <v>0</v>
      </c>
      <c r="J795" s="44">
        <f>TRUNC(G795*H795,2)</f>
        <v>0</v>
      </c>
      <c r="K795" s="44">
        <f>TRUNC(G795*I795,2)</f>
        <v>0</v>
      </c>
    </row>
    <row r="796" spans="1:11" ht="24.95" customHeight="1">
      <c r="A796" s="55" t="s">
        <v>1215</v>
      </c>
      <c r="B796" s="55"/>
      <c r="C796" s="55"/>
      <c r="D796" s="55"/>
      <c r="E796" s="56" t="s">
        <v>1216</v>
      </c>
      <c r="F796" s="55"/>
      <c r="G796" s="55"/>
      <c r="H796" s="57"/>
      <c r="I796" s="57"/>
      <c r="J796" s="57"/>
      <c r="K796" s="57">
        <f>SUM(K798:K799)</f>
        <v>0</v>
      </c>
    </row>
    <row r="797" spans="1:11">
      <c r="A797" s="42"/>
      <c r="B797" s="42"/>
      <c r="C797" s="42"/>
      <c r="D797" s="42"/>
      <c r="E797" s="43"/>
      <c r="F797" s="42"/>
      <c r="G797" s="42"/>
      <c r="H797" s="44"/>
      <c r="I797" s="44"/>
      <c r="J797" s="44"/>
      <c r="K797" s="44"/>
    </row>
    <row r="798" spans="1:11" ht="45">
      <c r="A798" s="42" t="s">
        <v>1217</v>
      </c>
      <c r="B798" s="42" t="s">
        <v>35</v>
      </c>
      <c r="C798" s="42" t="s">
        <v>36</v>
      </c>
      <c r="D798" s="42" t="s">
        <v>1206</v>
      </c>
      <c r="E798" s="43" t="s">
        <v>1207</v>
      </c>
      <c r="F798" s="42" t="s">
        <v>61</v>
      </c>
      <c r="G798" s="42">
        <v>2913.67</v>
      </c>
      <c r="H798" s="44"/>
      <c r="I798" s="44">
        <f>TRUNC(H798*(1+$I$2),2)</f>
        <v>0</v>
      </c>
      <c r="J798" s="44">
        <f>TRUNC(G798*H798,2)</f>
        <v>0</v>
      </c>
      <c r="K798" s="44">
        <f>TRUNC(G798*I798,2)</f>
        <v>0</v>
      </c>
    </row>
    <row r="799" spans="1:11" ht="45">
      <c r="A799" s="42" t="s">
        <v>1218</v>
      </c>
      <c r="B799" s="42" t="s">
        <v>35</v>
      </c>
      <c r="C799" s="42" t="s">
        <v>36</v>
      </c>
      <c r="D799" s="42" t="s">
        <v>1209</v>
      </c>
      <c r="E799" s="43" t="s">
        <v>1210</v>
      </c>
      <c r="F799" s="42" t="s">
        <v>61</v>
      </c>
      <c r="G799" s="42">
        <v>130.4</v>
      </c>
      <c r="H799" s="44"/>
      <c r="I799" s="44">
        <f>TRUNC(H799*(1+$I$2),2)</f>
        <v>0</v>
      </c>
      <c r="J799" s="44">
        <f>TRUNC(G799*H799,2)</f>
        <v>0</v>
      </c>
      <c r="K799" s="44">
        <f>TRUNC(G799*I799,2)</f>
        <v>0</v>
      </c>
    </row>
    <row r="800" spans="1:11" ht="24.95" customHeight="1">
      <c r="A800" s="55" t="s">
        <v>1219</v>
      </c>
      <c r="B800" s="55"/>
      <c r="C800" s="55"/>
      <c r="D800" s="55"/>
      <c r="E800" s="56" t="s">
        <v>1220</v>
      </c>
      <c r="F800" s="55"/>
      <c r="G800" s="55"/>
      <c r="H800" s="57"/>
      <c r="I800" s="57"/>
      <c r="J800" s="57"/>
      <c r="K800" s="57">
        <f>SUM(K802:K804)</f>
        <v>0</v>
      </c>
    </row>
    <row r="801" spans="1:11">
      <c r="A801" s="42"/>
      <c r="B801" s="42"/>
      <c r="C801" s="42"/>
      <c r="D801" s="42"/>
      <c r="E801" s="43"/>
      <c r="F801" s="42"/>
      <c r="G801" s="42"/>
      <c r="H801" s="44"/>
      <c r="I801" s="44"/>
      <c r="J801" s="44"/>
      <c r="K801" s="44"/>
    </row>
    <row r="802" spans="1:11" ht="30">
      <c r="A802" s="42" t="s">
        <v>1221</v>
      </c>
      <c r="B802" s="42" t="s">
        <v>35</v>
      </c>
      <c r="C802" s="42" t="s">
        <v>54</v>
      </c>
      <c r="D802" s="42">
        <v>101617</v>
      </c>
      <c r="E802" s="43" t="s">
        <v>1222</v>
      </c>
      <c r="F802" s="42" t="s">
        <v>61</v>
      </c>
      <c r="G802" s="42">
        <v>9469.5499999999993</v>
      </c>
      <c r="H802" s="44"/>
      <c r="I802" s="44">
        <f>TRUNC(H802*(1+$I$2),2)</f>
        <v>0</v>
      </c>
      <c r="J802" s="44">
        <f>TRUNC(G802*H802,2)</f>
        <v>0</v>
      </c>
      <c r="K802" s="44">
        <f>TRUNC(G802*I802,2)</f>
        <v>0</v>
      </c>
    </row>
    <row r="803" spans="1:11">
      <c r="A803" s="42" t="s">
        <v>1223</v>
      </c>
      <c r="B803" s="42" t="s">
        <v>35</v>
      </c>
      <c r="C803" s="42" t="s">
        <v>54</v>
      </c>
      <c r="D803" s="42">
        <v>98504</v>
      </c>
      <c r="E803" s="43" t="s">
        <v>1224</v>
      </c>
      <c r="F803" s="42" t="s">
        <v>61</v>
      </c>
      <c r="G803" s="42">
        <v>9469.5499999999993</v>
      </c>
      <c r="H803" s="44"/>
      <c r="I803" s="44">
        <f>TRUNC(H803*(1+$I$2),2)</f>
        <v>0</v>
      </c>
      <c r="J803" s="44">
        <f>TRUNC(G803*H803,2)</f>
        <v>0</v>
      </c>
      <c r="K803" s="44">
        <f>TRUNC(G803*I803,2)</f>
        <v>0</v>
      </c>
    </row>
    <row r="804" spans="1:11">
      <c r="A804" s="42" t="s">
        <v>1225</v>
      </c>
      <c r="B804" s="42" t="s">
        <v>35</v>
      </c>
      <c r="C804" s="42" t="s">
        <v>54</v>
      </c>
      <c r="D804" s="42">
        <v>98516</v>
      </c>
      <c r="E804" s="43" t="s">
        <v>1226</v>
      </c>
      <c r="F804" s="42" t="s">
        <v>39</v>
      </c>
      <c r="G804" s="42">
        <v>79</v>
      </c>
      <c r="H804" s="44"/>
      <c r="I804" s="44">
        <f>TRUNC(H804*(1+$I$2),2)</f>
        <v>0</v>
      </c>
      <c r="J804" s="44">
        <f>TRUNC(G804*H804,2)</f>
        <v>0</v>
      </c>
      <c r="K804" s="44">
        <f>TRUNC(G804*I804,2)</f>
        <v>0</v>
      </c>
    </row>
    <row r="805" spans="1:11" ht="24.95" customHeight="1">
      <c r="A805" s="74" t="s">
        <v>1227</v>
      </c>
      <c r="B805" s="74"/>
      <c r="C805" s="74"/>
      <c r="D805" s="74"/>
      <c r="E805" s="75" t="s">
        <v>1228</v>
      </c>
      <c r="F805" s="74"/>
      <c r="G805" s="74"/>
      <c r="H805" s="76"/>
      <c r="I805" s="76"/>
      <c r="J805" s="76"/>
      <c r="K805" s="76">
        <f>SUM(K807,K817,K829)</f>
        <v>0</v>
      </c>
    </row>
    <row r="806" spans="1:11">
      <c r="E806" s="35"/>
      <c r="H806" s="36"/>
      <c r="I806" s="36"/>
      <c r="J806" s="36"/>
      <c r="K806" s="36"/>
    </row>
    <row r="807" spans="1:11" ht="24.95" customHeight="1">
      <c r="A807" s="77" t="s">
        <v>1229</v>
      </c>
      <c r="B807" s="77"/>
      <c r="C807" s="77"/>
      <c r="D807" s="77"/>
      <c r="E807" s="78" t="s">
        <v>1230</v>
      </c>
      <c r="F807" s="77"/>
      <c r="G807" s="77"/>
      <c r="H807" s="79"/>
      <c r="I807" s="79"/>
      <c r="J807" s="79"/>
      <c r="K807" s="79">
        <f>SUM(K809:K816)</f>
        <v>0</v>
      </c>
    </row>
    <row r="808" spans="1:11">
      <c r="A808" s="42"/>
      <c r="B808" s="42"/>
      <c r="C808" s="42"/>
      <c r="D808" s="42"/>
      <c r="E808" s="43"/>
      <c r="F808" s="42"/>
      <c r="G808" s="42"/>
      <c r="H808" s="44"/>
      <c r="I808" s="44"/>
      <c r="J808" s="44"/>
      <c r="K808" s="44"/>
    </row>
    <row r="809" spans="1:11" ht="30">
      <c r="A809" s="42" t="s">
        <v>1231</v>
      </c>
      <c r="B809" s="42" t="s">
        <v>35</v>
      </c>
      <c r="C809" s="42" t="s">
        <v>54</v>
      </c>
      <c r="D809" s="42">
        <v>100576</v>
      </c>
      <c r="E809" s="43" t="s">
        <v>1232</v>
      </c>
      <c r="F809" s="42" t="s">
        <v>61</v>
      </c>
      <c r="G809" s="42">
        <v>5638.09</v>
      </c>
      <c r="H809" s="44"/>
      <c r="I809" s="44">
        <f t="shared" ref="I809:I816" si="99">TRUNC(H809*(1+$I$2),2)</f>
        <v>0</v>
      </c>
      <c r="J809" s="44">
        <f t="shared" ref="J809:J816" si="100">TRUNC(G809*H809,2)</f>
        <v>0</v>
      </c>
      <c r="K809" s="44">
        <f t="shared" ref="K809:K816" si="101">TRUNC(G809*I809,2)</f>
        <v>0</v>
      </c>
    </row>
    <row r="810" spans="1:11" ht="30">
      <c r="A810" s="42" t="s">
        <v>1233</v>
      </c>
      <c r="B810" s="42" t="s">
        <v>57</v>
      </c>
      <c r="C810" s="42" t="s">
        <v>639</v>
      </c>
      <c r="D810" s="42">
        <v>191</v>
      </c>
      <c r="E810" s="43" t="s">
        <v>1234</v>
      </c>
      <c r="F810" s="42" t="s">
        <v>1235</v>
      </c>
      <c r="G810" s="42">
        <v>2114.2800000000002</v>
      </c>
      <c r="H810" s="44"/>
      <c r="I810" s="44">
        <f t="shared" si="99"/>
        <v>0</v>
      </c>
      <c r="J810" s="44">
        <f t="shared" si="100"/>
        <v>0</v>
      </c>
      <c r="K810" s="44">
        <f t="shared" si="101"/>
        <v>0</v>
      </c>
    </row>
    <row r="811" spans="1:11" ht="30">
      <c r="A811" s="42" t="s">
        <v>1236</v>
      </c>
      <c r="B811" s="42" t="s">
        <v>35</v>
      </c>
      <c r="C811" s="42" t="s">
        <v>54</v>
      </c>
      <c r="D811" s="42">
        <v>101125</v>
      </c>
      <c r="E811" s="43" t="s">
        <v>1237</v>
      </c>
      <c r="F811" s="42" t="s">
        <v>78</v>
      </c>
      <c r="G811" s="42">
        <v>1691.43</v>
      </c>
      <c r="H811" s="44"/>
      <c r="I811" s="44">
        <f t="shared" si="99"/>
        <v>0</v>
      </c>
      <c r="J811" s="44">
        <f t="shared" si="100"/>
        <v>0</v>
      </c>
      <c r="K811" s="44">
        <f t="shared" si="101"/>
        <v>0</v>
      </c>
    </row>
    <row r="812" spans="1:11" ht="30">
      <c r="A812" s="42" t="s">
        <v>1238</v>
      </c>
      <c r="B812" s="42" t="s">
        <v>35</v>
      </c>
      <c r="C812" s="42" t="s">
        <v>54</v>
      </c>
      <c r="D812" s="42">
        <v>95878</v>
      </c>
      <c r="E812" s="43" t="s">
        <v>1239</v>
      </c>
      <c r="F812" s="42" t="s">
        <v>1240</v>
      </c>
      <c r="G812" s="42">
        <v>19028.55</v>
      </c>
      <c r="H812" s="44"/>
      <c r="I812" s="44">
        <f t="shared" si="99"/>
        <v>0</v>
      </c>
      <c r="J812" s="44">
        <f t="shared" si="100"/>
        <v>0</v>
      </c>
      <c r="K812" s="44">
        <f t="shared" si="101"/>
        <v>0</v>
      </c>
    </row>
    <row r="813" spans="1:11" ht="30">
      <c r="A813" s="42" t="s">
        <v>1241</v>
      </c>
      <c r="B813" s="42" t="s">
        <v>35</v>
      </c>
      <c r="C813" s="42" t="s">
        <v>54</v>
      </c>
      <c r="D813" s="42">
        <v>93595</v>
      </c>
      <c r="E813" s="43" t="s">
        <v>1242</v>
      </c>
      <c r="F813" s="42" t="s">
        <v>1240</v>
      </c>
      <c r="G813" s="42">
        <v>38057.11</v>
      </c>
      <c r="H813" s="44"/>
      <c r="I813" s="44">
        <f t="shared" si="99"/>
        <v>0</v>
      </c>
      <c r="J813" s="44">
        <f t="shared" si="100"/>
        <v>0</v>
      </c>
      <c r="K813" s="44">
        <f t="shared" si="101"/>
        <v>0</v>
      </c>
    </row>
    <row r="814" spans="1:11">
      <c r="A814" s="42" t="s">
        <v>1243</v>
      </c>
      <c r="B814" s="42" t="s">
        <v>35</v>
      </c>
      <c r="C814" s="42" t="s">
        <v>54</v>
      </c>
      <c r="D814" s="42">
        <v>100574</v>
      </c>
      <c r="E814" s="43" t="s">
        <v>1244</v>
      </c>
      <c r="F814" s="42" t="s">
        <v>78</v>
      </c>
      <c r="G814" s="42">
        <v>2114.2800000000002</v>
      </c>
      <c r="H814" s="44"/>
      <c r="I814" s="44">
        <f t="shared" si="99"/>
        <v>0</v>
      </c>
      <c r="J814" s="44">
        <f t="shared" si="100"/>
        <v>0</v>
      </c>
      <c r="K814" s="44">
        <f t="shared" si="101"/>
        <v>0</v>
      </c>
    </row>
    <row r="815" spans="1:11" ht="30">
      <c r="A815" s="42" t="s">
        <v>1245</v>
      </c>
      <c r="B815" s="42" t="s">
        <v>35</v>
      </c>
      <c r="C815" s="42" t="s">
        <v>1246</v>
      </c>
      <c r="D815" s="42">
        <v>4011227</v>
      </c>
      <c r="E815" s="43" t="s">
        <v>1247</v>
      </c>
      <c r="F815" s="42" t="s">
        <v>1248</v>
      </c>
      <c r="G815" s="42">
        <v>845.71</v>
      </c>
      <c r="H815" s="44"/>
      <c r="I815" s="44">
        <f t="shared" si="99"/>
        <v>0</v>
      </c>
      <c r="J815" s="44">
        <f t="shared" si="100"/>
        <v>0</v>
      </c>
      <c r="K815" s="44">
        <f t="shared" si="101"/>
        <v>0</v>
      </c>
    </row>
    <row r="816" spans="1:11">
      <c r="A816" s="42" t="s">
        <v>1249</v>
      </c>
      <c r="B816" s="42" t="s">
        <v>35</v>
      </c>
      <c r="C816" s="42" t="s">
        <v>1246</v>
      </c>
      <c r="D816" s="42">
        <v>4011219</v>
      </c>
      <c r="E816" s="43" t="s">
        <v>1250</v>
      </c>
      <c r="F816" s="42" t="s">
        <v>1248</v>
      </c>
      <c r="G816" s="42">
        <v>845.71</v>
      </c>
      <c r="H816" s="44"/>
      <c r="I816" s="44">
        <f t="shared" si="99"/>
        <v>0</v>
      </c>
      <c r="J816" s="44">
        <f t="shared" si="100"/>
        <v>0</v>
      </c>
      <c r="K816" s="44">
        <f t="shared" si="101"/>
        <v>0</v>
      </c>
    </row>
    <row r="817" spans="1:11" ht="24.95" customHeight="1">
      <c r="A817" s="67" t="s">
        <v>1251</v>
      </c>
      <c r="B817" s="67"/>
      <c r="C817" s="67"/>
      <c r="D817" s="67"/>
      <c r="E817" s="68" t="s">
        <v>1252</v>
      </c>
      <c r="F817" s="67"/>
      <c r="G817" s="67"/>
      <c r="H817" s="69"/>
      <c r="I817" s="69"/>
      <c r="J817" s="69"/>
      <c r="K817" s="69">
        <f>SUM(K819:K828)</f>
        <v>0</v>
      </c>
    </row>
    <row r="818" spans="1:11">
      <c r="A818" s="42"/>
      <c r="B818" s="42"/>
      <c r="C818" s="42"/>
      <c r="D818" s="42"/>
      <c r="E818" s="43"/>
      <c r="F818" s="42"/>
      <c r="G818" s="42"/>
      <c r="H818" s="44"/>
      <c r="I818" s="44"/>
      <c r="J818" s="44"/>
      <c r="K818" s="44"/>
    </row>
    <row r="819" spans="1:11" ht="45">
      <c r="A819" s="42" t="s">
        <v>1253</v>
      </c>
      <c r="B819" s="42" t="s">
        <v>35</v>
      </c>
      <c r="C819" s="42" t="s">
        <v>54</v>
      </c>
      <c r="D819" s="42">
        <v>94267</v>
      </c>
      <c r="E819" s="43" t="s">
        <v>1254</v>
      </c>
      <c r="F819" s="42" t="s">
        <v>91</v>
      </c>
      <c r="G819" s="42">
        <v>696.5</v>
      </c>
      <c r="H819" s="44"/>
      <c r="I819" s="44">
        <f t="shared" ref="I819:I828" si="102">TRUNC(H819*(1+$I$2),2)</f>
        <v>0</v>
      </c>
      <c r="J819" s="44">
        <f t="shared" ref="J819:J828" si="103">TRUNC(G819*H819,2)</f>
        <v>0</v>
      </c>
      <c r="K819" s="44">
        <f t="shared" ref="K819:K828" si="104">TRUNC(G819*I819,2)</f>
        <v>0</v>
      </c>
    </row>
    <row r="820" spans="1:11" ht="30">
      <c r="A820" s="42" t="s">
        <v>1255</v>
      </c>
      <c r="B820" s="42" t="s">
        <v>35</v>
      </c>
      <c r="C820" s="42" t="s">
        <v>54</v>
      </c>
      <c r="D820" s="42">
        <v>97956</v>
      </c>
      <c r="E820" s="43" t="s">
        <v>854</v>
      </c>
      <c r="F820" s="42" t="s">
        <v>39</v>
      </c>
      <c r="G820" s="42">
        <v>12</v>
      </c>
      <c r="H820" s="44"/>
      <c r="I820" s="44">
        <f t="shared" si="102"/>
        <v>0</v>
      </c>
      <c r="J820" s="44">
        <f t="shared" si="103"/>
        <v>0</v>
      </c>
      <c r="K820" s="44">
        <f t="shared" si="104"/>
        <v>0</v>
      </c>
    </row>
    <row r="821" spans="1:11" ht="30">
      <c r="A821" s="42" t="s">
        <v>1256</v>
      </c>
      <c r="B821" s="42" t="s">
        <v>35</v>
      </c>
      <c r="C821" s="42" t="s">
        <v>54</v>
      </c>
      <c r="D821" s="42">
        <v>101798</v>
      </c>
      <c r="E821" s="43" t="s">
        <v>1257</v>
      </c>
      <c r="F821" s="42" t="s">
        <v>39</v>
      </c>
      <c r="G821" s="42">
        <v>12</v>
      </c>
      <c r="H821" s="44"/>
      <c r="I821" s="44">
        <f t="shared" si="102"/>
        <v>0</v>
      </c>
      <c r="J821" s="44">
        <f t="shared" si="103"/>
        <v>0</v>
      </c>
      <c r="K821" s="44">
        <f t="shared" si="104"/>
        <v>0</v>
      </c>
    </row>
    <row r="822" spans="1:11" ht="30">
      <c r="A822" s="42" t="s">
        <v>1258</v>
      </c>
      <c r="B822" s="42" t="s">
        <v>57</v>
      </c>
      <c r="C822" s="42" t="s">
        <v>54</v>
      </c>
      <c r="D822" s="42">
        <v>7745</v>
      </c>
      <c r="E822" s="43" t="s">
        <v>1259</v>
      </c>
      <c r="F822" s="42" t="s">
        <v>91</v>
      </c>
      <c r="G822" s="42">
        <v>177</v>
      </c>
      <c r="H822" s="44"/>
      <c r="I822" s="44">
        <f t="shared" si="102"/>
        <v>0</v>
      </c>
      <c r="J822" s="44">
        <f t="shared" si="103"/>
        <v>0</v>
      </c>
      <c r="K822" s="44">
        <f t="shared" si="104"/>
        <v>0</v>
      </c>
    </row>
    <row r="823" spans="1:11" ht="45">
      <c r="A823" s="42" t="s">
        <v>1260</v>
      </c>
      <c r="B823" s="42" t="s">
        <v>35</v>
      </c>
      <c r="C823" s="42" t="s">
        <v>54</v>
      </c>
      <c r="D823" s="42">
        <v>92809</v>
      </c>
      <c r="E823" s="43" t="s">
        <v>1261</v>
      </c>
      <c r="F823" s="42" t="s">
        <v>91</v>
      </c>
      <c r="G823" s="42">
        <v>177</v>
      </c>
      <c r="H823" s="44"/>
      <c r="I823" s="44">
        <f t="shared" si="102"/>
        <v>0</v>
      </c>
      <c r="J823" s="44">
        <f t="shared" si="103"/>
        <v>0</v>
      </c>
      <c r="K823" s="44">
        <f t="shared" si="104"/>
        <v>0</v>
      </c>
    </row>
    <row r="824" spans="1:11" ht="30">
      <c r="A824" s="42" t="s">
        <v>1262</v>
      </c>
      <c r="B824" s="42" t="s">
        <v>57</v>
      </c>
      <c r="C824" s="42" t="s">
        <v>54</v>
      </c>
      <c r="D824" s="42">
        <v>7725</v>
      </c>
      <c r="E824" s="43" t="s">
        <v>1263</v>
      </c>
      <c r="F824" s="42" t="s">
        <v>91</v>
      </c>
      <c r="G824" s="42">
        <v>64</v>
      </c>
      <c r="H824" s="44"/>
      <c r="I824" s="44">
        <f t="shared" si="102"/>
        <v>0</v>
      </c>
      <c r="J824" s="44">
        <f t="shared" si="103"/>
        <v>0</v>
      </c>
      <c r="K824" s="44">
        <f t="shared" si="104"/>
        <v>0</v>
      </c>
    </row>
    <row r="825" spans="1:11" ht="45">
      <c r="A825" s="42" t="s">
        <v>1264</v>
      </c>
      <c r="B825" s="42" t="s">
        <v>35</v>
      </c>
      <c r="C825" s="42" t="s">
        <v>54</v>
      </c>
      <c r="D825" s="42">
        <v>92811</v>
      </c>
      <c r="E825" s="43" t="s">
        <v>1265</v>
      </c>
      <c r="F825" s="42" t="s">
        <v>91</v>
      </c>
      <c r="G825" s="42">
        <v>64</v>
      </c>
      <c r="H825" s="44"/>
      <c r="I825" s="44">
        <f t="shared" si="102"/>
        <v>0</v>
      </c>
      <c r="J825" s="44">
        <f t="shared" si="103"/>
        <v>0</v>
      </c>
      <c r="K825" s="44">
        <f t="shared" si="104"/>
        <v>0</v>
      </c>
    </row>
    <row r="826" spans="1:11" ht="60">
      <c r="A826" s="42" t="s">
        <v>1266</v>
      </c>
      <c r="B826" s="42" t="s">
        <v>35</v>
      </c>
      <c r="C826" s="42" t="s">
        <v>54</v>
      </c>
      <c r="D826" s="42">
        <v>90092</v>
      </c>
      <c r="E826" s="43" t="s">
        <v>1267</v>
      </c>
      <c r="F826" s="42" t="s">
        <v>78</v>
      </c>
      <c r="G826" s="42">
        <v>205.6</v>
      </c>
      <c r="H826" s="44"/>
      <c r="I826" s="44">
        <f t="shared" si="102"/>
        <v>0</v>
      </c>
      <c r="J826" s="44">
        <f t="shared" si="103"/>
        <v>0</v>
      </c>
      <c r="K826" s="44">
        <f t="shared" si="104"/>
        <v>0</v>
      </c>
    </row>
    <row r="827" spans="1:11" ht="60">
      <c r="A827" s="42" t="s">
        <v>1268</v>
      </c>
      <c r="B827" s="42" t="s">
        <v>35</v>
      </c>
      <c r="C827" s="42" t="s">
        <v>54</v>
      </c>
      <c r="D827" s="42">
        <v>93379</v>
      </c>
      <c r="E827" s="43" t="s">
        <v>1269</v>
      </c>
      <c r="F827" s="42" t="s">
        <v>78</v>
      </c>
      <c r="G827" s="42">
        <v>165.28</v>
      </c>
      <c r="H827" s="44"/>
      <c r="I827" s="44">
        <f t="shared" si="102"/>
        <v>0</v>
      </c>
      <c r="J827" s="44">
        <f t="shared" si="103"/>
        <v>0</v>
      </c>
      <c r="K827" s="44">
        <f t="shared" si="104"/>
        <v>0</v>
      </c>
    </row>
    <row r="828" spans="1:11">
      <c r="A828" s="42" t="s">
        <v>1270</v>
      </c>
      <c r="B828" s="42" t="s">
        <v>35</v>
      </c>
      <c r="C828" s="42" t="s">
        <v>54</v>
      </c>
      <c r="D828" s="42">
        <v>102498</v>
      </c>
      <c r="E828" s="43" t="s">
        <v>1214</v>
      </c>
      <c r="F828" s="42" t="s">
        <v>91</v>
      </c>
      <c r="G828" s="42">
        <v>696.5</v>
      </c>
      <c r="H828" s="44"/>
      <c r="I828" s="44">
        <f t="shared" si="102"/>
        <v>0</v>
      </c>
      <c r="J828" s="44">
        <f t="shared" si="103"/>
        <v>0</v>
      </c>
      <c r="K828" s="44">
        <f t="shared" si="104"/>
        <v>0</v>
      </c>
    </row>
    <row r="829" spans="1:11" ht="24.95" customHeight="1">
      <c r="A829" s="67" t="s">
        <v>1271</v>
      </c>
      <c r="B829" s="67"/>
      <c r="C829" s="67"/>
      <c r="D829" s="67"/>
      <c r="E829" s="68" t="s">
        <v>1272</v>
      </c>
      <c r="F829" s="67"/>
      <c r="G829" s="67"/>
      <c r="H829" s="69"/>
      <c r="I829" s="69"/>
      <c r="J829" s="69"/>
      <c r="K829" s="69">
        <f>SUM(K831:K842)</f>
        <v>0</v>
      </c>
    </row>
    <row r="830" spans="1:11">
      <c r="A830" s="42"/>
      <c r="B830" s="42"/>
      <c r="C830" s="42"/>
      <c r="D830" s="42"/>
      <c r="E830" s="43"/>
      <c r="F830" s="42"/>
      <c r="G830" s="42"/>
      <c r="H830" s="44"/>
      <c r="I830" s="44"/>
      <c r="J830" s="44"/>
      <c r="K830" s="44"/>
    </row>
    <row r="831" spans="1:11" ht="30">
      <c r="A831" s="42" t="s">
        <v>1273</v>
      </c>
      <c r="B831" s="42" t="s">
        <v>35</v>
      </c>
      <c r="C831" s="42" t="s">
        <v>36</v>
      </c>
      <c r="D831" s="42" t="s">
        <v>1274</v>
      </c>
      <c r="E831" s="43" t="s">
        <v>1275</v>
      </c>
      <c r="F831" s="42" t="s">
        <v>61</v>
      </c>
      <c r="G831" s="42">
        <v>5638.09</v>
      </c>
      <c r="H831" s="44"/>
      <c r="I831" s="44">
        <f t="shared" ref="I831:I842" si="105">TRUNC(H831*(1+$I$2),2)</f>
        <v>0</v>
      </c>
      <c r="J831" s="44">
        <f t="shared" ref="J831:J842" si="106">TRUNC(G831*H831,2)</f>
        <v>0</v>
      </c>
      <c r="K831" s="44">
        <f t="shared" ref="K831:K842" si="107">TRUNC(G831*I831,2)</f>
        <v>0</v>
      </c>
    </row>
    <row r="832" spans="1:11">
      <c r="A832" s="42" t="s">
        <v>1276</v>
      </c>
      <c r="B832" s="42" t="s">
        <v>35</v>
      </c>
      <c r="C832" s="42" t="s">
        <v>54</v>
      </c>
      <c r="D832" s="42">
        <v>96402</v>
      </c>
      <c r="E832" s="43" t="s">
        <v>1277</v>
      </c>
      <c r="F832" s="42" t="s">
        <v>61</v>
      </c>
      <c r="G832" s="42">
        <v>5638.09</v>
      </c>
      <c r="H832" s="44"/>
      <c r="I832" s="44">
        <f t="shared" si="105"/>
        <v>0</v>
      </c>
      <c r="J832" s="44">
        <f t="shared" si="106"/>
        <v>0</v>
      </c>
      <c r="K832" s="44">
        <f t="shared" si="107"/>
        <v>0</v>
      </c>
    </row>
    <row r="833" spans="1:14" ht="45">
      <c r="A833" s="42" t="s">
        <v>1278</v>
      </c>
      <c r="B833" s="42" t="s">
        <v>35</v>
      </c>
      <c r="C833" s="42" t="s">
        <v>36</v>
      </c>
      <c r="D833" s="42" t="s">
        <v>1279</v>
      </c>
      <c r="E833" s="43" t="s">
        <v>1280</v>
      </c>
      <c r="F833" s="42" t="s">
        <v>78</v>
      </c>
      <c r="G833" s="42">
        <v>169.14</v>
      </c>
      <c r="H833" s="44"/>
      <c r="I833" s="44">
        <f t="shared" si="105"/>
        <v>0</v>
      </c>
      <c r="J833" s="44">
        <f t="shared" si="106"/>
        <v>0</v>
      </c>
      <c r="K833" s="44">
        <f t="shared" si="107"/>
        <v>0</v>
      </c>
    </row>
    <row r="834" spans="1:14" ht="30">
      <c r="A834" s="42" t="s">
        <v>1281</v>
      </c>
      <c r="B834" s="42" t="s">
        <v>35</v>
      </c>
      <c r="C834" s="42" t="s">
        <v>54</v>
      </c>
      <c r="D834" s="42">
        <v>95875</v>
      </c>
      <c r="E834" s="43" t="s">
        <v>1282</v>
      </c>
      <c r="F834" s="42" t="s">
        <v>83</v>
      </c>
      <c r="G834" s="42">
        <v>1252.29</v>
      </c>
      <c r="H834" s="44"/>
      <c r="I834" s="44">
        <f t="shared" si="105"/>
        <v>0</v>
      </c>
      <c r="J834" s="44">
        <f t="shared" si="106"/>
        <v>0</v>
      </c>
      <c r="K834" s="44">
        <f t="shared" si="107"/>
        <v>0</v>
      </c>
    </row>
    <row r="835" spans="1:14" ht="30">
      <c r="A835" s="42" t="s">
        <v>1283</v>
      </c>
      <c r="B835" s="42" t="s">
        <v>35</v>
      </c>
      <c r="C835" s="42" t="s">
        <v>54</v>
      </c>
      <c r="D835" s="42">
        <v>95876</v>
      </c>
      <c r="E835" s="43" t="s">
        <v>1284</v>
      </c>
      <c r="F835" s="42" t="s">
        <v>83</v>
      </c>
      <c r="G835" s="42">
        <v>52152.28</v>
      </c>
      <c r="H835" s="44"/>
      <c r="I835" s="44">
        <f t="shared" si="105"/>
        <v>0</v>
      </c>
      <c r="J835" s="44">
        <f t="shared" si="106"/>
        <v>0</v>
      </c>
      <c r="K835" s="44">
        <f t="shared" si="107"/>
        <v>0</v>
      </c>
    </row>
    <row r="836" spans="1:14" ht="30">
      <c r="A836" s="42" t="s">
        <v>1285</v>
      </c>
      <c r="B836" s="42" t="s">
        <v>35</v>
      </c>
      <c r="C836" s="42" t="s">
        <v>54</v>
      </c>
      <c r="D836" s="42">
        <v>93593</v>
      </c>
      <c r="E836" s="43" t="s">
        <v>1286</v>
      </c>
      <c r="F836" s="42" t="s">
        <v>83</v>
      </c>
      <c r="G836" s="42">
        <v>52152.28</v>
      </c>
      <c r="H836" s="44"/>
      <c r="I836" s="44">
        <f t="shared" si="105"/>
        <v>0</v>
      </c>
      <c r="J836" s="44">
        <f t="shared" si="106"/>
        <v>0</v>
      </c>
      <c r="K836" s="44">
        <f t="shared" si="107"/>
        <v>0</v>
      </c>
    </row>
    <row r="837" spans="1:14" ht="30">
      <c r="A837" s="42" t="s">
        <v>1287</v>
      </c>
      <c r="B837" s="42" t="s">
        <v>35</v>
      </c>
      <c r="C837" s="42" t="s">
        <v>54</v>
      </c>
      <c r="D837" s="42">
        <v>102330</v>
      </c>
      <c r="E837" s="43" t="s">
        <v>1288</v>
      </c>
      <c r="F837" s="42" t="s">
        <v>1240</v>
      </c>
      <c r="G837" s="42">
        <v>2707</v>
      </c>
      <c r="H837" s="44"/>
      <c r="I837" s="44">
        <f t="shared" si="105"/>
        <v>0</v>
      </c>
      <c r="J837" s="44">
        <f t="shared" si="106"/>
        <v>0</v>
      </c>
      <c r="K837" s="44">
        <f t="shared" si="107"/>
        <v>0</v>
      </c>
    </row>
    <row r="838" spans="1:14" ht="30">
      <c r="A838" s="42" t="s">
        <v>1289</v>
      </c>
      <c r="B838" s="42" t="s">
        <v>35</v>
      </c>
      <c r="C838" s="42" t="s">
        <v>54</v>
      </c>
      <c r="D838" s="42">
        <v>102330</v>
      </c>
      <c r="E838" s="43" t="s">
        <v>1288</v>
      </c>
      <c r="F838" s="42" t="s">
        <v>1240</v>
      </c>
      <c r="G838" s="42">
        <v>1129.07</v>
      </c>
      <c r="H838" s="44"/>
      <c r="I838" s="44">
        <f t="shared" si="105"/>
        <v>0</v>
      </c>
      <c r="J838" s="44">
        <f t="shared" si="106"/>
        <v>0</v>
      </c>
      <c r="K838" s="44">
        <f t="shared" si="107"/>
        <v>0</v>
      </c>
    </row>
    <row r="839" spans="1:14" ht="45">
      <c r="A839" s="42" t="s">
        <v>1290</v>
      </c>
      <c r="B839" s="42" t="s">
        <v>35</v>
      </c>
      <c r="C839" s="42" t="s">
        <v>54</v>
      </c>
      <c r="D839" s="42">
        <v>102331</v>
      </c>
      <c r="E839" s="43" t="s">
        <v>1291</v>
      </c>
      <c r="F839" s="42" t="s">
        <v>1240</v>
      </c>
      <c r="G839" s="42">
        <v>1129.07</v>
      </c>
      <c r="H839" s="44"/>
      <c r="I839" s="44">
        <f t="shared" si="105"/>
        <v>0</v>
      </c>
      <c r="J839" s="44">
        <f t="shared" si="106"/>
        <v>0</v>
      </c>
      <c r="K839" s="44">
        <f t="shared" si="107"/>
        <v>0</v>
      </c>
    </row>
    <row r="840" spans="1:14" ht="30">
      <c r="A840" s="42" t="s">
        <v>1292</v>
      </c>
      <c r="B840" s="42" t="s">
        <v>35</v>
      </c>
      <c r="C840" s="42" t="s">
        <v>54</v>
      </c>
      <c r="D840" s="42">
        <v>102330</v>
      </c>
      <c r="E840" s="43" t="s">
        <v>1288</v>
      </c>
      <c r="F840" s="42" t="s">
        <v>1240</v>
      </c>
      <c r="G840" s="42">
        <v>10372.11</v>
      </c>
      <c r="H840" s="44"/>
      <c r="I840" s="44">
        <f t="shared" si="105"/>
        <v>0</v>
      </c>
      <c r="J840" s="44">
        <f t="shared" si="106"/>
        <v>0</v>
      </c>
      <c r="K840" s="44">
        <f t="shared" si="107"/>
        <v>0</v>
      </c>
    </row>
    <row r="841" spans="1:14" ht="45">
      <c r="A841" s="42" t="s">
        <v>1293</v>
      </c>
      <c r="B841" s="42" t="s">
        <v>35</v>
      </c>
      <c r="C841" s="42" t="s">
        <v>54</v>
      </c>
      <c r="D841" s="42">
        <v>102331</v>
      </c>
      <c r="E841" s="43" t="s">
        <v>1291</v>
      </c>
      <c r="F841" s="42" t="s">
        <v>1240</v>
      </c>
      <c r="G841" s="42">
        <v>10372.11</v>
      </c>
      <c r="H841" s="44"/>
      <c r="I841" s="44">
        <f t="shared" si="105"/>
        <v>0</v>
      </c>
      <c r="J841" s="44">
        <f t="shared" si="106"/>
        <v>0</v>
      </c>
      <c r="K841" s="44">
        <f t="shared" si="107"/>
        <v>0</v>
      </c>
    </row>
    <row r="842" spans="1:14" ht="45">
      <c r="A842" s="42" t="s">
        <v>1294</v>
      </c>
      <c r="B842" s="42" t="s">
        <v>35</v>
      </c>
      <c r="C842" s="42" t="s">
        <v>54</v>
      </c>
      <c r="D842" s="42">
        <v>102512</v>
      </c>
      <c r="E842" s="43" t="s">
        <v>1295</v>
      </c>
      <c r="F842" s="42" t="s">
        <v>91</v>
      </c>
      <c r="G842" s="42">
        <v>963</v>
      </c>
      <c r="H842" s="44"/>
      <c r="I842" s="44">
        <f t="shared" si="105"/>
        <v>0</v>
      </c>
      <c r="J842" s="44">
        <f t="shared" si="106"/>
        <v>0</v>
      </c>
      <c r="K842" s="44">
        <f t="shared" si="107"/>
        <v>0</v>
      </c>
    </row>
    <row r="843" spans="1:14">
      <c r="E843" s="35"/>
      <c r="H843" s="36"/>
      <c r="I843" s="36"/>
      <c r="J843" s="36"/>
      <c r="K843" s="36"/>
    </row>
    <row r="844" spans="1:14" ht="15.75">
      <c r="E844" s="35"/>
      <c r="H844" s="36"/>
      <c r="I844" s="211" t="s">
        <v>28</v>
      </c>
      <c r="J844" s="211"/>
      <c r="K844" s="80">
        <f>SUM(J:J)</f>
        <v>0</v>
      </c>
      <c r="M844" s="73"/>
      <c r="N844" s="36">
        <f>SUM(K9,K26,K32,K68,K153,K157,K252,K343,K428,K460,K467,K581,K661,K677,K695,K751,K768,K777,K788)</f>
        <v>0</v>
      </c>
    </row>
    <row r="845" spans="1:14" ht="15.75">
      <c r="E845" s="35"/>
      <c r="H845" s="36"/>
      <c r="I845" s="211" t="s">
        <v>1296</v>
      </c>
      <c r="J845" s="211"/>
      <c r="K845" s="80">
        <f>K846-K844</f>
        <v>0</v>
      </c>
      <c r="L845" s="36"/>
    </row>
    <row r="846" spans="1:14" ht="15.75">
      <c r="E846" s="35"/>
      <c r="H846" s="36"/>
      <c r="I846" s="211" t="s">
        <v>29</v>
      </c>
      <c r="J846" s="211"/>
      <c r="K846" s="80">
        <f>N844</f>
        <v>0</v>
      </c>
      <c r="M846" s="73"/>
    </row>
    <row r="847" spans="1:14">
      <c r="E847" s="35"/>
      <c r="H847" s="36"/>
      <c r="I847" s="36"/>
      <c r="J847" s="36"/>
      <c r="K847" s="36"/>
    </row>
    <row r="848" spans="1:14">
      <c r="M848" s="36"/>
    </row>
    <row r="849" spans="9:12">
      <c r="I849" s="36"/>
    </row>
    <row r="850" spans="9:12">
      <c r="L850" s="36"/>
    </row>
  </sheetData>
  <autoFilter ref="A8:K8"/>
  <mergeCells count="12">
    <mergeCell ref="A2:B2"/>
    <mergeCell ref="F2:G2"/>
    <mergeCell ref="A3:B3"/>
    <mergeCell ref="F3:G3"/>
    <mergeCell ref="I3:K3"/>
    <mergeCell ref="I845:J845"/>
    <mergeCell ref="I846:J846"/>
    <mergeCell ref="A4:B4"/>
    <mergeCell ref="A5:B5"/>
    <mergeCell ref="G5:H5"/>
    <mergeCell ref="A6:B6"/>
    <mergeCell ref="I844:J844"/>
  </mergeCells>
  <printOptions horizontalCentered="1"/>
  <pageMargins left="0.78749999999999998" right="0.78749999999999998" top="0.750694444444444" bottom="0.82083333333333297" header="0.51180555555555496" footer="0.30555555555555602"/>
  <pageSetup paperSize="9" scale="59" orientation="landscape" horizontalDpi="300" verticalDpi="300" r:id="rId1"/>
  <headerFooter>
    <oddFooter>&amp;C&amp;"Times New Roman,Normal"&amp;10&amp;KffffffVictor Hugo dos Santos Silva
Engenheiro Civil
CREA MT 48996</oddFooter>
  </headerFooter>
  <colBreaks count="1" manualBreakCount="1">
    <brk id="1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42"/>
  <sheetViews>
    <sheetView view="pageBreakPreview" zoomScale="75" zoomScaleNormal="90" zoomScalePageLayoutView="75" workbookViewId="0">
      <selection activeCell="K836" sqref="K836:K838"/>
    </sheetView>
  </sheetViews>
  <sheetFormatPr defaultColWidth="8.7109375" defaultRowHeight="15"/>
  <cols>
    <col min="1" max="1" width="12" customWidth="1"/>
    <col min="2" max="4" width="13" customWidth="1"/>
    <col min="5" max="5" width="80" customWidth="1"/>
    <col min="6" max="6" width="13.42578125" customWidth="1"/>
    <col min="7" max="7" width="10" customWidth="1"/>
    <col min="8" max="8" width="13" customWidth="1"/>
    <col min="9" max="11" width="17" customWidth="1"/>
    <col min="12" max="12" width="13.5703125" hidden="1" customWidth="1"/>
    <col min="13" max="13" width="17.7109375" hidden="1" customWidth="1"/>
    <col min="14" max="14" width="13.5703125" hidden="1" customWidth="1"/>
    <col min="15" max="15" width="11.42578125" customWidth="1"/>
  </cols>
  <sheetData>
    <row r="1" spans="1:15" ht="5.0999999999999996" customHeight="1">
      <c r="A1" s="12"/>
      <c r="B1" s="12"/>
      <c r="C1" s="12"/>
      <c r="D1" s="12"/>
      <c r="E1" s="12"/>
      <c r="F1" s="12"/>
      <c r="G1" s="12"/>
      <c r="H1" s="12"/>
      <c r="I1" s="12"/>
      <c r="J1" s="12"/>
      <c r="K1" s="12"/>
    </row>
    <row r="2" spans="1:15" ht="20.65" customHeight="1">
      <c r="A2" s="215" t="s">
        <v>4</v>
      </c>
      <c r="B2" s="215"/>
      <c r="C2" s="13" t="s">
        <v>5</v>
      </c>
      <c r="D2" s="14"/>
      <c r="E2" s="15" t="s">
        <v>6</v>
      </c>
      <c r="F2" s="216">
        <f>$K$838</f>
        <v>0</v>
      </c>
      <c r="G2" s="216"/>
      <c r="H2" s="16" t="s">
        <v>7</v>
      </c>
      <c r="I2" s="17">
        <v>0.24940000000000001</v>
      </c>
      <c r="J2" s="15" t="s">
        <v>8</v>
      </c>
      <c r="K2" s="18">
        <v>44484</v>
      </c>
    </row>
    <row r="3" spans="1:15" ht="35.65" customHeight="1">
      <c r="A3" s="217" t="s">
        <v>9</v>
      </c>
      <c r="B3" s="217"/>
      <c r="C3" s="19" t="s">
        <v>10</v>
      </c>
      <c r="D3" s="20"/>
      <c r="E3" s="21"/>
      <c r="F3" s="218"/>
      <c r="G3" s="218"/>
      <c r="H3" s="22" t="s">
        <v>11</v>
      </c>
      <c r="I3" s="219" t="s">
        <v>12</v>
      </c>
      <c r="J3" s="219"/>
      <c r="K3" s="219"/>
    </row>
    <row r="4" spans="1:15" ht="22.9" customHeight="1">
      <c r="A4" s="212" t="s">
        <v>13</v>
      </c>
      <c r="B4" s="212"/>
      <c r="C4" s="23" t="s">
        <v>14</v>
      </c>
      <c r="D4" s="20"/>
      <c r="E4" s="24"/>
      <c r="F4" s="20"/>
      <c r="G4" s="20"/>
      <c r="H4" s="20"/>
      <c r="I4" s="20"/>
      <c r="J4" s="20"/>
      <c r="K4" s="25"/>
    </row>
    <row r="5" spans="1:15" ht="20.100000000000001" customHeight="1">
      <c r="A5" s="212" t="s">
        <v>15</v>
      </c>
      <c r="B5" s="212"/>
      <c r="C5" s="26">
        <v>6476.55</v>
      </c>
      <c r="D5" s="20"/>
      <c r="E5" s="27"/>
      <c r="F5" s="21" t="s">
        <v>16</v>
      </c>
      <c r="G5" s="213">
        <f>F2/C5</f>
        <v>0</v>
      </c>
      <c r="H5" s="213"/>
      <c r="I5" s="20"/>
      <c r="J5" s="20"/>
      <c r="K5" s="25"/>
    </row>
    <row r="6" spans="1:15" ht="29.85" customHeight="1">
      <c r="A6" s="214" t="s">
        <v>17</v>
      </c>
      <c r="B6" s="214"/>
      <c r="C6" s="28" t="s">
        <v>18</v>
      </c>
      <c r="D6" s="29"/>
      <c r="E6" s="29"/>
      <c r="F6" s="29"/>
      <c r="G6" s="29"/>
      <c r="H6" s="29"/>
      <c r="I6" s="29"/>
      <c r="J6" s="29"/>
      <c r="K6" s="30"/>
    </row>
    <row r="7" spans="1:15" ht="8.1" customHeight="1">
      <c r="A7" s="12"/>
      <c r="B7" s="12"/>
      <c r="C7" s="12"/>
      <c r="D7" s="12"/>
      <c r="E7" s="12"/>
      <c r="F7" s="12"/>
      <c r="G7" s="12"/>
      <c r="H7" s="12"/>
      <c r="I7" s="12"/>
      <c r="J7" s="12"/>
      <c r="K7" s="12"/>
    </row>
    <row r="8" spans="1:15" ht="20.100000000000001" customHeight="1">
      <c r="A8" s="31" t="s">
        <v>19</v>
      </c>
      <c r="B8" s="31" t="s">
        <v>20</v>
      </c>
      <c r="C8" s="31" t="s">
        <v>21</v>
      </c>
      <c r="D8" s="31" t="s">
        <v>22</v>
      </c>
      <c r="E8" s="31" t="s">
        <v>23</v>
      </c>
      <c r="F8" s="31" t="s">
        <v>24</v>
      </c>
      <c r="G8" s="31" t="s">
        <v>25</v>
      </c>
      <c r="H8" s="31" t="s">
        <v>26</v>
      </c>
      <c r="I8" s="31" t="s">
        <v>27</v>
      </c>
      <c r="J8" s="31" t="s">
        <v>28</v>
      </c>
      <c r="K8" s="31" t="s">
        <v>29</v>
      </c>
    </row>
    <row r="9" spans="1:15" ht="24.95" customHeight="1">
      <c r="A9" s="32" t="s">
        <v>30</v>
      </c>
      <c r="B9" s="32"/>
      <c r="C9" s="32"/>
      <c r="D9" s="32"/>
      <c r="E9" s="33" t="s">
        <v>31</v>
      </c>
      <c r="F9" s="32"/>
      <c r="G9" s="32"/>
      <c r="H9" s="34"/>
      <c r="I9" s="34"/>
      <c r="J9" s="34"/>
      <c r="K9" s="34">
        <f>Orçamento!K9</f>
        <v>0</v>
      </c>
    </row>
    <row r="10" spans="1:15">
      <c r="E10" s="35"/>
      <c r="H10" s="36"/>
      <c r="I10" s="36"/>
      <c r="J10" s="36"/>
      <c r="K10" s="36"/>
    </row>
    <row r="11" spans="1:15" ht="24.95" hidden="1" customHeight="1">
      <c r="A11" s="37" t="s">
        <v>32</v>
      </c>
      <c r="B11" s="38"/>
      <c r="C11" s="38"/>
      <c r="D11" s="38"/>
      <c r="E11" s="39" t="s">
        <v>33</v>
      </c>
      <c r="F11" s="38"/>
      <c r="G11" s="38"/>
      <c r="H11" s="40"/>
      <c r="I11" s="40"/>
      <c r="J11" s="40"/>
      <c r="K11" s="41">
        <f>SUM(K13:K14)</f>
        <v>445445.96</v>
      </c>
    </row>
    <row r="12" spans="1:15" hidden="1">
      <c r="E12" s="35"/>
      <c r="H12" s="36"/>
      <c r="I12" s="36"/>
      <c r="J12" s="36"/>
      <c r="K12" s="36"/>
    </row>
    <row r="13" spans="1:15" hidden="1">
      <c r="A13" s="42" t="s">
        <v>34</v>
      </c>
      <c r="B13" s="42" t="s">
        <v>35</v>
      </c>
      <c r="C13" s="42" t="s">
        <v>36</v>
      </c>
      <c r="D13" s="42" t="s">
        <v>37</v>
      </c>
      <c r="E13" s="43" t="s">
        <v>38</v>
      </c>
      <c r="F13" s="42" t="s">
        <v>39</v>
      </c>
      <c r="G13" s="42">
        <v>1</v>
      </c>
      <c r="H13" s="44">
        <v>225056</v>
      </c>
      <c r="I13" s="44">
        <f>TRUNC(H13*(1+$I$2),2)</f>
        <v>281184.96000000002</v>
      </c>
      <c r="J13" s="44">
        <f>TRUNC(G13*H13,2)</f>
        <v>225056</v>
      </c>
      <c r="K13" s="44">
        <f>TRUNC(G13*I13,2)</f>
        <v>281184.96000000002</v>
      </c>
      <c r="M13" s="45"/>
      <c r="N13" s="45"/>
      <c r="O13" s="45"/>
    </row>
    <row r="14" spans="1:15" hidden="1">
      <c r="A14" s="42" t="s">
        <v>40</v>
      </c>
      <c r="B14" s="42" t="s">
        <v>35</v>
      </c>
      <c r="C14" s="42" t="s">
        <v>36</v>
      </c>
      <c r="D14" s="42" t="s">
        <v>41</v>
      </c>
      <c r="E14" s="43" t="s">
        <v>42</v>
      </c>
      <c r="F14" s="42" t="s">
        <v>43</v>
      </c>
      <c r="G14" s="42">
        <v>20</v>
      </c>
      <c r="H14" s="44">
        <v>6573.6</v>
      </c>
      <c r="I14" s="44">
        <f>TRUNC(H14*(1+$I$2),2)</f>
        <v>8213.0499999999993</v>
      </c>
      <c r="J14" s="44">
        <f>TRUNC(G14*H14,2)</f>
        <v>131472</v>
      </c>
      <c r="K14" s="44">
        <f>TRUNC(G14*I14,2)</f>
        <v>164261</v>
      </c>
    </row>
    <row r="15" spans="1:15" ht="24.95" hidden="1" customHeight="1">
      <c r="A15" s="37" t="s">
        <v>44</v>
      </c>
      <c r="B15" s="38"/>
      <c r="C15" s="38"/>
      <c r="D15" s="38"/>
      <c r="E15" s="39" t="s">
        <v>45</v>
      </c>
      <c r="F15" s="38"/>
      <c r="G15" s="38"/>
      <c r="H15" s="40"/>
      <c r="I15" s="40"/>
      <c r="J15" s="40"/>
      <c r="K15" s="41">
        <f>SUM(K17:K25)</f>
        <v>29388.879999999997</v>
      </c>
    </row>
    <row r="16" spans="1:15" hidden="1">
      <c r="E16" s="35"/>
      <c r="H16" s="36"/>
      <c r="I16" s="36"/>
      <c r="J16" s="36"/>
      <c r="K16" s="36"/>
    </row>
    <row r="17" spans="1:11" ht="30" hidden="1">
      <c r="A17" s="42" t="s">
        <v>46</v>
      </c>
      <c r="B17" s="42" t="s">
        <v>35</v>
      </c>
      <c r="C17" s="42" t="s">
        <v>36</v>
      </c>
      <c r="D17" s="42" t="s">
        <v>47</v>
      </c>
      <c r="E17" s="43" t="s">
        <v>48</v>
      </c>
      <c r="F17" s="42" t="s">
        <v>39</v>
      </c>
      <c r="G17" s="42">
        <v>1</v>
      </c>
      <c r="H17" s="44">
        <v>688.17</v>
      </c>
      <c r="I17" s="44">
        <f t="shared" ref="I17:I25" si="0">TRUNC(H17*(1+$I$2),2)</f>
        <v>859.79</v>
      </c>
      <c r="J17" s="44">
        <f t="shared" ref="J17:J25" si="1">TRUNC(G17*H17,2)</f>
        <v>688.17</v>
      </c>
      <c r="K17" s="44">
        <f t="shared" ref="K17:K25" si="2">TRUNC(G17*I17,2)</f>
        <v>859.79</v>
      </c>
    </row>
    <row r="18" spans="1:11" ht="30" hidden="1">
      <c r="A18" s="42" t="s">
        <v>49</v>
      </c>
      <c r="B18" s="42" t="s">
        <v>35</v>
      </c>
      <c r="C18" s="42" t="s">
        <v>36</v>
      </c>
      <c r="D18" s="42" t="s">
        <v>50</v>
      </c>
      <c r="E18" s="43" t="s">
        <v>51</v>
      </c>
      <c r="F18" s="42" t="s">
        <v>52</v>
      </c>
      <c r="G18" s="42">
        <v>1</v>
      </c>
      <c r="H18" s="44">
        <v>2263.42</v>
      </c>
      <c r="I18" s="44">
        <f t="shared" si="0"/>
        <v>2827.91</v>
      </c>
      <c r="J18" s="44">
        <f t="shared" si="1"/>
        <v>2263.42</v>
      </c>
      <c r="K18" s="44">
        <f t="shared" si="2"/>
        <v>2827.91</v>
      </c>
    </row>
    <row r="19" spans="1:11" ht="30" hidden="1">
      <c r="A19" s="42" t="s">
        <v>53</v>
      </c>
      <c r="B19" s="42" t="s">
        <v>35</v>
      </c>
      <c r="C19" s="42" t="s">
        <v>54</v>
      </c>
      <c r="D19" s="42">
        <v>95635</v>
      </c>
      <c r="E19" s="43" t="s">
        <v>55</v>
      </c>
      <c r="F19" s="42" t="s">
        <v>39</v>
      </c>
      <c r="G19" s="42">
        <v>1</v>
      </c>
      <c r="H19" s="44">
        <v>149.36000000000001</v>
      </c>
      <c r="I19" s="44">
        <f t="shared" si="0"/>
        <v>186.61</v>
      </c>
      <c r="J19" s="44">
        <f t="shared" si="1"/>
        <v>149.36000000000001</v>
      </c>
      <c r="K19" s="44">
        <f t="shared" si="2"/>
        <v>186.61</v>
      </c>
    </row>
    <row r="20" spans="1:11" ht="27.6" hidden="1" customHeight="1">
      <c r="A20" s="46" t="s">
        <v>56</v>
      </c>
      <c r="B20" s="46" t="s">
        <v>57</v>
      </c>
      <c r="C20" s="46" t="s">
        <v>54</v>
      </c>
      <c r="D20" s="46">
        <v>3729</v>
      </c>
      <c r="E20" s="47" t="s">
        <v>58</v>
      </c>
      <c r="F20" s="42" t="s">
        <v>39</v>
      </c>
      <c r="G20" s="42">
        <v>1</v>
      </c>
      <c r="H20" s="44">
        <v>83.09</v>
      </c>
      <c r="I20" s="44">
        <f t="shared" si="0"/>
        <v>103.81</v>
      </c>
      <c r="J20" s="44">
        <f t="shared" si="1"/>
        <v>83.09</v>
      </c>
      <c r="K20" s="44">
        <f t="shared" si="2"/>
        <v>103.81</v>
      </c>
    </row>
    <row r="21" spans="1:11" ht="30" hidden="1">
      <c r="A21" s="42" t="s">
        <v>59</v>
      </c>
      <c r="B21" s="42" t="s">
        <v>35</v>
      </c>
      <c r="C21" s="42" t="s">
        <v>54</v>
      </c>
      <c r="D21" s="42">
        <v>93212</v>
      </c>
      <c r="E21" s="43" t="s">
        <v>60</v>
      </c>
      <c r="F21" s="42" t="s">
        <v>61</v>
      </c>
      <c r="G21" s="42">
        <v>3.4</v>
      </c>
      <c r="H21" s="44">
        <v>810.34</v>
      </c>
      <c r="I21" s="44">
        <f t="shared" si="0"/>
        <v>1012.43</v>
      </c>
      <c r="J21" s="44">
        <f t="shared" si="1"/>
        <v>2755.15</v>
      </c>
      <c r="K21" s="44">
        <f t="shared" si="2"/>
        <v>3442.26</v>
      </c>
    </row>
    <row r="22" spans="1:11" ht="30" hidden="1">
      <c r="A22" s="42" t="s">
        <v>62</v>
      </c>
      <c r="B22" s="42" t="s">
        <v>35</v>
      </c>
      <c r="C22" s="42" t="s">
        <v>54</v>
      </c>
      <c r="D22" s="42">
        <v>93210</v>
      </c>
      <c r="E22" s="43" t="s">
        <v>63</v>
      </c>
      <c r="F22" s="42" t="s">
        <v>61</v>
      </c>
      <c r="G22" s="42">
        <v>8</v>
      </c>
      <c r="H22" s="44">
        <v>490.84</v>
      </c>
      <c r="I22" s="44">
        <f t="shared" si="0"/>
        <v>613.25</v>
      </c>
      <c r="J22" s="44">
        <f t="shared" si="1"/>
        <v>3926.72</v>
      </c>
      <c r="K22" s="44">
        <f t="shared" si="2"/>
        <v>4906</v>
      </c>
    </row>
    <row r="23" spans="1:11" ht="30" hidden="1">
      <c r="A23" s="42" t="s">
        <v>64</v>
      </c>
      <c r="B23" s="42" t="s">
        <v>35</v>
      </c>
      <c r="C23" s="42" t="s">
        <v>54</v>
      </c>
      <c r="D23" s="42">
        <v>93208</v>
      </c>
      <c r="E23" s="43" t="s">
        <v>65</v>
      </c>
      <c r="F23" s="42" t="s">
        <v>61</v>
      </c>
      <c r="G23" s="42">
        <v>9</v>
      </c>
      <c r="H23" s="44">
        <v>709.08</v>
      </c>
      <c r="I23" s="44">
        <f t="shared" si="0"/>
        <v>885.92</v>
      </c>
      <c r="J23" s="44">
        <f t="shared" si="1"/>
        <v>6381.72</v>
      </c>
      <c r="K23" s="44">
        <f t="shared" si="2"/>
        <v>7973.28</v>
      </c>
    </row>
    <row r="24" spans="1:11" ht="30" hidden="1">
      <c r="A24" s="42" t="s">
        <v>66</v>
      </c>
      <c r="B24" s="42" t="s">
        <v>35</v>
      </c>
      <c r="C24" s="42" t="s">
        <v>54</v>
      </c>
      <c r="D24" s="42">
        <v>93207</v>
      </c>
      <c r="E24" s="43" t="s">
        <v>67</v>
      </c>
      <c r="F24" s="42" t="s">
        <v>61</v>
      </c>
      <c r="G24" s="42">
        <v>6</v>
      </c>
      <c r="H24" s="44">
        <v>892.75</v>
      </c>
      <c r="I24" s="44">
        <f t="shared" si="0"/>
        <v>1115.4000000000001</v>
      </c>
      <c r="J24" s="44">
        <f t="shared" si="1"/>
        <v>5356.5</v>
      </c>
      <c r="K24" s="44">
        <f t="shared" si="2"/>
        <v>6692.4</v>
      </c>
    </row>
    <row r="25" spans="1:11" hidden="1">
      <c r="A25" s="42" t="s">
        <v>68</v>
      </c>
      <c r="B25" s="42" t="s">
        <v>35</v>
      </c>
      <c r="C25" s="42" t="s">
        <v>36</v>
      </c>
      <c r="D25" s="42" t="s">
        <v>69</v>
      </c>
      <c r="E25" s="43" t="s">
        <v>70</v>
      </c>
      <c r="F25" s="42" t="s">
        <v>52</v>
      </c>
      <c r="G25" s="42">
        <v>1</v>
      </c>
      <c r="H25" s="44">
        <v>1918.38</v>
      </c>
      <c r="I25" s="44">
        <f t="shared" si="0"/>
        <v>2396.8200000000002</v>
      </c>
      <c r="J25" s="44">
        <f t="shared" si="1"/>
        <v>1918.38</v>
      </c>
      <c r="K25" s="44">
        <f t="shared" si="2"/>
        <v>2396.8200000000002</v>
      </c>
    </row>
    <row r="26" spans="1:11" ht="24.95" customHeight="1">
      <c r="A26" s="48" t="s">
        <v>71</v>
      </c>
      <c r="B26" s="49"/>
      <c r="C26" s="49"/>
      <c r="D26" s="49"/>
      <c r="E26" s="50" t="s">
        <v>72</v>
      </c>
      <c r="F26" s="49"/>
      <c r="G26" s="49"/>
      <c r="H26" s="51"/>
      <c r="I26" s="51"/>
      <c r="J26" s="51"/>
      <c r="K26" s="52">
        <f>Orçamento!K26</f>
        <v>0</v>
      </c>
    </row>
    <row r="27" spans="1:11">
      <c r="E27" s="35"/>
      <c r="H27" s="36"/>
      <c r="I27" s="36"/>
      <c r="J27" s="36"/>
      <c r="K27" s="36"/>
    </row>
    <row r="28" spans="1:11" ht="30" hidden="1">
      <c r="A28" s="42" t="s">
        <v>73</v>
      </c>
      <c r="B28" s="42" t="s">
        <v>35</v>
      </c>
      <c r="C28" s="42" t="s">
        <v>36</v>
      </c>
      <c r="D28" s="42" t="s">
        <v>74</v>
      </c>
      <c r="E28" s="43" t="s">
        <v>75</v>
      </c>
      <c r="F28" s="42" t="s">
        <v>61</v>
      </c>
      <c r="G28" s="42">
        <v>22417.97</v>
      </c>
      <c r="H28" s="44">
        <v>0.24</v>
      </c>
      <c r="I28" s="44">
        <f>TRUNC(H28*(1+$I$2),2)</f>
        <v>0.28999999999999998</v>
      </c>
      <c r="J28" s="44">
        <f>TRUNC(G28*H28,2)</f>
        <v>5380.31</v>
      </c>
      <c r="K28" s="44">
        <f>TRUNC(G28*I28,2)</f>
        <v>6501.21</v>
      </c>
    </row>
    <row r="29" spans="1:11" ht="30" hidden="1">
      <c r="A29" s="42" t="s">
        <v>76</v>
      </c>
      <c r="B29" s="42" t="s">
        <v>35</v>
      </c>
      <c r="C29" s="42" t="s">
        <v>54</v>
      </c>
      <c r="D29" s="42">
        <v>96386</v>
      </c>
      <c r="E29" s="43" t="s">
        <v>77</v>
      </c>
      <c r="F29" s="42" t="s">
        <v>78</v>
      </c>
      <c r="G29" s="42">
        <v>5038.2</v>
      </c>
      <c r="H29" s="44">
        <v>5.64</v>
      </c>
      <c r="I29" s="44">
        <f>TRUNC(H29*(1+$I$2),2)</f>
        <v>7.04</v>
      </c>
      <c r="J29" s="44">
        <f>TRUNC(G29*H29,2)</f>
        <v>28415.439999999999</v>
      </c>
      <c r="K29" s="44">
        <f>TRUNC(G29*I29,2)</f>
        <v>35468.92</v>
      </c>
    </row>
    <row r="30" spans="1:11" hidden="1">
      <c r="A30" s="42" t="s">
        <v>79</v>
      </c>
      <c r="B30" s="42" t="s">
        <v>57</v>
      </c>
      <c r="C30" s="42" t="s">
        <v>54</v>
      </c>
      <c r="D30" s="42">
        <v>6081</v>
      </c>
      <c r="E30" s="43" t="s">
        <v>80</v>
      </c>
      <c r="F30" s="42" t="s">
        <v>78</v>
      </c>
      <c r="G30" s="42">
        <v>5039.5</v>
      </c>
      <c r="H30" s="44">
        <v>29.31</v>
      </c>
      <c r="I30" s="44">
        <f>TRUNC(H30*(1+$I$2),2)</f>
        <v>36.61</v>
      </c>
      <c r="J30" s="44">
        <f>TRUNC(G30*H30,2)</f>
        <v>147707.74</v>
      </c>
      <c r="K30" s="44">
        <f>TRUNC(G30*I30,2)</f>
        <v>184496.09</v>
      </c>
    </row>
    <row r="31" spans="1:11" ht="30" hidden="1">
      <c r="A31" s="42" t="s">
        <v>81</v>
      </c>
      <c r="B31" s="42" t="s">
        <v>35</v>
      </c>
      <c r="C31" s="42" t="s">
        <v>54</v>
      </c>
      <c r="D31" s="42">
        <v>100937</v>
      </c>
      <c r="E31" s="43" t="s">
        <v>82</v>
      </c>
      <c r="F31" s="42" t="s">
        <v>83</v>
      </c>
      <c r="G31" s="42">
        <v>604.89599999999996</v>
      </c>
      <c r="H31" s="44">
        <v>6.3</v>
      </c>
      <c r="I31" s="44">
        <f>TRUNC(H31*(1+$I$2),2)</f>
        <v>7.87</v>
      </c>
      <c r="J31" s="44">
        <f>TRUNC(G31*H31,2)</f>
        <v>3810.84</v>
      </c>
      <c r="K31" s="44">
        <f>TRUNC(G31*I31,2)</f>
        <v>4760.53</v>
      </c>
    </row>
    <row r="32" spans="1:11" ht="24.95" customHeight="1">
      <c r="A32" s="48" t="s">
        <v>84</v>
      </c>
      <c r="B32" s="49"/>
      <c r="C32" s="49"/>
      <c r="D32" s="49"/>
      <c r="E32" s="50" t="s">
        <v>85</v>
      </c>
      <c r="F32" s="49"/>
      <c r="G32" s="49"/>
      <c r="H32" s="51"/>
      <c r="I32" s="51"/>
      <c r="J32" s="51"/>
      <c r="K32" s="52">
        <f>Orçamento!K32</f>
        <v>0</v>
      </c>
    </row>
    <row r="33" spans="1:11">
      <c r="E33" s="35"/>
      <c r="H33" s="36"/>
      <c r="I33" s="36"/>
      <c r="J33" s="36"/>
      <c r="K33" s="36"/>
    </row>
    <row r="34" spans="1:11" ht="24.95" hidden="1" customHeight="1">
      <c r="A34" s="37" t="s">
        <v>86</v>
      </c>
      <c r="B34" s="38"/>
      <c r="C34" s="38"/>
      <c r="D34" s="38"/>
      <c r="E34" s="39" t="s">
        <v>87</v>
      </c>
      <c r="F34" s="38"/>
      <c r="G34" s="38"/>
      <c r="H34" s="40"/>
      <c r="I34" s="40"/>
      <c r="J34" s="40"/>
      <c r="K34" s="41">
        <f>SUM(K36:K41)</f>
        <v>867105.30999999994</v>
      </c>
    </row>
    <row r="35" spans="1:11" hidden="1">
      <c r="E35" s="35"/>
      <c r="H35" s="36"/>
      <c r="I35" s="36"/>
      <c r="J35" s="36"/>
      <c r="K35" s="36"/>
    </row>
    <row r="36" spans="1:11" ht="45" hidden="1">
      <c r="A36" s="42" t="s">
        <v>88</v>
      </c>
      <c r="B36" s="42" t="s">
        <v>35</v>
      </c>
      <c r="C36" s="42" t="s">
        <v>36</v>
      </c>
      <c r="D36" s="42" t="s">
        <v>89</v>
      </c>
      <c r="E36" s="43" t="s">
        <v>90</v>
      </c>
      <c r="F36" s="42" t="s">
        <v>91</v>
      </c>
      <c r="G36" s="42">
        <v>6.62</v>
      </c>
      <c r="H36" s="44">
        <v>16.79</v>
      </c>
      <c r="I36" s="44">
        <f t="shared" ref="I36:I41" si="3">TRUNC(H36*(1+$I$2),2)</f>
        <v>20.97</v>
      </c>
      <c r="J36" s="44">
        <f t="shared" ref="J36:J41" si="4">TRUNC(G36*H36,2)</f>
        <v>111.14</v>
      </c>
      <c r="K36" s="44">
        <f t="shared" ref="K36:K41" si="5">TRUNC(G36*I36,2)</f>
        <v>138.82</v>
      </c>
    </row>
    <row r="37" spans="1:11" ht="45" hidden="1">
      <c r="A37" s="42" t="s">
        <v>92</v>
      </c>
      <c r="B37" s="42" t="s">
        <v>35</v>
      </c>
      <c r="C37" s="42" t="s">
        <v>36</v>
      </c>
      <c r="D37" s="42" t="s">
        <v>93</v>
      </c>
      <c r="E37" s="43" t="s">
        <v>94</v>
      </c>
      <c r="F37" s="42" t="s">
        <v>91</v>
      </c>
      <c r="G37" s="42">
        <v>1176.21</v>
      </c>
      <c r="H37" s="44">
        <v>27.88</v>
      </c>
      <c r="I37" s="44">
        <f t="shared" si="3"/>
        <v>34.83</v>
      </c>
      <c r="J37" s="44">
        <f t="shared" si="4"/>
        <v>32792.730000000003</v>
      </c>
      <c r="K37" s="44">
        <f t="shared" si="5"/>
        <v>40967.39</v>
      </c>
    </row>
    <row r="38" spans="1:11" ht="30" hidden="1">
      <c r="A38" s="42" t="s">
        <v>95</v>
      </c>
      <c r="B38" s="42" t="s">
        <v>57</v>
      </c>
      <c r="C38" s="42" t="s">
        <v>54</v>
      </c>
      <c r="D38" s="42">
        <v>38406</v>
      </c>
      <c r="E38" s="43" t="s">
        <v>96</v>
      </c>
      <c r="F38" s="42" t="s">
        <v>78</v>
      </c>
      <c r="G38" s="42">
        <v>909.87</v>
      </c>
      <c r="H38" s="44">
        <v>535.54999999999995</v>
      </c>
      <c r="I38" s="44">
        <f t="shared" si="3"/>
        <v>669.11</v>
      </c>
      <c r="J38" s="44">
        <f t="shared" si="4"/>
        <v>487280.87</v>
      </c>
      <c r="K38" s="44">
        <f t="shared" si="5"/>
        <v>608803.11</v>
      </c>
    </row>
    <row r="39" spans="1:11" ht="30" hidden="1">
      <c r="A39" s="42" t="s">
        <v>97</v>
      </c>
      <c r="B39" s="42" t="s">
        <v>35</v>
      </c>
      <c r="C39" s="42" t="s">
        <v>54</v>
      </c>
      <c r="D39" s="42">
        <v>95584</v>
      </c>
      <c r="E39" s="43" t="s">
        <v>98</v>
      </c>
      <c r="F39" s="42" t="s">
        <v>99</v>
      </c>
      <c r="G39" s="42">
        <v>28.2</v>
      </c>
      <c r="H39" s="44">
        <v>16.72</v>
      </c>
      <c r="I39" s="44">
        <f t="shared" si="3"/>
        <v>20.88</v>
      </c>
      <c r="J39" s="44">
        <f t="shared" si="4"/>
        <v>471.5</v>
      </c>
      <c r="K39" s="44">
        <f t="shared" si="5"/>
        <v>588.80999999999995</v>
      </c>
    </row>
    <row r="40" spans="1:11" ht="30" hidden="1">
      <c r="A40" s="42" t="s">
        <v>100</v>
      </c>
      <c r="B40" s="42" t="s">
        <v>35</v>
      </c>
      <c r="C40" s="42" t="s">
        <v>54</v>
      </c>
      <c r="D40" s="42">
        <v>95578</v>
      </c>
      <c r="E40" s="43" t="s">
        <v>101</v>
      </c>
      <c r="F40" s="42" t="s">
        <v>99</v>
      </c>
      <c r="G40" s="42">
        <v>10716.2</v>
      </c>
      <c r="H40" s="44">
        <v>12.78</v>
      </c>
      <c r="I40" s="44">
        <f t="shared" si="3"/>
        <v>15.96</v>
      </c>
      <c r="J40" s="44">
        <f t="shared" si="4"/>
        <v>136953.03</v>
      </c>
      <c r="K40" s="44">
        <f t="shared" si="5"/>
        <v>171030.55</v>
      </c>
    </row>
    <row r="41" spans="1:11" ht="30" hidden="1">
      <c r="A41" s="42" t="s">
        <v>102</v>
      </c>
      <c r="B41" s="42" t="s">
        <v>35</v>
      </c>
      <c r="C41" s="42" t="s">
        <v>54</v>
      </c>
      <c r="D41" s="42">
        <v>95583</v>
      </c>
      <c r="E41" s="43" t="s">
        <v>103</v>
      </c>
      <c r="F41" s="42" t="s">
        <v>99</v>
      </c>
      <c r="G41" s="42">
        <v>2180.6999999999998</v>
      </c>
      <c r="H41" s="44">
        <v>16.73</v>
      </c>
      <c r="I41" s="44">
        <f t="shared" si="3"/>
        <v>20.9</v>
      </c>
      <c r="J41" s="44">
        <f t="shared" si="4"/>
        <v>36483.11</v>
      </c>
      <c r="K41" s="44">
        <f t="shared" si="5"/>
        <v>45576.63</v>
      </c>
    </row>
    <row r="42" spans="1:11" ht="24.95" hidden="1" customHeight="1">
      <c r="A42" s="37" t="s">
        <v>104</v>
      </c>
      <c r="B42" s="38"/>
      <c r="C42" s="38"/>
      <c r="D42" s="38"/>
      <c r="E42" s="39" t="s">
        <v>105</v>
      </c>
      <c r="F42" s="38"/>
      <c r="G42" s="38"/>
      <c r="H42" s="40"/>
      <c r="I42" s="40"/>
      <c r="J42" s="40"/>
      <c r="K42" s="41">
        <f>SUM(K44:K53)</f>
        <v>546014.04</v>
      </c>
    </row>
    <row r="43" spans="1:11" hidden="1">
      <c r="E43" s="35"/>
      <c r="H43" s="36"/>
      <c r="I43" s="36"/>
      <c r="J43" s="36"/>
      <c r="K43" s="36"/>
    </row>
    <row r="44" spans="1:11" ht="30" hidden="1">
      <c r="A44" s="42" t="s">
        <v>106</v>
      </c>
      <c r="B44" s="42" t="s">
        <v>35</v>
      </c>
      <c r="C44" s="42" t="s">
        <v>54</v>
      </c>
      <c r="D44" s="42">
        <v>96523</v>
      </c>
      <c r="E44" s="43" t="s">
        <v>107</v>
      </c>
      <c r="F44" s="42" t="s">
        <v>78</v>
      </c>
      <c r="G44" s="42">
        <v>772.49</v>
      </c>
      <c r="H44" s="44">
        <v>63.8</v>
      </c>
      <c r="I44" s="44">
        <f t="shared" ref="I44:I53" si="6">TRUNC(H44*(1+$I$2),2)</f>
        <v>79.709999999999994</v>
      </c>
      <c r="J44" s="44">
        <f t="shared" ref="J44:J53" si="7">TRUNC(G44*H44,2)</f>
        <v>49284.86</v>
      </c>
      <c r="K44" s="44">
        <f t="shared" ref="K44:K53" si="8">TRUNC(G44*I44,2)</f>
        <v>61575.17</v>
      </c>
    </row>
    <row r="45" spans="1:11" ht="30" hidden="1">
      <c r="A45" s="42" t="s">
        <v>108</v>
      </c>
      <c r="B45" s="42" t="s">
        <v>35</v>
      </c>
      <c r="C45" s="42" t="s">
        <v>54</v>
      </c>
      <c r="D45" s="42">
        <v>96621</v>
      </c>
      <c r="E45" s="43" t="s">
        <v>109</v>
      </c>
      <c r="F45" s="42" t="s">
        <v>78</v>
      </c>
      <c r="G45" s="42">
        <v>18.420000000000002</v>
      </c>
      <c r="H45" s="44">
        <v>166.68</v>
      </c>
      <c r="I45" s="44">
        <f t="shared" si="6"/>
        <v>208.24</v>
      </c>
      <c r="J45" s="44">
        <f t="shared" si="7"/>
        <v>3070.24</v>
      </c>
      <c r="K45" s="44">
        <f t="shared" si="8"/>
        <v>3835.78</v>
      </c>
    </row>
    <row r="46" spans="1:11" hidden="1">
      <c r="A46" s="42" t="s">
        <v>110</v>
      </c>
      <c r="B46" s="42" t="s">
        <v>35</v>
      </c>
      <c r="C46" s="42" t="s">
        <v>54</v>
      </c>
      <c r="D46" s="42">
        <v>93382</v>
      </c>
      <c r="E46" s="43" t="s">
        <v>111</v>
      </c>
      <c r="F46" s="42" t="s">
        <v>78</v>
      </c>
      <c r="G46" s="42">
        <v>249.03</v>
      </c>
      <c r="H46" s="44">
        <v>20.190000000000001</v>
      </c>
      <c r="I46" s="44">
        <f t="shared" si="6"/>
        <v>25.22</v>
      </c>
      <c r="J46" s="44">
        <f t="shared" si="7"/>
        <v>5027.91</v>
      </c>
      <c r="K46" s="44">
        <f t="shared" si="8"/>
        <v>6280.53</v>
      </c>
    </row>
    <row r="47" spans="1:11" ht="30" hidden="1">
      <c r="A47" s="42" t="s">
        <v>112</v>
      </c>
      <c r="B47" s="42" t="s">
        <v>35</v>
      </c>
      <c r="C47" s="42" t="s">
        <v>54</v>
      </c>
      <c r="D47" s="42">
        <v>96543</v>
      </c>
      <c r="E47" s="43" t="s">
        <v>113</v>
      </c>
      <c r="F47" s="42" t="s">
        <v>99</v>
      </c>
      <c r="G47" s="42">
        <v>2743.9</v>
      </c>
      <c r="H47" s="44">
        <v>19.21</v>
      </c>
      <c r="I47" s="44">
        <f t="shared" si="6"/>
        <v>24</v>
      </c>
      <c r="J47" s="44">
        <f t="shared" si="7"/>
        <v>52710.31</v>
      </c>
      <c r="K47" s="44">
        <f t="shared" si="8"/>
        <v>65853.600000000006</v>
      </c>
    </row>
    <row r="48" spans="1:11" ht="30" hidden="1">
      <c r="A48" s="42" t="s">
        <v>114</v>
      </c>
      <c r="B48" s="42" t="s">
        <v>35</v>
      </c>
      <c r="C48" s="42" t="s">
        <v>54</v>
      </c>
      <c r="D48" s="42">
        <v>96544</v>
      </c>
      <c r="E48" s="43" t="s">
        <v>115</v>
      </c>
      <c r="F48" s="42" t="s">
        <v>99</v>
      </c>
      <c r="G48" s="42">
        <v>2948.5</v>
      </c>
      <c r="H48" s="44">
        <v>18.829999999999998</v>
      </c>
      <c r="I48" s="44">
        <f t="shared" si="6"/>
        <v>23.52</v>
      </c>
      <c r="J48" s="44">
        <f t="shared" si="7"/>
        <v>55520.25</v>
      </c>
      <c r="K48" s="44">
        <f t="shared" si="8"/>
        <v>69348.72</v>
      </c>
    </row>
    <row r="49" spans="1:11" ht="30" hidden="1">
      <c r="A49" s="42" t="s">
        <v>116</v>
      </c>
      <c r="B49" s="42" t="s">
        <v>35</v>
      </c>
      <c r="C49" s="42" t="s">
        <v>54</v>
      </c>
      <c r="D49" s="42">
        <v>96545</v>
      </c>
      <c r="E49" s="43" t="s">
        <v>117</v>
      </c>
      <c r="F49" s="42" t="s">
        <v>99</v>
      </c>
      <c r="G49" s="42">
        <v>585.1</v>
      </c>
      <c r="H49" s="44">
        <v>18.21</v>
      </c>
      <c r="I49" s="44">
        <f t="shared" si="6"/>
        <v>22.75</v>
      </c>
      <c r="J49" s="44">
        <f t="shared" si="7"/>
        <v>10654.67</v>
      </c>
      <c r="K49" s="44">
        <f t="shared" si="8"/>
        <v>13311.02</v>
      </c>
    </row>
    <row r="50" spans="1:11" ht="30" hidden="1">
      <c r="A50" s="42" t="s">
        <v>118</v>
      </c>
      <c r="B50" s="42" t="s">
        <v>35</v>
      </c>
      <c r="C50" s="42" t="s">
        <v>54</v>
      </c>
      <c r="D50" s="42">
        <v>96546</v>
      </c>
      <c r="E50" s="43" t="s">
        <v>119</v>
      </c>
      <c r="F50" s="42" t="s">
        <v>99</v>
      </c>
      <c r="G50" s="42">
        <v>1429.3</v>
      </c>
      <c r="H50" s="44">
        <v>16.52</v>
      </c>
      <c r="I50" s="44">
        <f t="shared" si="6"/>
        <v>20.64</v>
      </c>
      <c r="J50" s="44">
        <f t="shared" si="7"/>
        <v>23612.03</v>
      </c>
      <c r="K50" s="44">
        <f t="shared" si="8"/>
        <v>29500.75</v>
      </c>
    </row>
    <row r="51" spans="1:11" ht="30" hidden="1">
      <c r="A51" s="42" t="s">
        <v>120</v>
      </c>
      <c r="B51" s="42" t="s">
        <v>35</v>
      </c>
      <c r="C51" s="42" t="s">
        <v>54</v>
      </c>
      <c r="D51" s="42">
        <v>96547</v>
      </c>
      <c r="E51" s="43" t="s">
        <v>121</v>
      </c>
      <c r="F51" s="42" t="s">
        <v>99</v>
      </c>
      <c r="G51" s="42">
        <v>3233.1</v>
      </c>
      <c r="H51" s="44">
        <v>14.09</v>
      </c>
      <c r="I51" s="44">
        <f t="shared" si="6"/>
        <v>17.600000000000001</v>
      </c>
      <c r="J51" s="44">
        <f t="shared" si="7"/>
        <v>45554.37</v>
      </c>
      <c r="K51" s="44">
        <f t="shared" si="8"/>
        <v>56902.559999999998</v>
      </c>
    </row>
    <row r="52" spans="1:11" ht="30" hidden="1">
      <c r="A52" s="42" t="s">
        <v>122</v>
      </c>
      <c r="B52" s="42" t="s">
        <v>35</v>
      </c>
      <c r="C52" s="42" t="s">
        <v>54</v>
      </c>
      <c r="D52" s="42">
        <v>96534</v>
      </c>
      <c r="E52" s="43" t="s">
        <v>123</v>
      </c>
      <c r="F52" s="42" t="s">
        <v>61</v>
      </c>
      <c r="G52" s="42">
        <v>1</v>
      </c>
      <c r="H52" s="44">
        <v>60.57</v>
      </c>
      <c r="I52" s="44">
        <f t="shared" si="6"/>
        <v>75.67</v>
      </c>
      <c r="J52" s="44">
        <f t="shared" si="7"/>
        <v>60.57</v>
      </c>
      <c r="K52" s="44">
        <f t="shared" si="8"/>
        <v>75.67</v>
      </c>
    </row>
    <row r="53" spans="1:11" ht="30" hidden="1">
      <c r="A53" s="42" t="s">
        <v>124</v>
      </c>
      <c r="B53" s="42" t="s">
        <v>35</v>
      </c>
      <c r="C53" s="42" t="s">
        <v>54</v>
      </c>
      <c r="D53" s="42">
        <v>96557</v>
      </c>
      <c r="E53" s="43" t="s">
        <v>128</v>
      </c>
      <c r="F53" s="42" t="s">
        <v>78</v>
      </c>
      <c r="G53" s="42">
        <v>298.67</v>
      </c>
      <c r="H53" s="44">
        <v>641.37</v>
      </c>
      <c r="I53" s="44">
        <f t="shared" si="6"/>
        <v>801.32</v>
      </c>
      <c r="J53" s="44">
        <f t="shared" si="7"/>
        <v>191557.97</v>
      </c>
      <c r="K53" s="44">
        <f t="shared" si="8"/>
        <v>239330.24</v>
      </c>
    </row>
    <row r="54" spans="1:11" ht="24.95" hidden="1" customHeight="1">
      <c r="A54" s="37" t="s">
        <v>129</v>
      </c>
      <c r="B54" s="38"/>
      <c r="C54" s="38"/>
      <c r="D54" s="38"/>
      <c r="E54" s="39" t="s">
        <v>130</v>
      </c>
      <c r="F54" s="38"/>
      <c r="G54" s="38"/>
      <c r="H54" s="40"/>
      <c r="I54" s="40"/>
      <c r="J54" s="40"/>
      <c r="K54" s="41">
        <f>SUM(K56:K59)</f>
        <v>47950.02</v>
      </c>
    </row>
    <row r="55" spans="1:11" hidden="1">
      <c r="E55" s="35"/>
      <c r="H55" s="36"/>
      <c r="I55" s="36"/>
      <c r="J55" s="36"/>
      <c r="K55" s="36"/>
    </row>
    <row r="56" spans="1:11" ht="30" hidden="1">
      <c r="A56" s="42" t="s">
        <v>131</v>
      </c>
      <c r="B56" s="42" t="s">
        <v>35</v>
      </c>
      <c r="C56" s="42" t="s">
        <v>54</v>
      </c>
      <c r="D56" s="42">
        <v>96525</v>
      </c>
      <c r="E56" s="43" t="s">
        <v>132</v>
      </c>
      <c r="F56" s="42" t="s">
        <v>78</v>
      </c>
      <c r="G56" s="42">
        <v>24.18</v>
      </c>
      <c r="H56" s="44">
        <v>28.5</v>
      </c>
      <c r="I56" s="44">
        <f>TRUNC(H56*(1+$I$2),2)</f>
        <v>35.6</v>
      </c>
      <c r="J56" s="44">
        <f>TRUNC(G56*H56,2)</f>
        <v>689.13</v>
      </c>
      <c r="K56" s="44">
        <f>TRUNC(G56*I56,2)</f>
        <v>860.8</v>
      </c>
    </row>
    <row r="57" spans="1:11" ht="30" hidden="1">
      <c r="A57" s="42" t="s">
        <v>133</v>
      </c>
      <c r="B57" s="42" t="s">
        <v>35</v>
      </c>
      <c r="C57" s="42" t="s">
        <v>54</v>
      </c>
      <c r="D57" s="42">
        <v>96536</v>
      </c>
      <c r="E57" s="43" t="s">
        <v>134</v>
      </c>
      <c r="F57" s="42" t="s">
        <v>61</v>
      </c>
      <c r="G57" s="42">
        <v>232.75</v>
      </c>
      <c r="H57" s="44">
        <v>52.19</v>
      </c>
      <c r="I57" s="44">
        <f>TRUNC(H57*(1+$I$2),2)</f>
        <v>65.2</v>
      </c>
      <c r="J57" s="44">
        <f>TRUNC(G57*H57,2)</f>
        <v>12147.22</v>
      </c>
      <c r="K57" s="44">
        <f>TRUNC(G57*I57,2)</f>
        <v>15175.3</v>
      </c>
    </row>
    <row r="58" spans="1:11" ht="30" hidden="1">
      <c r="A58" s="42" t="s">
        <v>135</v>
      </c>
      <c r="B58" s="42" t="s">
        <v>35</v>
      </c>
      <c r="C58" s="42" t="s">
        <v>54</v>
      </c>
      <c r="D58" s="42">
        <v>96557</v>
      </c>
      <c r="E58" s="43" t="s">
        <v>128</v>
      </c>
      <c r="F58" s="42" t="s">
        <v>78</v>
      </c>
      <c r="G58" s="42">
        <v>18.600000000000001</v>
      </c>
      <c r="H58" s="44">
        <v>641.37</v>
      </c>
      <c r="I58" s="44">
        <f>TRUNC(H58*(1+$I$2),2)</f>
        <v>801.32</v>
      </c>
      <c r="J58" s="44">
        <f>TRUNC(G58*H58,2)</f>
        <v>11929.48</v>
      </c>
      <c r="K58" s="44">
        <f>TRUNC(G58*I58,2)</f>
        <v>14904.55</v>
      </c>
    </row>
    <row r="59" spans="1:11" hidden="1">
      <c r="A59" s="42" t="s">
        <v>136</v>
      </c>
      <c r="B59" s="42" t="s">
        <v>35</v>
      </c>
      <c r="C59" s="42" t="s">
        <v>54</v>
      </c>
      <c r="D59" s="42">
        <v>98557</v>
      </c>
      <c r="E59" s="43" t="s">
        <v>146</v>
      </c>
      <c r="F59" s="42" t="s">
        <v>61</v>
      </c>
      <c r="G59" s="42">
        <v>232.75</v>
      </c>
      <c r="H59" s="44">
        <v>58.5</v>
      </c>
      <c r="I59" s="44">
        <f>TRUNC(H59*(1+$I$2),2)</f>
        <v>73.08</v>
      </c>
      <c r="J59" s="44">
        <f>TRUNC(G59*H59,2)</f>
        <v>13615.87</v>
      </c>
      <c r="K59" s="44">
        <f>TRUNC(G59*I59,2)</f>
        <v>17009.37</v>
      </c>
    </row>
    <row r="60" spans="1:11" ht="24.95" customHeight="1">
      <c r="A60" s="48" t="s">
        <v>147</v>
      </c>
      <c r="B60" s="49"/>
      <c r="C60" s="49"/>
      <c r="D60" s="49"/>
      <c r="E60" s="50" t="s">
        <v>148</v>
      </c>
      <c r="F60" s="49"/>
      <c r="G60" s="49"/>
      <c r="H60" s="51"/>
      <c r="I60" s="51"/>
      <c r="J60" s="51"/>
      <c r="K60" s="52">
        <f>Orçamento!K68</f>
        <v>0</v>
      </c>
    </row>
    <row r="61" spans="1:11">
      <c r="E61" s="35"/>
      <c r="H61" s="36"/>
      <c r="I61" s="36"/>
      <c r="J61" s="36"/>
      <c r="K61" s="36"/>
    </row>
    <row r="62" spans="1:11" ht="24.95" hidden="1" customHeight="1">
      <c r="A62" s="37" t="s">
        <v>149</v>
      </c>
      <c r="B62" s="38"/>
      <c r="C62" s="38"/>
      <c r="D62" s="38"/>
      <c r="E62" s="39" t="s">
        <v>150</v>
      </c>
      <c r="F62" s="38"/>
      <c r="G62" s="38"/>
      <c r="H62" s="40"/>
      <c r="I62" s="40"/>
      <c r="J62" s="40"/>
      <c r="K62" s="41">
        <f>SUM(K64:K75)</f>
        <v>2324467.2200000002</v>
      </c>
    </row>
    <row r="63" spans="1:11" hidden="1">
      <c r="E63" s="35"/>
      <c r="H63" s="36"/>
      <c r="I63" s="36"/>
      <c r="J63" s="36"/>
      <c r="K63" s="36"/>
    </row>
    <row r="64" spans="1:11" ht="45" hidden="1">
      <c r="A64" s="42" t="s">
        <v>151</v>
      </c>
      <c r="B64" s="42" t="s">
        <v>35</v>
      </c>
      <c r="C64" s="42" t="s">
        <v>36</v>
      </c>
      <c r="D64" s="42" t="s">
        <v>152</v>
      </c>
      <c r="E64" s="43" t="s">
        <v>153</v>
      </c>
      <c r="F64" s="42" t="s">
        <v>78</v>
      </c>
      <c r="G64" s="42">
        <v>342.17200000000003</v>
      </c>
      <c r="H64" s="44">
        <v>640.37</v>
      </c>
      <c r="I64" s="44">
        <f t="shared" ref="I64:I75" si="9">TRUNC(H64*(1+$I$2),2)</f>
        <v>800.07</v>
      </c>
      <c r="J64" s="44">
        <f t="shared" ref="J64:J75" si="10">TRUNC(G64*H64,2)</f>
        <v>219116.68</v>
      </c>
      <c r="K64" s="44">
        <f t="shared" ref="K64:K75" si="11">TRUNC(G64*I64,2)</f>
        <v>273761.55</v>
      </c>
    </row>
    <row r="65" spans="1:11" ht="45" hidden="1">
      <c r="A65" s="42" t="s">
        <v>154</v>
      </c>
      <c r="B65" s="42" t="s">
        <v>35</v>
      </c>
      <c r="C65" s="42" t="s">
        <v>36</v>
      </c>
      <c r="D65" s="42" t="s">
        <v>155</v>
      </c>
      <c r="E65" s="43" t="s">
        <v>156</v>
      </c>
      <c r="F65" s="42" t="s">
        <v>78</v>
      </c>
      <c r="G65" s="42">
        <v>84.286000000000001</v>
      </c>
      <c r="H65" s="44">
        <v>643.32000000000005</v>
      </c>
      <c r="I65" s="44">
        <f t="shared" si="9"/>
        <v>803.76</v>
      </c>
      <c r="J65" s="44">
        <f t="shared" si="10"/>
        <v>54222.86</v>
      </c>
      <c r="K65" s="44">
        <f t="shared" si="11"/>
        <v>67745.710000000006</v>
      </c>
    </row>
    <row r="66" spans="1:11" ht="30" hidden="1">
      <c r="A66" s="42" t="s">
        <v>157</v>
      </c>
      <c r="B66" s="42" t="s">
        <v>35</v>
      </c>
      <c r="C66" s="42" t="s">
        <v>54</v>
      </c>
      <c r="D66" s="42">
        <v>92264</v>
      </c>
      <c r="E66" s="43" t="s">
        <v>158</v>
      </c>
      <c r="F66" s="42" t="s">
        <v>61</v>
      </c>
      <c r="G66" s="42">
        <v>4216.2</v>
      </c>
      <c r="H66" s="44">
        <v>142.78</v>
      </c>
      <c r="I66" s="44">
        <f t="shared" si="9"/>
        <v>178.38</v>
      </c>
      <c r="J66" s="44">
        <f t="shared" si="10"/>
        <v>601989.03</v>
      </c>
      <c r="K66" s="44">
        <f t="shared" si="11"/>
        <v>752085.75</v>
      </c>
    </row>
    <row r="67" spans="1:11" ht="45" hidden="1">
      <c r="A67" s="42" t="s">
        <v>159</v>
      </c>
      <c r="B67" s="42" t="s">
        <v>35</v>
      </c>
      <c r="C67" s="42" t="s">
        <v>54</v>
      </c>
      <c r="D67" s="42">
        <v>92776</v>
      </c>
      <c r="E67" s="43" t="s">
        <v>160</v>
      </c>
      <c r="F67" s="42" t="s">
        <v>99</v>
      </c>
      <c r="G67" s="42">
        <v>7705.8</v>
      </c>
      <c r="H67" s="44">
        <v>18.87</v>
      </c>
      <c r="I67" s="44">
        <f t="shared" si="9"/>
        <v>23.57</v>
      </c>
      <c r="J67" s="44">
        <f t="shared" si="10"/>
        <v>145408.44</v>
      </c>
      <c r="K67" s="44">
        <f t="shared" si="11"/>
        <v>181625.7</v>
      </c>
    </row>
    <row r="68" spans="1:11" ht="45" hidden="1">
      <c r="A68" s="42" t="s">
        <v>161</v>
      </c>
      <c r="B68" s="42" t="s">
        <v>35</v>
      </c>
      <c r="C68" s="42" t="s">
        <v>54</v>
      </c>
      <c r="D68" s="42">
        <v>92761</v>
      </c>
      <c r="E68" s="43" t="s">
        <v>162</v>
      </c>
      <c r="F68" s="42" t="s">
        <v>99</v>
      </c>
      <c r="G68" s="42">
        <v>4689.8</v>
      </c>
      <c r="H68" s="44">
        <v>17.07</v>
      </c>
      <c r="I68" s="44">
        <f t="shared" si="9"/>
        <v>21.32</v>
      </c>
      <c r="J68" s="44">
        <f t="shared" si="10"/>
        <v>80054.880000000005</v>
      </c>
      <c r="K68" s="44">
        <f t="shared" si="11"/>
        <v>99986.53</v>
      </c>
    </row>
    <row r="69" spans="1:11" ht="45" hidden="1">
      <c r="A69" s="42" t="s">
        <v>163</v>
      </c>
      <c r="B69" s="42" t="s">
        <v>35</v>
      </c>
      <c r="C69" s="42" t="s">
        <v>54</v>
      </c>
      <c r="D69" s="42">
        <v>92778</v>
      </c>
      <c r="E69" s="43" t="s">
        <v>164</v>
      </c>
      <c r="F69" s="42" t="s">
        <v>99</v>
      </c>
      <c r="G69" s="42">
        <v>6107.8</v>
      </c>
      <c r="H69" s="44">
        <v>16.48</v>
      </c>
      <c r="I69" s="44">
        <f t="shared" si="9"/>
        <v>20.59</v>
      </c>
      <c r="J69" s="44">
        <f t="shared" si="10"/>
        <v>100656.54</v>
      </c>
      <c r="K69" s="44">
        <f t="shared" si="11"/>
        <v>125759.6</v>
      </c>
    </row>
    <row r="70" spans="1:11" ht="45" hidden="1">
      <c r="A70" s="42" t="s">
        <v>165</v>
      </c>
      <c r="B70" s="42" t="s">
        <v>35</v>
      </c>
      <c r="C70" s="42" t="s">
        <v>54</v>
      </c>
      <c r="D70" s="42">
        <v>92779</v>
      </c>
      <c r="E70" s="43" t="s">
        <v>166</v>
      </c>
      <c r="F70" s="42" t="s">
        <v>99</v>
      </c>
      <c r="G70" s="42">
        <v>4928.5</v>
      </c>
      <c r="H70" s="44">
        <v>13.99</v>
      </c>
      <c r="I70" s="44">
        <f t="shared" si="9"/>
        <v>17.47</v>
      </c>
      <c r="J70" s="44">
        <f t="shared" si="10"/>
        <v>68949.710000000006</v>
      </c>
      <c r="K70" s="44">
        <f t="shared" si="11"/>
        <v>86100.89</v>
      </c>
    </row>
    <row r="71" spans="1:11" ht="45" hidden="1">
      <c r="A71" s="42" t="s">
        <v>167</v>
      </c>
      <c r="B71" s="42" t="s">
        <v>35</v>
      </c>
      <c r="C71" s="42" t="s">
        <v>54</v>
      </c>
      <c r="D71" s="42">
        <v>92780</v>
      </c>
      <c r="E71" s="43" t="s">
        <v>168</v>
      </c>
      <c r="F71" s="42" t="s">
        <v>99</v>
      </c>
      <c r="G71" s="42">
        <v>11886.3</v>
      </c>
      <c r="H71" s="44">
        <v>13.45</v>
      </c>
      <c r="I71" s="44">
        <f t="shared" si="9"/>
        <v>16.8</v>
      </c>
      <c r="J71" s="44">
        <f t="shared" si="10"/>
        <v>159870.73000000001</v>
      </c>
      <c r="K71" s="44">
        <f t="shared" si="11"/>
        <v>199689.84</v>
      </c>
    </row>
    <row r="72" spans="1:11" ht="45" hidden="1">
      <c r="A72" s="42" t="s">
        <v>169</v>
      </c>
      <c r="B72" s="42" t="s">
        <v>35</v>
      </c>
      <c r="C72" s="42" t="s">
        <v>54</v>
      </c>
      <c r="D72" s="42">
        <v>92781</v>
      </c>
      <c r="E72" s="43" t="s">
        <v>170</v>
      </c>
      <c r="F72" s="42" t="s">
        <v>99</v>
      </c>
      <c r="G72" s="42">
        <v>14484.6</v>
      </c>
      <c r="H72" s="44">
        <v>15.27</v>
      </c>
      <c r="I72" s="44">
        <f t="shared" si="9"/>
        <v>19.07</v>
      </c>
      <c r="J72" s="44">
        <f t="shared" si="10"/>
        <v>221179.84</v>
      </c>
      <c r="K72" s="44">
        <f t="shared" si="11"/>
        <v>276221.32</v>
      </c>
    </row>
    <row r="73" spans="1:11" ht="45" hidden="1">
      <c r="A73" s="42" t="s">
        <v>171</v>
      </c>
      <c r="B73" s="42" t="s">
        <v>35</v>
      </c>
      <c r="C73" s="42" t="s">
        <v>54</v>
      </c>
      <c r="D73" s="42">
        <v>92782</v>
      </c>
      <c r="E73" s="43" t="s">
        <v>172</v>
      </c>
      <c r="F73" s="42" t="s">
        <v>99</v>
      </c>
      <c r="G73" s="42">
        <v>492.6</v>
      </c>
      <c r="H73" s="44">
        <v>14.99</v>
      </c>
      <c r="I73" s="44">
        <f t="shared" si="9"/>
        <v>18.72</v>
      </c>
      <c r="J73" s="44">
        <f t="shared" si="10"/>
        <v>7384.07</v>
      </c>
      <c r="K73" s="44">
        <f t="shared" si="11"/>
        <v>9221.4699999999993</v>
      </c>
    </row>
    <row r="74" spans="1:11" ht="45" hidden="1">
      <c r="A74" s="42" t="s">
        <v>173</v>
      </c>
      <c r="B74" s="42" t="s">
        <v>35</v>
      </c>
      <c r="C74" s="42" t="s">
        <v>54</v>
      </c>
      <c r="D74" s="42">
        <v>92759</v>
      </c>
      <c r="E74" s="43" t="s">
        <v>174</v>
      </c>
      <c r="F74" s="42" t="s">
        <v>99</v>
      </c>
      <c r="G74" s="42">
        <v>7073.3</v>
      </c>
      <c r="H74" s="44">
        <v>17.23</v>
      </c>
      <c r="I74" s="44">
        <f t="shared" si="9"/>
        <v>21.52</v>
      </c>
      <c r="J74" s="44">
        <f t="shared" si="10"/>
        <v>121872.95</v>
      </c>
      <c r="K74" s="44">
        <f t="shared" si="11"/>
        <v>152217.41</v>
      </c>
    </row>
    <row r="75" spans="1:11" ht="45" hidden="1">
      <c r="A75" s="42" t="s">
        <v>175</v>
      </c>
      <c r="B75" s="42" t="s">
        <v>35</v>
      </c>
      <c r="C75" s="42" t="s">
        <v>36</v>
      </c>
      <c r="D75" s="42" t="s">
        <v>176</v>
      </c>
      <c r="E75" s="43" t="s">
        <v>177</v>
      </c>
      <c r="F75" s="42" t="s">
        <v>178</v>
      </c>
      <c r="G75" s="42">
        <v>1</v>
      </c>
      <c r="H75" s="44">
        <v>80079.600000000006</v>
      </c>
      <c r="I75" s="44">
        <f t="shared" si="9"/>
        <v>100051.45</v>
      </c>
      <c r="J75" s="44">
        <f t="shared" si="10"/>
        <v>80079.600000000006</v>
      </c>
      <c r="K75" s="44">
        <f t="shared" si="11"/>
        <v>100051.45</v>
      </c>
    </row>
    <row r="76" spans="1:11" ht="24.95" hidden="1" customHeight="1">
      <c r="A76" s="37" t="s">
        <v>179</v>
      </c>
      <c r="B76" s="38"/>
      <c r="C76" s="38"/>
      <c r="D76" s="38"/>
      <c r="E76" s="39" t="s">
        <v>180</v>
      </c>
      <c r="F76" s="38"/>
      <c r="G76" s="38"/>
      <c r="H76" s="40"/>
      <c r="I76" s="40"/>
      <c r="J76" s="40"/>
      <c r="K76" s="41">
        <f>SUM(K78:K89)</f>
        <v>1442254.22</v>
      </c>
    </row>
    <row r="77" spans="1:11" hidden="1">
      <c r="E77" s="35"/>
      <c r="H77" s="36"/>
      <c r="I77" s="36"/>
      <c r="J77" s="36"/>
      <c r="K77" s="36"/>
    </row>
    <row r="78" spans="1:11" ht="60" hidden="1">
      <c r="A78" s="42" t="s">
        <v>181</v>
      </c>
      <c r="B78" s="42" t="s">
        <v>35</v>
      </c>
      <c r="C78" s="42" t="s">
        <v>36</v>
      </c>
      <c r="D78" s="42" t="s">
        <v>182</v>
      </c>
      <c r="E78" s="43" t="s">
        <v>183</v>
      </c>
      <c r="F78" s="42" t="s">
        <v>78</v>
      </c>
      <c r="G78" s="42">
        <v>249.3</v>
      </c>
      <c r="H78" s="44">
        <v>963.5</v>
      </c>
      <c r="I78" s="44">
        <f t="shared" ref="I78:I89" si="12">TRUNC(H78*(1+$I$2),2)</f>
        <v>1203.79</v>
      </c>
      <c r="J78" s="44">
        <f t="shared" ref="J78:J89" si="13">TRUNC(G78*H78,2)</f>
        <v>240200.55</v>
      </c>
      <c r="K78" s="44">
        <f t="shared" ref="K78:K89" si="14">TRUNC(G78*I78,2)</f>
        <v>300104.84000000003</v>
      </c>
    </row>
    <row r="79" spans="1:11" ht="30" hidden="1">
      <c r="A79" s="42" t="s">
        <v>184</v>
      </c>
      <c r="B79" s="42" t="s">
        <v>35</v>
      </c>
      <c r="C79" s="42" t="s">
        <v>54</v>
      </c>
      <c r="D79" s="42">
        <v>96542</v>
      </c>
      <c r="E79" s="43" t="s">
        <v>185</v>
      </c>
      <c r="F79" s="42" t="s">
        <v>61</v>
      </c>
      <c r="G79" s="42">
        <v>2665.5</v>
      </c>
      <c r="H79" s="44">
        <v>67.38</v>
      </c>
      <c r="I79" s="44">
        <f t="shared" si="12"/>
        <v>84.18</v>
      </c>
      <c r="J79" s="44">
        <f t="shared" si="13"/>
        <v>179601.39</v>
      </c>
      <c r="K79" s="44">
        <f t="shared" si="14"/>
        <v>224381.79</v>
      </c>
    </row>
    <row r="80" spans="1:11" ht="45" hidden="1">
      <c r="A80" s="42" t="s">
        <v>186</v>
      </c>
      <c r="B80" s="42" t="s">
        <v>35</v>
      </c>
      <c r="C80" s="42" t="s">
        <v>54</v>
      </c>
      <c r="D80" s="42">
        <v>92776</v>
      </c>
      <c r="E80" s="43" t="s">
        <v>160</v>
      </c>
      <c r="F80" s="42" t="s">
        <v>99</v>
      </c>
      <c r="G80" s="42">
        <v>6553.4</v>
      </c>
      <c r="H80" s="44">
        <v>18.87</v>
      </c>
      <c r="I80" s="44">
        <f t="shared" si="12"/>
        <v>23.57</v>
      </c>
      <c r="J80" s="44">
        <f t="shared" si="13"/>
        <v>123662.65</v>
      </c>
      <c r="K80" s="44">
        <f t="shared" si="14"/>
        <v>154463.63</v>
      </c>
    </row>
    <row r="81" spans="1:11" ht="45" hidden="1">
      <c r="A81" s="42" t="s">
        <v>187</v>
      </c>
      <c r="B81" s="42" t="s">
        <v>35</v>
      </c>
      <c r="C81" s="42" t="s">
        <v>54</v>
      </c>
      <c r="D81" s="42">
        <v>92777</v>
      </c>
      <c r="E81" s="43" t="s">
        <v>188</v>
      </c>
      <c r="F81" s="42" t="s">
        <v>99</v>
      </c>
      <c r="G81" s="42">
        <v>3355.3</v>
      </c>
      <c r="H81" s="44">
        <v>18.2</v>
      </c>
      <c r="I81" s="44">
        <f t="shared" si="12"/>
        <v>22.73</v>
      </c>
      <c r="J81" s="44">
        <f t="shared" si="13"/>
        <v>61066.46</v>
      </c>
      <c r="K81" s="44">
        <f t="shared" si="14"/>
        <v>76265.960000000006</v>
      </c>
    </row>
    <row r="82" spans="1:11" ht="45" hidden="1">
      <c r="A82" s="42" t="s">
        <v>189</v>
      </c>
      <c r="B82" s="42" t="s">
        <v>35</v>
      </c>
      <c r="C82" s="42" t="s">
        <v>54</v>
      </c>
      <c r="D82" s="42">
        <v>92778</v>
      </c>
      <c r="E82" s="43" t="s">
        <v>164</v>
      </c>
      <c r="F82" s="42" t="s">
        <v>99</v>
      </c>
      <c r="G82" s="42">
        <v>5203.6000000000004</v>
      </c>
      <c r="H82" s="44">
        <v>16.48</v>
      </c>
      <c r="I82" s="44">
        <f t="shared" si="12"/>
        <v>20.59</v>
      </c>
      <c r="J82" s="44">
        <f t="shared" si="13"/>
        <v>85755.32</v>
      </c>
      <c r="K82" s="44">
        <f t="shared" si="14"/>
        <v>107142.12</v>
      </c>
    </row>
    <row r="83" spans="1:11" ht="45" hidden="1">
      <c r="A83" s="42" t="s">
        <v>190</v>
      </c>
      <c r="B83" s="42" t="s">
        <v>35</v>
      </c>
      <c r="C83" s="42" t="s">
        <v>54</v>
      </c>
      <c r="D83" s="42">
        <v>92779</v>
      </c>
      <c r="E83" s="43" t="s">
        <v>166</v>
      </c>
      <c r="F83" s="42" t="s">
        <v>99</v>
      </c>
      <c r="G83" s="42">
        <v>3973.7</v>
      </c>
      <c r="H83" s="44">
        <v>13.99</v>
      </c>
      <c r="I83" s="44">
        <f t="shared" si="12"/>
        <v>17.47</v>
      </c>
      <c r="J83" s="44">
        <f t="shared" si="13"/>
        <v>55592.06</v>
      </c>
      <c r="K83" s="44">
        <f t="shared" si="14"/>
        <v>69420.53</v>
      </c>
    </row>
    <row r="84" spans="1:11" ht="45" hidden="1">
      <c r="A84" s="42" t="s">
        <v>191</v>
      </c>
      <c r="B84" s="42" t="s">
        <v>35</v>
      </c>
      <c r="C84" s="42" t="s">
        <v>54</v>
      </c>
      <c r="D84" s="42">
        <v>92780</v>
      </c>
      <c r="E84" s="43" t="s">
        <v>168</v>
      </c>
      <c r="F84" s="42" t="s">
        <v>99</v>
      </c>
      <c r="G84" s="42">
        <v>5310</v>
      </c>
      <c r="H84" s="44">
        <v>13.45</v>
      </c>
      <c r="I84" s="44">
        <f t="shared" si="12"/>
        <v>16.8</v>
      </c>
      <c r="J84" s="44">
        <f t="shared" si="13"/>
        <v>71419.5</v>
      </c>
      <c r="K84" s="44">
        <f t="shared" si="14"/>
        <v>89208</v>
      </c>
    </row>
    <row r="85" spans="1:11" ht="45" hidden="1">
      <c r="A85" s="42" t="s">
        <v>192</v>
      </c>
      <c r="B85" s="42" t="s">
        <v>35</v>
      </c>
      <c r="C85" s="42" t="s">
        <v>54</v>
      </c>
      <c r="D85" s="42">
        <v>92781</v>
      </c>
      <c r="E85" s="43" t="s">
        <v>170</v>
      </c>
      <c r="F85" s="42" t="s">
        <v>99</v>
      </c>
      <c r="G85" s="42">
        <v>6800</v>
      </c>
      <c r="H85" s="44">
        <v>15.27</v>
      </c>
      <c r="I85" s="44">
        <f t="shared" si="12"/>
        <v>19.07</v>
      </c>
      <c r="J85" s="44">
        <f t="shared" si="13"/>
        <v>103836</v>
      </c>
      <c r="K85" s="44">
        <f t="shared" si="14"/>
        <v>129676</v>
      </c>
    </row>
    <row r="86" spans="1:11" ht="45" hidden="1">
      <c r="A86" s="42" t="s">
        <v>193</v>
      </c>
      <c r="B86" s="42" t="s">
        <v>35</v>
      </c>
      <c r="C86" s="42" t="s">
        <v>54</v>
      </c>
      <c r="D86" s="42">
        <v>92782</v>
      </c>
      <c r="E86" s="43" t="s">
        <v>172</v>
      </c>
      <c r="F86" s="42" t="s">
        <v>99</v>
      </c>
      <c r="G86" s="42">
        <v>6045.3</v>
      </c>
      <c r="H86" s="44">
        <v>14.99</v>
      </c>
      <c r="I86" s="44">
        <f t="shared" si="12"/>
        <v>18.72</v>
      </c>
      <c r="J86" s="44">
        <f t="shared" si="13"/>
        <v>90619.04</v>
      </c>
      <c r="K86" s="44">
        <f t="shared" si="14"/>
        <v>113168.01</v>
      </c>
    </row>
    <row r="87" spans="1:11" ht="45" hidden="1">
      <c r="A87" s="42" t="s">
        <v>194</v>
      </c>
      <c r="B87" s="42" t="s">
        <v>35</v>
      </c>
      <c r="C87" s="42" t="s">
        <v>54</v>
      </c>
      <c r="D87" s="42">
        <v>92759</v>
      </c>
      <c r="E87" s="43" t="s">
        <v>174</v>
      </c>
      <c r="F87" s="42" t="s">
        <v>99</v>
      </c>
      <c r="G87" s="42">
        <v>4383.8999999999996</v>
      </c>
      <c r="H87" s="44">
        <v>17.23</v>
      </c>
      <c r="I87" s="44">
        <f t="shared" si="12"/>
        <v>21.52</v>
      </c>
      <c r="J87" s="44">
        <f t="shared" si="13"/>
        <v>75534.59</v>
      </c>
      <c r="K87" s="44">
        <f t="shared" si="14"/>
        <v>94341.52</v>
      </c>
    </row>
    <row r="88" spans="1:11" hidden="1">
      <c r="A88" s="42" t="s">
        <v>195</v>
      </c>
      <c r="B88" s="42" t="s">
        <v>35</v>
      </c>
      <c r="C88" s="42" t="s">
        <v>196</v>
      </c>
      <c r="D88" s="42" t="s">
        <v>197</v>
      </c>
      <c r="E88" s="43" t="s">
        <v>198</v>
      </c>
      <c r="F88" s="42" t="s">
        <v>99</v>
      </c>
      <c r="G88" s="42">
        <v>1501.2</v>
      </c>
      <c r="H88" s="44">
        <v>12.8</v>
      </c>
      <c r="I88" s="44">
        <f t="shared" si="12"/>
        <v>15.99</v>
      </c>
      <c r="J88" s="44">
        <f t="shared" si="13"/>
        <v>19215.36</v>
      </c>
      <c r="K88" s="44">
        <f t="shared" si="14"/>
        <v>24004.18</v>
      </c>
    </row>
    <row r="89" spans="1:11" ht="45" hidden="1">
      <c r="A89" s="42" t="s">
        <v>199</v>
      </c>
      <c r="B89" s="42" t="s">
        <v>35</v>
      </c>
      <c r="C89" s="42" t="s">
        <v>36</v>
      </c>
      <c r="D89" s="42" t="s">
        <v>200</v>
      </c>
      <c r="E89" s="43" t="s">
        <v>201</v>
      </c>
      <c r="F89" s="42" t="s">
        <v>178</v>
      </c>
      <c r="G89" s="42">
        <v>1</v>
      </c>
      <c r="H89" s="44">
        <v>48085.2</v>
      </c>
      <c r="I89" s="44">
        <f t="shared" si="12"/>
        <v>60077.64</v>
      </c>
      <c r="J89" s="44">
        <f t="shared" si="13"/>
        <v>48085.2</v>
      </c>
      <c r="K89" s="44">
        <f t="shared" si="14"/>
        <v>60077.64</v>
      </c>
    </row>
    <row r="90" spans="1:11" ht="24.95" hidden="1" customHeight="1">
      <c r="A90" s="37" t="s">
        <v>202</v>
      </c>
      <c r="B90" s="38"/>
      <c r="C90" s="38"/>
      <c r="D90" s="38"/>
      <c r="E90" s="39" t="s">
        <v>203</v>
      </c>
      <c r="F90" s="38"/>
      <c r="G90" s="38"/>
      <c r="H90" s="40"/>
      <c r="I90" s="40"/>
      <c r="J90" s="40"/>
      <c r="K90" s="41">
        <f>SUM(K92:K99)</f>
        <v>114421.06</v>
      </c>
    </row>
    <row r="91" spans="1:11" hidden="1">
      <c r="E91" s="35"/>
      <c r="H91" s="36"/>
      <c r="I91" s="36"/>
      <c r="J91" s="36"/>
      <c r="K91" s="36"/>
    </row>
    <row r="92" spans="1:11" ht="60" hidden="1">
      <c r="A92" s="42" t="s">
        <v>204</v>
      </c>
      <c r="B92" s="42" t="s">
        <v>35</v>
      </c>
      <c r="C92" s="42" t="s">
        <v>36</v>
      </c>
      <c r="D92" s="42" t="s">
        <v>182</v>
      </c>
      <c r="E92" s="43" t="s">
        <v>183</v>
      </c>
      <c r="F92" s="42" t="s">
        <v>78</v>
      </c>
      <c r="G92" s="42">
        <v>16.600000000000001</v>
      </c>
      <c r="H92" s="44">
        <v>963.5</v>
      </c>
      <c r="I92" s="44">
        <f t="shared" ref="I92:I99" si="15">TRUNC(H92*(1+$I$2),2)</f>
        <v>1203.79</v>
      </c>
      <c r="J92" s="44">
        <f t="shared" ref="J92:J99" si="16">TRUNC(G92*H92,2)</f>
        <v>15994.1</v>
      </c>
      <c r="K92" s="44">
        <f t="shared" ref="K92:K99" si="17">TRUNC(G92*I92,2)</f>
        <v>19982.91</v>
      </c>
    </row>
    <row r="93" spans="1:11" ht="30" hidden="1">
      <c r="A93" s="42" t="s">
        <v>205</v>
      </c>
      <c r="B93" s="42" t="s">
        <v>35</v>
      </c>
      <c r="C93" s="42" t="s">
        <v>54</v>
      </c>
      <c r="D93" s="42">
        <v>95944</v>
      </c>
      <c r="E93" s="43" t="s">
        <v>206</v>
      </c>
      <c r="F93" s="42" t="s">
        <v>99</v>
      </c>
      <c r="G93" s="42">
        <v>729.5</v>
      </c>
      <c r="H93" s="44">
        <v>21.09</v>
      </c>
      <c r="I93" s="44">
        <f t="shared" si="15"/>
        <v>26.34</v>
      </c>
      <c r="J93" s="44">
        <f t="shared" si="16"/>
        <v>15385.15</v>
      </c>
      <c r="K93" s="44">
        <f t="shared" si="17"/>
        <v>19215.03</v>
      </c>
    </row>
    <row r="94" spans="1:11" ht="30" hidden="1">
      <c r="A94" s="42" t="s">
        <v>207</v>
      </c>
      <c r="B94" s="42" t="s">
        <v>35</v>
      </c>
      <c r="C94" s="42" t="s">
        <v>54</v>
      </c>
      <c r="D94" s="42">
        <v>95945</v>
      </c>
      <c r="E94" s="43" t="s">
        <v>208</v>
      </c>
      <c r="F94" s="42" t="s">
        <v>99</v>
      </c>
      <c r="G94" s="42">
        <v>340.7</v>
      </c>
      <c r="H94" s="44">
        <v>18.97</v>
      </c>
      <c r="I94" s="44">
        <f t="shared" si="15"/>
        <v>23.7</v>
      </c>
      <c r="J94" s="44">
        <f t="shared" si="16"/>
        <v>6463.07</v>
      </c>
      <c r="K94" s="44">
        <f t="shared" si="17"/>
        <v>8074.59</v>
      </c>
    </row>
    <row r="95" spans="1:11" ht="30" hidden="1">
      <c r="A95" s="42" t="s">
        <v>209</v>
      </c>
      <c r="B95" s="42" t="s">
        <v>35</v>
      </c>
      <c r="C95" s="42" t="s">
        <v>54</v>
      </c>
      <c r="D95" s="42">
        <v>95946</v>
      </c>
      <c r="E95" s="43" t="s">
        <v>210</v>
      </c>
      <c r="F95" s="42" t="s">
        <v>99</v>
      </c>
      <c r="G95" s="42">
        <v>301.39999999999998</v>
      </c>
      <c r="H95" s="44">
        <v>16.36</v>
      </c>
      <c r="I95" s="44">
        <f t="shared" si="15"/>
        <v>20.440000000000001</v>
      </c>
      <c r="J95" s="44">
        <f t="shared" si="16"/>
        <v>4930.8999999999996</v>
      </c>
      <c r="K95" s="44">
        <f t="shared" si="17"/>
        <v>6160.61</v>
      </c>
    </row>
    <row r="96" spans="1:11" ht="30" hidden="1">
      <c r="A96" s="42" t="s">
        <v>211</v>
      </c>
      <c r="B96" s="42" t="s">
        <v>35</v>
      </c>
      <c r="C96" s="42" t="s">
        <v>54</v>
      </c>
      <c r="D96" s="42">
        <v>95947</v>
      </c>
      <c r="E96" s="43" t="s">
        <v>212</v>
      </c>
      <c r="F96" s="42" t="s">
        <v>99</v>
      </c>
      <c r="G96" s="42">
        <v>653.6</v>
      </c>
      <c r="H96" s="44">
        <v>13.37</v>
      </c>
      <c r="I96" s="44">
        <f t="shared" si="15"/>
        <v>16.7</v>
      </c>
      <c r="J96" s="44">
        <f t="shared" si="16"/>
        <v>8738.6299999999992</v>
      </c>
      <c r="K96" s="44">
        <f t="shared" si="17"/>
        <v>10915.12</v>
      </c>
    </row>
    <row r="97" spans="1:11" ht="30" hidden="1">
      <c r="A97" s="42" t="s">
        <v>213</v>
      </c>
      <c r="B97" s="42" t="s">
        <v>35</v>
      </c>
      <c r="C97" s="42" t="s">
        <v>54</v>
      </c>
      <c r="D97" s="42">
        <v>95943</v>
      </c>
      <c r="E97" s="43" t="s">
        <v>214</v>
      </c>
      <c r="F97" s="42" t="s">
        <v>99</v>
      </c>
      <c r="G97" s="42">
        <v>15.1</v>
      </c>
      <c r="H97" s="44">
        <v>21.58</v>
      </c>
      <c r="I97" s="44">
        <f t="shared" si="15"/>
        <v>26.96</v>
      </c>
      <c r="J97" s="44">
        <f t="shared" si="16"/>
        <v>325.85000000000002</v>
      </c>
      <c r="K97" s="44">
        <f t="shared" si="17"/>
        <v>407.09</v>
      </c>
    </row>
    <row r="98" spans="1:11" ht="30" hidden="1">
      <c r="A98" s="42" t="s">
        <v>215</v>
      </c>
      <c r="B98" s="42" t="s">
        <v>35</v>
      </c>
      <c r="C98" s="42" t="s">
        <v>54</v>
      </c>
      <c r="D98" s="42">
        <v>102042</v>
      </c>
      <c r="E98" s="43" t="s">
        <v>216</v>
      </c>
      <c r="F98" s="42" t="s">
        <v>61</v>
      </c>
      <c r="G98" s="42">
        <v>178.8</v>
      </c>
      <c r="H98" s="44">
        <v>199.76</v>
      </c>
      <c r="I98" s="44">
        <f t="shared" si="15"/>
        <v>249.58</v>
      </c>
      <c r="J98" s="44">
        <f t="shared" si="16"/>
        <v>35717.08</v>
      </c>
      <c r="K98" s="44">
        <f t="shared" si="17"/>
        <v>44624.9</v>
      </c>
    </row>
    <row r="99" spans="1:11" ht="30" hidden="1">
      <c r="A99" s="42" t="s">
        <v>217</v>
      </c>
      <c r="B99" s="42" t="s">
        <v>35</v>
      </c>
      <c r="C99" s="42" t="s">
        <v>54</v>
      </c>
      <c r="D99" s="42">
        <v>101792</v>
      </c>
      <c r="E99" s="43" t="s">
        <v>218</v>
      </c>
      <c r="F99" s="42" t="s">
        <v>78</v>
      </c>
      <c r="G99" s="42">
        <v>312.89999999999998</v>
      </c>
      <c r="H99" s="44">
        <v>12.9</v>
      </c>
      <c r="I99" s="44">
        <f t="shared" si="15"/>
        <v>16.11</v>
      </c>
      <c r="J99" s="44">
        <f t="shared" si="16"/>
        <v>4036.41</v>
      </c>
      <c r="K99" s="44">
        <f t="shared" si="17"/>
        <v>5040.8100000000004</v>
      </c>
    </row>
    <row r="100" spans="1:11" ht="24.95" hidden="1" customHeight="1">
      <c r="A100" s="37" t="s">
        <v>219</v>
      </c>
      <c r="B100" s="38"/>
      <c r="C100" s="38"/>
      <c r="D100" s="38"/>
      <c r="E100" s="39" t="s">
        <v>220</v>
      </c>
      <c r="F100" s="38"/>
      <c r="G100" s="38"/>
      <c r="H100" s="40"/>
      <c r="I100" s="40"/>
      <c r="J100" s="40"/>
      <c r="K100" s="41">
        <f>SUM(K102:K108)</f>
        <v>156068.25</v>
      </c>
    </row>
    <row r="101" spans="1:11" hidden="1">
      <c r="E101" s="35"/>
      <c r="H101" s="36"/>
      <c r="I101" s="36"/>
      <c r="J101" s="36"/>
      <c r="K101" s="36"/>
    </row>
    <row r="102" spans="1:11" ht="60" hidden="1">
      <c r="A102" s="42" t="s">
        <v>221</v>
      </c>
      <c r="B102" s="42" t="s">
        <v>35</v>
      </c>
      <c r="C102" s="42" t="s">
        <v>36</v>
      </c>
      <c r="D102" s="42" t="s">
        <v>182</v>
      </c>
      <c r="E102" s="43" t="s">
        <v>183</v>
      </c>
      <c r="F102" s="42" t="s">
        <v>78</v>
      </c>
      <c r="G102" s="42">
        <v>28.6</v>
      </c>
      <c r="H102" s="44">
        <v>963.5</v>
      </c>
      <c r="I102" s="44">
        <f t="shared" ref="I102:I108" si="18">TRUNC(H102*(1+$I$2),2)</f>
        <v>1203.79</v>
      </c>
      <c r="J102" s="44">
        <f t="shared" ref="J102:J108" si="19">TRUNC(G102*H102,2)</f>
        <v>27556.1</v>
      </c>
      <c r="K102" s="44">
        <f t="shared" ref="K102:K108" si="20">TRUNC(G102*I102,2)</f>
        <v>34428.39</v>
      </c>
    </row>
    <row r="103" spans="1:11" ht="30" hidden="1">
      <c r="A103" s="42" t="s">
        <v>222</v>
      </c>
      <c r="B103" s="42" t="s">
        <v>35</v>
      </c>
      <c r="C103" s="42" t="s">
        <v>54</v>
      </c>
      <c r="D103" s="42">
        <v>102042</v>
      </c>
      <c r="E103" s="43" t="s">
        <v>216</v>
      </c>
      <c r="F103" s="42" t="s">
        <v>61</v>
      </c>
      <c r="G103" s="42">
        <v>180.8</v>
      </c>
      <c r="H103" s="44">
        <v>199.76</v>
      </c>
      <c r="I103" s="44">
        <f t="shared" si="18"/>
        <v>249.58</v>
      </c>
      <c r="J103" s="44">
        <f t="shared" si="19"/>
        <v>36116.6</v>
      </c>
      <c r="K103" s="44">
        <f t="shared" si="20"/>
        <v>45124.06</v>
      </c>
    </row>
    <row r="104" spans="1:11" ht="30" hidden="1">
      <c r="A104" s="42" t="s">
        <v>223</v>
      </c>
      <c r="B104" s="42" t="s">
        <v>35</v>
      </c>
      <c r="C104" s="42" t="s">
        <v>54</v>
      </c>
      <c r="D104" s="42">
        <v>101792</v>
      </c>
      <c r="E104" s="43" t="s">
        <v>218</v>
      </c>
      <c r="F104" s="42" t="s">
        <v>78</v>
      </c>
      <c r="G104" s="42">
        <v>316.39999999999998</v>
      </c>
      <c r="H104" s="44">
        <v>12.9</v>
      </c>
      <c r="I104" s="44">
        <f t="shared" si="18"/>
        <v>16.11</v>
      </c>
      <c r="J104" s="44">
        <f t="shared" si="19"/>
        <v>4081.56</v>
      </c>
      <c r="K104" s="44">
        <f t="shared" si="20"/>
        <v>5097.2</v>
      </c>
    </row>
    <row r="105" spans="1:11" ht="45" hidden="1">
      <c r="A105" s="42" t="s">
        <v>224</v>
      </c>
      <c r="B105" s="42" t="s">
        <v>35</v>
      </c>
      <c r="C105" s="42" t="s">
        <v>54</v>
      </c>
      <c r="D105" s="42">
        <v>92769</v>
      </c>
      <c r="E105" s="43" t="s">
        <v>225</v>
      </c>
      <c r="F105" s="42" t="s">
        <v>99</v>
      </c>
      <c r="G105" s="42">
        <v>602.70000000000005</v>
      </c>
      <c r="H105" s="44">
        <v>16.62</v>
      </c>
      <c r="I105" s="44">
        <f t="shared" si="18"/>
        <v>20.76</v>
      </c>
      <c r="J105" s="44">
        <f t="shared" si="19"/>
        <v>10016.870000000001</v>
      </c>
      <c r="K105" s="44">
        <f t="shared" si="20"/>
        <v>12512.05</v>
      </c>
    </row>
    <row r="106" spans="1:11" ht="45" hidden="1">
      <c r="A106" s="42" t="s">
        <v>226</v>
      </c>
      <c r="B106" s="42" t="s">
        <v>35</v>
      </c>
      <c r="C106" s="42" t="s">
        <v>54</v>
      </c>
      <c r="D106" s="42">
        <v>92770</v>
      </c>
      <c r="E106" s="43" t="s">
        <v>227</v>
      </c>
      <c r="F106" s="42" t="s">
        <v>99</v>
      </c>
      <c r="G106" s="42">
        <v>371.1</v>
      </c>
      <c r="H106" s="44">
        <v>16.489999999999998</v>
      </c>
      <c r="I106" s="44">
        <f t="shared" si="18"/>
        <v>20.6</v>
      </c>
      <c r="J106" s="44">
        <f t="shared" si="19"/>
        <v>6119.43</v>
      </c>
      <c r="K106" s="44">
        <f t="shared" si="20"/>
        <v>7644.66</v>
      </c>
    </row>
    <row r="107" spans="1:11" ht="45" hidden="1">
      <c r="A107" s="42" t="s">
        <v>228</v>
      </c>
      <c r="B107" s="42" t="s">
        <v>35</v>
      </c>
      <c r="C107" s="42" t="s">
        <v>54</v>
      </c>
      <c r="D107" s="42">
        <v>92772</v>
      </c>
      <c r="E107" s="43" t="s">
        <v>229</v>
      </c>
      <c r="F107" s="42" t="s">
        <v>99</v>
      </c>
      <c r="G107" s="42">
        <v>423.1</v>
      </c>
      <c r="H107" s="44">
        <v>13.01</v>
      </c>
      <c r="I107" s="44">
        <f t="shared" si="18"/>
        <v>16.25</v>
      </c>
      <c r="J107" s="44">
        <f t="shared" si="19"/>
        <v>5504.53</v>
      </c>
      <c r="K107" s="44">
        <f t="shared" si="20"/>
        <v>6875.37</v>
      </c>
    </row>
    <row r="108" spans="1:11" ht="45" hidden="1">
      <c r="A108" s="42" t="s">
        <v>230</v>
      </c>
      <c r="B108" s="42" t="s">
        <v>35</v>
      </c>
      <c r="C108" s="42" t="s">
        <v>54</v>
      </c>
      <c r="D108" s="42">
        <v>92773</v>
      </c>
      <c r="E108" s="43" t="s">
        <v>231</v>
      </c>
      <c r="F108" s="42" t="s">
        <v>99</v>
      </c>
      <c r="G108" s="42">
        <v>2784.6</v>
      </c>
      <c r="H108" s="44">
        <v>12.76</v>
      </c>
      <c r="I108" s="44">
        <f t="shared" si="18"/>
        <v>15.94</v>
      </c>
      <c r="J108" s="44">
        <f t="shared" si="19"/>
        <v>35531.49</v>
      </c>
      <c r="K108" s="44">
        <f t="shared" si="20"/>
        <v>44386.52</v>
      </c>
    </row>
    <row r="109" spans="1:11" ht="24.95" hidden="1" customHeight="1">
      <c r="A109" s="55" t="s">
        <v>232</v>
      </c>
      <c r="B109" s="55"/>
      <c r="C109" s="55"/>
      <c r="D109" s="55"/>
      <c r="E109" s="56" t="s">
        <v>233</v>
      </c>
      <c r="F109" s="55"/>
      <c r="G109" s="55"/>
      <c r="H109" s="57"/>
      <c r="I109" s="57"/>
      <c r="J109" s="57"/>
      <c r="K109" s="57">
        <f>SUM(K111:K112)</f>
        <v>1702396.41</v>
      </c>
    </row>
    <row r="110" spans="1:11" hidden="1">
      <c r="A110" s="42"/>
      <c r="B110" s="42"/>
      <c r="C110" s="42"/>
      <c r="D110" s="42"/>
      <c r="E110" s="43"/>
      <c r="F110" s="42"/>
      <c r="G110" s="42"/>
      <c r="H110" s="44"/>
      <c r="I110" s="44"/>
      <c r="J110" s="44"/>
      <c r="K110" s="44"/>
    </row>
    <row r="111" spans="1:11" ht="60" hidden="1">
      <c r="A111" s="42" t="s">
        <v>234</v>
      </c>
      <c r="B111" s="42" t="s">
        <v>35</v>
      </c>
      <c r="C111" s="42" t="s">
        <v>36</v>
      </c>
      <c r="D111" s="42" t="s">
        <v>182</v>
      </c>
      <c r="E111" s="43" t="s">
        <v>183</v>
      </c>
      <c r="F111" s="42" t="s">
        <v>78</v>
      </c>
      <c r="G111" s="42">
        <v>1405.21</v>
      </c>
      <c r="H111" s="44">
        <v>963.5</v>
      </c>
      <c r="I111" s="44">
        <f>TRUNC(H111*(1+$I$2),2)</f>
        <v>1203.79</v>
      </c>
      <c r="J111" s="44">
        <f>TRUNC(G111*H111,2)</f>
        <v>1353919.83</v>
      </c>
      <c r="K111" s="44">
        <f>TRUNC(G111*I111,2)</f>
        <v>1691577.74</v>
      </c>
    </row>
    <row r="112" spans="1:11" ht="30" hidden="1">
      <c r="A112" s="42" t="s">
        <v>235</v>
      </c>
      <c r="B112" s="42" t="s">
        <v>35</v>
      </c>
      <c r="C112" s="42" t="s">
        <v>54</v>
      </c>
      <c r="D112" s="42">
        <v>92267</v>
      </c>
      <c r="E112" s="43" t="s">
        <v>236</v>
      </c>
      <c r="F112" s="42" t="s">
        <v>61</v>
      </c>
      <c r="G112" s="42">
        <v>201.12799999999999</v>
      </c>
      <c r="H112" s="44">
        <v>43.06</v>
      </c>
      <c r="I112" s="44">
        <f>TRUNC(H112*(1+$I$2),2)</f>
        <v>53.79</v>
      </c>
      <c r="J112" s="44">
        <f>TRUNC(G112*H112,2)</f>
        <v>8660.57</v>
      </c>
      <c r="K112" s="44">
        <f>TRUNC(G112*I112,2)</f>
        <v>10818.67</v>
      </c>
    </row>
    <row r="113" spans="1:11" ht="24.95" hidden="1" customHeight="1">
      <c r="A113" s="55" t="s">
        <v>237</v>
      </c>
      <c r="B113" s="55"/>
      <c r="C113" s="55"/>
      <c r="D113" s="55"/>
      <c r="E113" s="56" t="s">
        <v>238</v>
      </c>
      <c r="F113" s="55"/>
      <c r="G113" s="55"/>
      <c r="H113" s="57"/>
      <c r="I113" s="57"/>
      <c r="J113" s="57"/>
      <c r="K113" s="57">
        <f>SUM(K115:K117)</f>
        <v>920474.78</v>
      </c>
    </row>
    <row r="114" spans="1:11" hidden="1">
      <c r="A114" s="42"/>
      <c r="B114" s="42"/>
      <c r="C114" s="42"/>
      <c r="D114" s="42"/>
      <c r="E114" s="43"/>
      <c r="F114" s="42"/>
      <c r="G114" s="42"/>
      <c r="H114" s="44"/>
      <c r="I114" s="44"/>
      <c r="J114" s="44"/>
      <c r="K114" s="44"/>
    </row>
    <row r="115" spans="1:11" hidden="1">
      <c r="A115" s="42" t="s">
        <v>239</v>
      </c>
      <c r="B115" s="42" t="s">
        <v>35</v>
      </c>
      <c r="C115" s="42" t="s">
        <v>54</v>
      </c>
      <c r="D115" s="42">
        <v>97091</v>
      </c>
      <c r="E115" s="43" t="s">
        <v>240</v>
      </c>
      <c r="F115" s="42" t="s">
        <v>99</v>
      </c>
      <c r="G115" s="42">
        <v>15609</v>
      </c>
      <c r="H115" s="44">
        <v>23.07</v>
      </c>
      <c r="I115" s="44">
        <f>TRUNC(H115*(1+$I$2),2)</f>
        <v>28.82</v>
      </c>
      <c r="J115" s="44">
        <f>TRUNC(G115*H115,2)</f>
        <v>360099.63</v>
      </c>
      <c r="K115" s="44">
        <f>TRUNC(G115*I115,2)</f>
        <v>449851.38</v>
      </c>
    </row>
    <row r="116" spans="1:11" ht="45" hidden="1">
      <c r="A116" s="42" t="s">
        <v>241</v>
      </c>
      <c r="B116" s="42" t="s">
        <v>35</v>
      </c>
      <c r="C116" s="42" t="s">
        <v>54</v>
      </c>
      <c r="D116" s="42">
        <v>92773</v>
      </c>
      <c r="E116" s="43" t="s">
        <v>231</v>
      </c>
      <c r="F116" s="42" t="s">
        <v>99</v>
      </c>
      <c r="G116" s="42">
        <v>1458.4</v>
      </c>
      <c r="H116" s="44">
        <v>12.76</v>
      </c>
      <c r="I116" s="44">
        <f>TRUNC(H116*(1+$I$2),2)</f>
        <v>15.94</v>
      </c>
      <c r="J116" s="44">
        <f>TRUNC(G116*H116,2)</f>
        <v>18609.18</v>
      </c>
      <c r="K116" s="44">
        <f>TRUNC(G116*I116,2)</f>
        <v>23246.89</v>
      </c>
    </row>
    <row r="117" spans="1:11" ht="60" hidden="1">
      <c r="A117" s="42" t="s">
        <v>242</v>
      </c>
      <c r="B117" s="42" t="s">
        <v>35</v>
      </c>
      <c r="C117" s="42" t="s">
        <v>36</v>
      </c>
      <c r="D117" s="42" t="s">
        <v>182</v>
      </c>
      <c r="E117" s="43" t="s">
        <v>183</v>
      </c>
      <c r="F117" s="42" t="s">
        <v>78</v>
      </c>
      <c r="G117" s="42">
        <v>371.64</v>
      </c>
      <c r="H117" s="44">
        <v>963.5</v>
      </c>
      <c r="I117" s="44">
        <f>TRUNC(H117*(1+$I$2),2)</f>
        <v>1203.79</v>
      </c>
      <c r="J117" s="44">
        <f>TRUNC(G117*H117,2)</f>
        <v>358075.14</v>
      </c>
      <c r="K117" s="44">
        <f>TRUNC(G117*I117,2)</f>
        <v>447376.51</v>
      </c>
    </row>
    <row r="118" spans="1:11" ht="24.95" hidden="1" customHeight="1">
      <c r="A118" s="55" t="s">
        <v>243</v>
      </c>
      <c r="B118" s="55"/>
      <c r="C118" s="55"/>
      <c r="D118" s="55"/>
      <c r="E118" s="56" t="s">
        <v>244</v>
      </c>
      <c r="F118" s="55"/>
      <c r="G118" s="55"/>
      <c r="H118" s="57"/>
      <c r="I118" s="57"/>
      <c r="J118" s="57"/>
      <c r="K118" s="57">
        <f>SUM(K120:K125)</f>
        <v>107989.66</v>
      </c>
    </row>
    <row r="119" spans="1:11" hidden="1">
      <c r="A119" s="42"/>
      <c r="B119" s="42"/>
      <c r="C119" s="42"/>
      <c r="D119" s="42"/>
      <c r="E119" s="43"/>
      <c r="F119" s="42"/>
      <c r="G119" s="42"/>
      <c r="H119" s="44"/>
      <c r="I119" s="44"/>
      <c r="J119" s="44"/>
      <c r="K119" s="44"/>
    </row>
    <row r="120" spans="1:11" ht="45" hidden="1">
      <c r="A120" s="42" t="s">
        <v>245</v>
      </c>
      <c r="B120" s="42" t="s">
        <v>35</v>
      </c>
      <c r="C120" s="42" t="s">
        <v>54</v>
      </c>
      <c r="D120" s="42">
        <v>92770</v>
      </c>
      <c r="E120" s="43" t="s">
        <v>227</v>
      </c>
      <c r="F120" s="42" t="s">
        <v>99</v>
      </c>
      <c r="G120" s="42">
        <v>116.8</v>
      </c>
      <c r="H120" s="44">
        <v>16.489999999999998</v>
      </c>
      <c r="I120" s="44">
        <f t="shared" ref="I120:I125" si="21">TRUNC(H120*(1+$I$2),2)</f>
        <v>20.6</v>
      </c>
      <c r="J120" s="44">
        <f t="shared" ref="J120:J125" si="22">TRUNC(G120*H120,2)</f>
        <v>1926.03</v>
      </c>
      <c r="K120" s="44">
        <f t="shared" ref="K120:K125" si="23">TRUNC(G120*I120,2)</f>
        <v>2406.08</v>
      </c>
    </row>
    <row r="121" spans="1:11" ht="45" hidden="1">
      <c r="A121" s="42" t="s">
        <v>246</v>
      </c>
      <c r="B121" s="42" t="s">
        <v>35</v>
      </c>
      <c r="C121" s="42" t="s">
        <v>54</v>
      </c>
      <c r="D121" s="42">
        <v>92773</v>
      </c>
      <c r="E121" s="43" t="s">
        <v>231</v>
      </c>
      <c r="F121" s="42" t="s">
        <v>99</v>
      </c>
      <c r="G121" s="42">
        <v>531.5</v>
      </c>
      <c r="H121" s="44">
        <v>12.76</v>
      </c>
      <c r="I121" s="44">
        <f t="shared" si="21"/>
        <v>15.94</v>
      </c>
      <c r="J121" s="44">
        <f t="shared" si="22"/>
        <v>6781.94</v>
      </c>
      <c r="K121" s="44">
        <f t="shared" si="23"/>
        <v>8472.11</v>
      </c>
    </row>
    <row r="122" spans="1:11" ht="60" hidden="1">
      <c r="A122" s="42" t="s">
        <v>247</v>
      </c>
      <c r="B122" s="42" t="s">
        <v>35</v>
      </c>
      <c r="C122" s="42" t="s">
        <v>36</v>
      </c>
      <c r="D122" s="42" t="s">
        <v>182</v>
      </c>
      <c r="E122" s="43" t="s">
        <v>183</v>
      </c>
      <c r="F122" s="42" t="s">
        <v>78</v>
      </c>
      <c r="G122" s="42">
        <v>43.14</v>
      </c>
      <c r="H122" s="44">
        <v>963.5</v>
      </c>
      <c r="I122" s="44">
        <f t="shared" si="21"/>
        <v>1203.79</v>
      </c>
      <c r="J122" s="44">
        <f t="shared" si="22"/>
        <v>41565.39</v>
      </c>
      <c r="K122" s="44">
        <f t="shared" si="23"/>
        <v>51931.5</v>
      </c>
    </row>
    <row r="123" spans="1:11" ht="30" hidden="1">
      <c r="A123" s="42" t="s">
        <v>248</v>
      </c>
      <c r="B123" s="42" t="s">
        <v>35</v>
      </c>
      <c r="C123" s="42" t="s">
        <v>54</v>
      </c>
      <c r="D123" s="42">
        <v>101792</v>
      </c>
      <c r="E123" s="43" t="s">
        <v>218</v>
      </c>
      <c r="F123" s="42" t="s">
        <v>78</v>
      </c>
      <c r="G123" s="42">
        <v>121.6</v>
      </c>
      <c r="H123" s="44">
        <v>12.9</v>
      </c>
      <c r="I123" s="44">
        <f t="shared" si="21"/>
        <v>16.11</v>
      </c>
      <c r="J123" s="44">
        <f t="shared" si="22"/>
        <v>1568.64</v>
      </c>
      <c r="K123" s="44">
        <f t="shared" si="23"/>
        <v>1958.97</v>
      </c>
    </row>
    <row r="124" spans="1:11" hidden="1">
      <c r="A124" s="42" t="s">
        <v>249</v>
      </c>
      <c r="B124" s="42" t="s">
        <v>57</v>
      </c>
      <c r="C124" s="42" t="s">
        <v>36</v>
      </c>
      <c r="D124" s="42" t="s">
        <v>250</v>
      </c>
      <c r="E124" s="43" t="s">
        <v>251</v>
      </c>
      <c r="F124" s="42" t="s">
        <v>39</v>
      </c>
      <c r="G124" s="42">
        <v>87</v>
      </c>
      <c r="H124" s="44">
        <v>28.8</v>
      </c>
      <c r="I124" s="44">
        <f t="shared" si="21"/>
        <v>35.979999999999997</v>
      </c>
      <c r="J124" s="44">
        <f t="shared" si="22"/>
        <v>2505.6</v>
      </c>
      <c r="K124" s="44">
        <f t="shared" si="23"/>
        <v>3130.26</v>
      </c>
    </row>
    <row r="125" spans="1:11" ht="45" hidden="1">
      <c r="A125" s="42" t="s">
        <v>252</v>
      </c>
      <c r="B125" s="42" t="s">
        <v>35</v>
      </c>
      <c r="C125" s="42" t="s">
        <v>36</v>
      </c>
      <c r="D125" s="42" t="s">
        <v>253</v>
      </c>
      <c r="E125" s="43" t="s">
        <v>254</v>
      </c>
      <c r="F125" s="42" t="s">
        <v>178</v>
      </c>
      <c r="G125" s="42">
        <v>1</v>
      </c>
      <c r="H125" s="44">
        <v>32088</v>
      </c>
      <c r="I125" s="44">
        <f t="shared" si="21"/>
        <v>40090.74</v>
      </c>
      <c r="J125" s="44">
        <f t="shared" si="22"/>
        <v>32088</v>
      </c>
      <c r="K125" s="44">
        <f t="shared" si="23"/>
        <v>40090.74</v>
      </c>
    </row>
    <row r="126" spans="1:11" ht="24.95" hidden="1" customHeight="1">
      <c r="A126" s="55" t="s">
        <v>255</v>
      </c>
      <c r="B126" s="55"/>
      <c r="C126" s="55"/>
      <c r="D126" s="55"/>
      <c r="E126" s="56" t="s">
        <v>256</v>
      </c>
      <c r="F126" s="55"/>
      <c r="G126" s="55"/>
      <c r="H126" s="57"/>
      <c r="I126" s="57"/>
      <c r="J126" s="57"/>
      <c r="K126" s="57">
        <f>SUM(K128:K136)</f>
        <v>116848.26000000001</v>
      </c>
    </row>
    <row r="127" spans="1:11" hidden="1">
      <c r="A127" s="42"/>
      <c r="B127" s="42"/>
      <c r="C127" s="42"/>
      <c r="D127" s="42"/>
      <c r="E127" s="43"/>
      <c r="F127" s="42"/>
      <c r="G127" s="42"/>
      <c r="H127" s="44"/>
      <c r="I127" s="44"/>
      <c r="J127" s="44"/>
      <c r="K127" s="44"/>
    </row>
    <row r="128" spans="1:11" ht="45" hidden="1">
      <c r="A128" s="42" t="s">
        <v>257</v>
      </c>
      <c r="B128" s="42" t="s">
        <v>35</v>
      </c>
      <c r="C128" s="42" t="s">
        <v>54</v>
      </c>
      <c r="D128" s="42">
        <v>92769</v>
      </c>
      <c r="E128" s="43" t="s">
        <v>225</v>
      </c>
      <c r="F128" s="42" t="s">
        <v>99</v>
      </c>
      <c r="G128" s="42">
        <v>91.9</v>
      </c>
      <c r="H128" s="44">
        <v>16.62</v>
      </c>
      <c r="I128" s="44">
        <f t="shared" ref="I128:I136" si="24">TRUNC(H128*(1+$I$2),2)</f>
        <v>20.76</v>
      </c>
      <c r="J128" s="44">
        <f t="shared" ref="J128:J136" si="25">TRUNC(G128*H128,2)</f>
        <v>1527.37</v>
      </c>
      <c r="K128" s="44">
        <f t="shared" ref="K128:K136" si="26">TRUNC(G128*I128,2)</f>
        <v>1907.84</v>
      </c>
    </row>
    <row r="129" spans="1:11" ht="45" hidden="1">
      <c r="A129" s="42" t="s">
        <v>258</v>
      </c>
      <c r="B129" s="42" t="s">
        <v>35</v>
      </c>
      <c r="C129" s="42" t="s">
        <v>54</v>
      </c>
      <c r="D129" s="42">
        <v>92770</v>
      </c>
      <c r="E129" s="43" t="s">
        <v>227</v>
      </c>
      <c r="F129" s="42" t="s">
        <v>99</v>
      </c>
      <c r="G129" s="42">
        <v>263.39999999999998</v>
      </c>
      <c r="H129" s="44">
        <v>16.489999999999998</v>
      </c>
      <c r="I129" s="44">
        <f t="shared" si="24"/>
        <v>20.6</v>
      </c>
      <c r="J129" s="44">
        <f t="shared" si="25"/>
        <v>4343.46</v>
      </c>
      <c r="K129" s="44">
        <f t="shared" si="26"/>
        <v>5426.04</v>
      </c>
    </row>
    <row r="130" spans="1:11" ht="45" hidden="1">
      <c r="A130" s="42" t="s">
        <v>259</v>
      </c>
      <c r="B130" s="42" t="s">
        <v>35</v>
      </c>
      <c r="C130" s="42" t="s">
        <v>54</v>
      </c>
      <c r="D130" s="42">
        <v>92771</v>
      </c>
      <c r="E130" s="43" t="s">
        <v>260</v>
      </c>
      <c r="F130" s="42" t="s">
        <v>99</v>
      </c>
      <c r="G130" s="42">
        <v>242.5</v>
      </c>
      <c r="H130" s="44">
        <v>15.17</v>
      </c>
      <c r="I130" s="44">
        <f t="shared" si="24"/>
        <v>18.95</v>
      </c>
      <c r="J130" s="44">
        <f t="shared" si="25"/>
        <v>3678.72</v>
      </c>
      <c r="K130" s="44">
        <f t="shared" si="26"/>
        <v>4595.37</v>
      </c>
    </row>
    <row r="131" spans="1:11" ht="45" hidden="1">
      <c r="A131" s="42" t="s">
        <v>261</v>
      </c>
      <c r="B131" s="42" t="s">
        <v>35</v>
      </c>
      <c r="C131" s="42" t="s">
        <v>54</v>
      </c>
      <c r="D131" s="42">
        <v>92772</v>
      </c>
      <c r="E131" s="43" t="s">
        <v>229</v>
      </c>
      <c r="F131" s="42" t="s">
        <v>99</v>
      </c>
      <c r="G131" s="42">
        <v>795.3</v>
      </c>
      <c r="H131" s="44">
        <v>13.01</v>
      </c>
      <c r="I131" s="44">
        <f t="shared" si="24"/>
        <v>16.25</v>
      </c>
      <c r="J131" s="44">
        <f t="shared" si="25"/>
        <v>10346.85</v>
      </c>
      <c r="K131" s="44">
        <f t="shared" si="26"/>
        <v>12923.62</v>
      </c>
    </row>
    <row r="132" spans="1:11" ht="45" hidden="1">
      <c r="A132" s="42" t="s">
        <v>262</v>
      </c>
      <c r="B132" s="42" t="s">
        <v>35</v>
      </c>
      <c r="C132" s="42" t="s">
        <v>54</v>
      </c>
      <c r="D132" s="42">
        <v>92773</v>
      </c>
      <c r="E132" s="43" t="s">
        <v>231</v>
      </c>
      <c r="F132" s="42" t="s">
        <v>99</v>
      </c>
      <c r="G132" s="42">
        <v>2753.1</v>
      </c>
      <c r="H132" s="44">
        <v>12.76</v>
      </c>
      <c r="I132" s="44">
        <f t="shared" si="24"/>
        <v>15.94</v>
      </c>
      <c r="J132" s="44">
        <f t="shared" si="25"/>
        <v>35129.550000000003</v>
      </c>
      <c r="K132" s="44">
        <f t="shared" si="26"/>
        <v>43884.41</v>
      </c>
    </row>
    <row r="133" spans="1:11" ht="45" hidden="1">
      <c r="A133" s="42" t="s">
        <v>263</v>
      </c>
      <c r="B133" s="42" t="s">
        <v>35</v>
      </c>
      <c r="C133" s="42" t="s">
        <v>54</v>
      </c>
      <c r="D133" s="42">
        <v>92774</v>
      </c>
      <c r="E133" s="43" t="s">
        <v>264</v>
      </c>
      <c r="F133" s="42" t="s">
        <v>99</v>
      </c>
      <c r="G133" s="42">
        <v>317.60000000000002</v>
      </c>
      <c r="H133" s="44">
        <v>14.82</v>
      </c>
      <c r="I133" s="44">
        <f t="shared" si="24"/>
        <v>18.510000000000002</v>
      </c>
      <c r="J133" s="44">
        <f t="shared" si="25"/>
        <v>4706.83</v>
      </c>
      <c r="K133" s="44">
        <f t="shared" si="26"/>
        <v>5878.77</v>
      </c>
    </row>
    <row r="134" spans="1:11" ht="60" hidden="1">
      <c r="A134" s="42" t="s">
        <v>265</v>
      </c>
      <c r="B134" s="42" t="s">
        <v>35</v>
      </c>
      <c r="C134" s="42" t="s">
        <v>36</v>
      </c>
      <c r="D134" s="42" t="s">
        <v>182</v>
      </c>
      <c r="E134" s="43" t="s">
        <v>183</v>
      </c>
      <c r="F134" s="42" t="s">
        <v>78</v>
      </c>
      <c r="G134" s="42">
        <v>22.84</v>
      </c>
      <c r="H134" s="44">
        <v>963.5</v>
      </c>
      <c r="I134" s="44">
        <f t="shared" si="24"/>
        <v>1203.79</v>
      </c>
      <c r="J134" s="44">
        <f t="shared" si="25"/>
        <v>22006.34</v>
      </c>
      <c r="K134" s="44">
        <f t="shared" si="26"/>
        <v>27494.560000000001</v>
      </c>
    </row>
    <row r="135" spans="1:11" ht="30" hidden="1">
      <c r="A135" s="42" t="s">
        <v>266</v>
      </c>
      <c r="B135" s="42" t="s">
        <v>35</v>
      </c>
      <c r="C135" s="42" t="s">
        <v>54</v>
      </c>
      <c r="D135" s="42">
        <v>92267</v>
      </c>
      <c r="E135" s="43" t="s">
        <v>236</v>
      </c>
      <c r="F135" s="42" t="s">
        <v>61</v>
      </c>
      <c r="G135" s="42">
        <v>151.69999999999999</v>
      </c>
      <c r="H135" s="44">
        <v>43.06</v>
      </c>
      <c r="I135" s="44">
        <f t="shared" si="24"/>
        <v>53.79</v>
      </c>
      <c r="J135" s="44">
        <f t="shared" si="25"/>
        <v>6532.2</v>
      </c>
      <c r="K135" s="44">
        <f t="shared" si="26"/>
        <v>8159.94</v>
      </c>
    </row>
    <row r="136" spans="1:11" ht="30" hidden="1">
      <c r="A136" s="42" t="s">
        <v>267</v>
      </c>
      <c r="B136" s="42" t="s">
        <v>35</v>
      </c>
      <c r="C136" s="42" t="s">
        <v>54</v>
      </c>
      <c r="D136" s="42">
        <v>101792</v>
      </c>
      <c r="E136" s="43" t="s">
        <v>218</v>
      </c>
      <c r="F136" s="42" t="s">
        <v>78</v>
      </c>
      <c r="G136" s="42">
        <v>408.3</v>
      </c>
      <c r="H136" s="44">
        <v>12.9</v>
      </c>
      <c r="I136" s="44">
        <f t="shared" si="24"/>
        <v>16.11</v>
      </c>
      <c r="J136" s="44">
        <f t="shared" si="25"/>
        <v>5267.07</v>
      </c>
      <c r="K136" s="44">
        <f t="shared" si="26"/>
        <v>6577.71</v>
      </c>
    </row>
    <row r="137" spans="1:11" ht="24.95" hidden="1" customHeight="1">
      <c r="A137" s="55" t="s">
        <v>268</v>
      </c>
      <c r="B137" s="55"/>
      <c r="C137" s="55"/>
      <c r="D137" s="55"/>
      <c r="E137" s="56" t="s">
        <v>269</v>
      </c>
      <c r="F137" s="55"/>
      <c r="G137" s="55"/>
      <c r="H137" s="57"/>
      <c r="I137" s="57"/>
      <c r="J137" s="57"/>
      <c r="K137" s="57">
        <f>SUM(K139:K144)</f>
        <v>68148.78</v>
      </c>
    </row>
    <row r="138" spans="1:11" hidden="1">
      <c r="A138" s="58"/>
      <c r="B138" s="58"/>
      <c r="C138" s="58"/>
      <c r="D138" s="58"/>
      <c r="E138" s="59"/>
      <c r="F138" s="58"/>
      <c r="G138" s="58"/>
      <c r="H138" s="60"/>
      <c r="I138" s="60"/>
      <c r="J138" s="60"/>
      <c r="K138" s="60"/>
    </row>
    <row r="139" spans="1:11" ht="30" hidden="1">
      <c r="A139" s="42" t="s">
        <v>270</v>
      </c>
      <c r="B139" s="42" t="s">
        <v>35</v>
      </c>
      <c r="C139" s="42" t="s">
        <v>54</v>
      </c>
      <c r="D139" s="42">
        <v>92917</v>
      </c>
      <c r="E139" s="43" t="s">
        <v>271</v>
      </c>
      <c r="F139" s="42" t="s">
        <v>99</v>
      </c>
      <c r="G139" s="42">
        <v>185.3</v>
      </c>
      <c r="H139" s="44">
        <v>17.63</v>
      </c>
      <c r="I139" s="44">
        <f t="shared" ref="I139:I144" si="27">TRUNC(H139*(1+$I$2),2)</f>
        <v>22.02</v>
      </c>
      <c r="J139" s="44">
        <f t="shared" ref="J139:J144" si="28">TRUNC(G139*H139,2)</f>
        <v>3266.83</v>
      </c>
      <c r="K139" s="44">
        <f t="shared" ref="K139:K144" si="29">TRUNC(G139*I139,2)</f>
        <v>4080.3</v>
      </c>
    </row>
    <row r="140" spans="1:11" ht="30" hidden="1">
      <c r="A140" s="42" t="s">
        <v>272</v>
      </c>
      <c r="B140" s="42" t="s">
        <v>35</v>
      </c>
      <c r="C140" s="42" t="s">
        <v>54</v>
      </c>
      <c r="D140" s="42">
        <v>92919</v>
      </c>
      <c r="E140" s="43" t="s">
        <v>273</v>
      </c>
      <c r="F140" s="42" t="s">
        <v>99</v>
      </c>
      <c r="G140" s="42">
        <v>132.30000000000001</v>
      </c>
      <c r="H140" s="44">
        <v>16.059999999999999</v>
      </c>
      <c r="I140" s="44">
        <f t="shared" si="27"/>
        <v>20.059999999999999</v>
      </c>
      <c r="J140" s="44">
        <f t="shared" si="28"/>
        <v>2124.73</v>
      </c>
      <c r="K140" s="44">
        <f t="shared" si="29"/>
        <v>2653.93</v>
      </c>
    </row>
    <row r="141" spans="1:11" ht="30" hidden="1">
      <c r="A141" s="42" t="s">
        <v>274</v>
      </c>
      <c r="B141" s="42" t="s">
        <v>35</v>
      </c>
      <c r="C141" s="42" t="s">
        <v>54</v>
      </c>
      <c r="D141" s="42">
        <v>92921</v>
      </c>
      <c r="E141" s="43" t="s">
        <v>275</v>
      </c>
      <c r="F141" s="42" t="s">
        <v>99</v>
      </c>
      <c r="G141" s="42">
        <v>367.3</v>
      </c>
      <c r="H141" s="44">
        <v>13.68</v>
      </c>
      <c r="I141" s="44">
        <f t="shared" si="27"/>
        <v>17.09</v>
      </c>
      <c r="J141" s="44">
        <f t="shared" si="28"/>
        <v>5024.66</v>
      </c>
      <c r="K141" s="44">
        <f t="shared" si="29"/>
        <v>6277.15</v>
      </c>
    </row>
    <row r="142" spans="1:11" ht="30" hidden="1">
      <c r="A142" s="42" t="s">
        <v>276</v>
      </c>
      <c r="B142" s="42" t="s">
        <v>35</v>
      </c>
      <c r="C142" s="42" t="s">
        <v>54</v>
      </c>
      <c r="D142" s="42">
        <v>92922</v>
      </c>
      <c r="E142" s="43" t="s">
        <v>277</v>
      </c>
      <c r="F142" s="42" t="s">
        <v>99</v>
      </c>
      <c r="G142" s="42">
        <v>2367.6999999999998</v>
      </c>
      <c r="H142" s="44">
        <v>13.24</v>
      </c>
      <c r="I142" s="44">
        <f t="shared" si="27"/>
        <v>16.54</v>
      </c>
      <c r="J142" s="44">
        <f t="shared" si="28"/>
        <v>31348.34</v>
      </c>
      <c r="K142" s="44">
        <f t="shared" si="29"/>
        <v>39161.75</v>
      </c>
    </row>
    <row r="143" spans="1:11" ht="30" hidden="1">
      <c r="A143" s="42" t="s">
        <v>278</v>
      </c>
      <c r="B143" s="42" t="s">
        <v>35</v>
      </c>
      <c r="C143" s="42" t="s">
        <v>54</v>
      </c>
      <c r="D143" s="42">
        <v>92915</v>
      </c>
      <c r="E143" s="43" t="s">
        <v>279</v>
      </c>
      <c r="F143" s="42" t="s">
        <v>99</v>
      </c>
      <c r="G143" s="42">
        <v>25.5</v>
      </c>
      <c r="H143" s="44">
        <v>18.22</v>
      </c>
      <c r="I143" s="44">
        <f t="shared" si="27"/>
        <v>22.76</v>
      </c>
      <c r="J143" s="44">
        <f t="shared" si="28"/>
        <v>464.61</v>
      </c>
      <c r="K143" s="44">
        <f t="shared" si="29"/>
        <v>580.38</v>
      </c>
    </row>
    <row r="144" spans="1:11" ht="60" hidden="1">
      <c r="A144" s="42" t="s">
        <v>280</v>
      </c>
      <c r="B144" s="42" t="s">
        <v>35</v>
      </c>
      <c r="C144" s="42" t="s">
        <v>36</v>
      </c>
      <c r="D144" s="42" t="s">
        <v>182</v>
      </c>
      <c r="E144" s="43" t="s">
        <v>183</v>
      </c>
      <c r="F144" s="42" t="s">
        <v>78</v>
      </c>
      <c r="G144" s="42">
        <v>12.789</v>
      </c>
      <c r="H144" s="44">
        <v>963.5</v>
      </c>
      <c r="I144" s="44">
        <f t="shared" si="27"/>
        <v>1203.79</v>
      </c>
      <c r="J144" s="44">
        <f t="shared" si="28"/>
        <v>12322.2</v>
      </c>
      <c r="K144" s="44">
        <f t="shared" si="29"/>
        <v>15395.27</v>
      </c>
    </row>
    <row r="145" spans="1:11" ht="24.95" customHeight="1">
      <c r="A145" s="61" t="s">
        <v>281</v>
      </c>
      <c r="B145" s="61"/>
      <c r="C145" s="61"/>
      <c r="D145" s="61"/>
      <c r="E145" s="62" t="s">
        <v>282</v>
      </c>
      <c r="F145" s="61"/>
      <c r="G145" s="61"/>
      <c r="H145" s="63"/>
      <c r="I145" s="63"/>
      <c r="J145" s="63"/>
      <c r="K145" s="63">
        <f>Orçamento!K153</f>
        <v>0</v>
      </c>
    </row>
    <row r="146" spans="1:11">
      <c r="A146" s="64"/>
      <c r="B146" s="64"/>
      <c r="C146" s="64"/>
      <c r="D146" s="64"/>
      <c r="E146" s="65"/>
      <c r="F146" s="64"/>
      <c r="G146" s="64"/>
      <c r="H146" s="66"/>
      <c r="I146" s="66"/>
      <c r="J146" s="66"/>
      <c r="K146" s="66"/>
    </row>
    <row r="147" spans="1:11" ht="30" hidden="1">
      <c r="A147" s="42" t="s">
        <v>283</v>
      </c>
      <c r="B147" s="42" t="s">
        <v>35</v>
      </c>
      <c r="C147" s="42" t="s">
        <v>54</v>
      </c>
      <c r="D147" s="42">
        <v>98547</v>
      </c>
      <c r="E147" s="43" t="s">
        <v>284</v>
      </c>
      <c r="F147" s="42" t="s">
        <v>61</v>
      </c>
      <c r="G147" s="42">
        <v>114.23</v>
      </c>
      <c r="H147" s="44">
        <v>174.71</v>
      </c>
      <c r="I147" s="44">
        <f>TRUNC(H147*(1+$I$2),2)</f>
        <v>218.28</v>
      </c>
      <c r="J147" s="44">
        <f>TRUNC(G147*H147,2)</f>
        <v>19957.12</v>
      </c>
      <c r="K147" s="44">
        <f>TRUNC(G147*I147,2)</f>
        <v>24934.12</v>
      </c>
    </row>
    <row r="148" spans="1:11" ht="45" hidden="1">
      <c r="A148" s="42" t="s">
        <v>285</v>
      </c>
      <c r="B148" s="42" t="s">
        <v>35</v>
      </c>
      <c r="C148" s="42" t="s">
        <v>54</v>
      </c>
      <c r="D148" s="42">
        <v>87755</v>
      </c>
      <c r="E148" s="43" t="s">
        <v>286</v>
      </c>
      <c r="F148" s="42" t="s">
        <v>61</v>
      </c>
      <c r="G148" s="42">
        <v>114.23</v>
      </c>
      <c r="H148" s="44">
        <v>34.950000000000003</v>
      </c>
      <c r="I148" s="44">
        <f>TRUNC(H148*(1+$I$2),2)</f>
        <v>43.66</v>
      </c>
      <c r="J148" s="44">
        <f>TRUNC(G148*H148,2)</f>
        <v>3992.33</v>
      </c>
      <c r="K148" s="44">
        <f>TRUNC(G148*I148,2)</f>
        <v>4987.28</v>
      </c>
    </row>
    <row r="149" spans="1:11" ht="24.95" customHeight="1">
      <c r="A149" s="61" t="s">
        <v>287</v>
      </c>
      <c r="B149" s="61"/>
      <c r="C149" s="61"/>
      <c r="D149" s="61"/>
      <c r="E149" s="62" t="s">
        <v>288</v>
      </c>
      <c r="F149" s="61"/>
      <c r="G149" s="61"/>
      <c r="H149" s="63"/>
      <c r="I149" s="63"/>
      <c r="J149" s="63"/>
      <c r="K149" s="63">
        <f>Orçamento!K157</f>
        <v>0</v>
      </c>
    </row>
    <row r="150" spans="1:11">
      <c r="A150" s="64"/>
      <c r="B150" s="64"/>
      <c r="C150" s="64"/>
      <c r="D150" s="64"/>
      <c r="E150" s="65"/>
      <c r="F150" s="64"/>
      <c r="G150" s="64"/>
      <c r="H150" s="66"/>
      <c r="I150" s="66"/>
      <c r="J150" s="66"/>
      <c r="K150" s="66"/>
    </row>
    <row r="151" spans="1:11" ht="24.95" hidden="1" customHeight="1">
      <c r="A151" s="55" t="s">
        <v>289</v>
      </c>
      <c r="B151" s="55"/>
      <c r="C151" s="55"/>
      <c r="D151" s="55"/>
      <c r="E151" s="56" t="s">
        <v>290</v>
      </c>
      <c r="F151" s="55"/>
      <c r="G151" s="55"/>
      <c r="H151" s="57"/>
      <c r="I151" s="57"/>
      <c r="J151" s="57"/>
      <c r="K151" s="57">
        <f>SUM(K153:K157)</f>
        <v>112233.99999999999</v>
      </c>
    </row>
    <row r="152" spans="1:11" hidden="1">
      <c r="A152" s="42"/>
      <c r="B152" s="42"/>
      <c r="C152" s="42"/>
      <c r="D152" s="42"/>
      <c r="E152" s="43"/>
      <c r="F152" s="42"/>
      <c r="G152" s="42"/>
      <c r="H152" s="44"/>
      <c r="I152" s="44"/>
      <c r="J152" s="44"/>
      <c r="K152" s="44"/>
    </row>
    <row r="153" spans="1:11" ht="60" hidden="1">
      <c r="A153" s="42" t="s">
        <v>291</v>
      </c>
      <c r="B153" s="42" t="s">
        <v>35</v>
      </c>
      <c r="C153" s="42" t="s">
        <v>54</v>
      </c>
      <c r="D153" s="42">
        <v>87491</v>
      </c>
      <c r="E153" s="43" t="s">
        <v>292</v>
      </c>
      <c r="F153" s="42" t="s">
        <v>61</v>
      </c>
      <c r="G153" s="42">
        <v>1139.31</v>
      </c>
      <c r="H153" s="44">
        <v>70.400000000000006</v>
      </c>
      <c r="I153" s="44">
        <f>TRUNC(H153*(1+$I$2),2)</f>
        <v>87.95</v>
      </c>
      <c r="J153" s="44">
        <f>TRUNC(G153*H153,2)</f>
        <v>80207.42</v>
      </c>
      <c r="K153" s="44">
        <f>TRUNC(G153*I153,2)</f>
        <v>100202.31</v>
      </c>
    </row>
    <row r="154" spans="1:11" ht="30" hidden="1">
      <c r="A154" s="42" t="s">
        <v>293</v>
      </c>
      <c r="B154" s="42" t="s">
        <v>35</v>
      </c>
      <c r="C154" s="42" t="s">
        <v>54</v>
      </c>
      <c r="D154" s="42">
        <v>93187</v>
      </c>
      <c r="E154" s="43" t="s">
        <v>294</v>
      </c>
      <c r="F154" s="42" t="s">
        <v>91</v>
      </c>
      <c r="G154" s="42">
        <v>56.8</v>
      </c>
      <c r="H154" s="44">
        <v>76.27</v>
      </c>
      <c r="I154" s="44">
        <f>TRUNC(H154*(1+$I$2),2)</f>
        <v>95.29</v>
      </c>
      <c r="J154" s="44">
        <f>TRUNC(G154*H154,2)</f>
        <v>4332.13</v>
      </c>
      <c r="K154" s="44">
        <f>TRUNC(G154*I154,2)</f>
        <v>5412.47</v>
      </c>
    </row>
    <row r="155" spans="1:11" ht="30" hidden="1">
      <c r="A155" s="42" t="s">
        <v>295</v>
      </c>
      <c r="B155" s="42" t="s">
        <v>35</v>
      </c>
      <c r="C155" s="42" t="s">
        <v>54</v>
      </c>
      <c r="D155" s="42">
        <v>93186</v>
      </c>
      <c r="E155" s="43" t="s">
        <v>296</v>
      </c>
      <c r="F155" s="42" t="s">
        <v>91</v>
      </c>
      <c r="G155" s="42">
        <v>36.4</v>
      </c>
      <c r="H155" s="44">
        <v>65.459999999999994</v>
      </c>
      <c r="I155" s="44">
        <f>TRUNC(H155*(1+$I$2),2)</f>
        <v>81.78</v>
      </c>
      <c r="J155" s="44">
        <f>TRUNC(G155*H155,2)</f>
        <v>2382.7399999999998</v>
      </c>
      <c r="K155" s="44">
        <f>TRUNC(G155*I155,2)</f>
        <v>2976.79</v>
      </c>
    </row>
    <row r="156" spans="1:11" ht="30" hidden="1">
      <c r="A156" s="42" t="s">
        <v>297</v>
      </c>
      <c r="B156" s="42" t="s">
        <v>35</v>
      </c>
      <c r="C156" s="42" t="s">
        <v>54</v>
      </c>
      <c r="D156" s="42">
        <v>93197</v>
      </c>
      <c r="E156" s="43" t="s">
        <v>298</v>
      </c>
      <c r="F156" s="42" t="s">
        <v>91</v>
      </c>
      <c r="G156" s="42">
        <v>27.5</v>
      </c>
      <c r="H156" s="44">
        <v>69.84</v>
      </c>
      <c r="I156" s="44">
        <f>TRUNC(H156*(1+$I$2),2)</f>
        <v>87.25</v>
      </c>
      <c r="J156" s="44">
        <f>TRUNC(G156*H156,2)</f>
        <v>1920.6</v>
      </c>
      <c r="K156" s="44">
        <f>TRUNC(G156*I156,2)</f>
        <v>2399.37</v>
      </c>
    </row>
    <row r="157" spans="1:11" ht="30" hidden="1">
      <c r="A157" s="42" t="s">
        <v>299</v>
      </c>
      <c r="B157" s="42" t="s">
        <v>35</v>
      </c>
      <c r="C157" s="42" t="s">
        <v>54</v>
      </c>
      <c r="D157" s="42">
        <v>93196</v>
      </c>
      <c r="E157" s="43" t="s">
        <v>300</v>
      </c>
      <c r="F157" s="42" t="s">
        <v>91</v>
      </c>
      <c r="G157" s="42">
        <v>15.9</v>
      </c>
      <c r="H157" s="44">
        <v>62.58</v>
      </c>
      <c r="I157" s="44">
        <f>TRUNC(H157*(1+$I$2),2)</f>
        <v>78.180000000000007</v>
      </c>
      <c r="J157" s="44">
        <f>TRUNC(G157*H157,2)</f>
        <v>995.02</v>
      </c>
      <c r="K157" s="44">
        <f>TRUNC(G157*I157,2)</f>
        <v>1243.06</v>
      </c>
    </row>
    <row r="158" spans="1:11" ht="24.95" hidden="1" customHeight="1">
      <c r="A158" s="55" t="s">
        <v>301</v>
      </c>
      <c r="B158" s="55"/>
      <c r="C158" s="55"/>
      <c r="D158" s="55"/>
      <c r="E158" s="56" t="s">
        <v>302</v>
      </c>
      <c r="F158" s="55"/>
      <c r="G158" s="55"/>
      <c r="H158" s="57"/>
      <c r="I158" s="57"/>
      <c r="J158" s="57"/>
      <c r="K158" s="57">
        <f>SUM(K160,K166)</f>
        <v>76855.56</v>
      </c>
    </row>
    <row r="159" spans="1:11" hidden="1">
      <c r="A159" s="64"/>
      <c r="B159" s="64"/>
      <c r="C159" s="64"/>
      <c r="D159" s="64"/>
      <c r="E159" s="65"/>
      <c r="F159" s="64"/>
      <c r="G159" s="64"/>
      <c r="H159" s="66"/>
      <c r="I159" s="66"/>
      <c r="J159" s="66"/>
      <c r="K159" s="66"/>
    </row>
    <row r="160" spans="1:11" ht="24.95" hidden="1" customHeight="1">
      <c r="A160" s="67" t="s">
        <v>303</v>
      </c>
      <c r="B160" s="67"/>
      <c r="C160" s="67"/>
      <c r="D160" s="67"/>
      <c r="E160" s="68" t="s">
        <v>304</v>
      </c>
      <c r="F160" s="67"/>
      <c r="G160" s="67"/>
      <c r="H160" s="69"/>
      <c r="I160" s="69"/>
      <c r="J160" s="69"/>
      <c r="K160" s="69">
        <f>SUM(K162:K165)</f>
        <v>58757.350000000006</v>
      </c>
    </row>
    <row r="161" spans="1:11" hidden="1">
      <c r="A161" s="42"/>
      <c r="B161" s="42"/>
      <c r="C161" s="42"/>
      <c r="D161" s="42"/>
      <c r="E161" s="43"/>
      <c r="F161" s="42"/>
      <c r="G161" s="42"/>
      <c r="H161" s="44"/>
      <c r="I161" s="44"/>
      <c r="J161" s="44"/>
      <c r="K161" s="44"/>
    </row>
    <row r="162" spans="1:11" ht="45" hidden="1">
      <c r="A162" s="42" t="s">
        <v>305</v>
      </c>
      <c r="B162" s="42" t="s">
        <v>35</v>
      </c>
      <c r="C162" s="42" t="s">
        <v>54</v>
      </c>
      <c r="D162" s="42">
        <v>87879</v>
      </c>
      <c r="E162" s="43" t="s">
        <v>306</v>
      </c>
      <c r="F162" s="42" t="s">
        <v>61</v>
      </c>
      <c r="G162" s="42">
        <v>1401.98</v>
      </c>
      <c r="H162" s="44">
        <v>3.05</v>
      </c>
      <c r="I162" s="44">
        <f>TRUNC(H162*(1+$I$2),2)</f>
        <v>3.81</v>
      </c>
      <c r="J162" s="44">
        <f>TRUNC(G162*H162,2)</f>
        <v>4276.03</v>
      </c>
      <c r="K162" s="44">
        <f>TRUNC(G162*I162,2)</f>
        <v>5341.54</v>
      </c>
    </row>
    <row r="163" spans="1:11" ht="60" hidden="1">
      <c r="A163" s="42" t="s">
        <v>307</v>
      </c>
      <c r="B163" s="42" t="s">
        <v>35</v>
      </c>
      <c r="C163" s="42" t="s">
        <v>54</v>
      </c>
      <c r="D163" s="42">
        <v>87531</v>
      </c>
      <c r="E163" s="43" t="s">
        <v>308</v>
      </c>
      <c r="F163" s="42" t="s">
        <v>61</v>
      </c>
      <c r="G163" s="42">
        <v>106.33</v>
      </c>
      <c r="H163" s="44">
        <v>25.3</v>
      </c>
      <c r="I163" s="44">
        <f>TRUNC(H163*(1+$I$2),2)</f>
        <v>31.6</v>
      </c>
      <c r="J163" s="44">
        <f>TRUNC(G163*H163,2)</f>
        <v>2690.14</v>
      </c>
      <c r="K163" s="44">
        <f>TRUNC(G163*I163,2)</f>
        <v>3360.02</v>
      </c>
    </row>
    <row r="164" spans="1:11" ht="45" hidden="1">
      <c r="A164" s="42" t="s">
        <v>309</v>
      </c>
      <c r="B164" s="42" t="s">
        <v>35</v>
      </c>
      <c r="C164" s="42" t="s">
        <v>54</v>
      </c>
      <c r="D164" s="42">
        <v>87271</v>
      </c>
      <c r="E164" s="43" t="s">
        <v>310</v>
      </c>
      <c r="F164" s="42" t="s">
        <v>61</v>
      </c>
      <c r="G164" s="42">
        <v>106.33</v>
      </c>
      <c r="H164" s="44">
        <v>57.68</v>
      </c>
      <c r="I164" s="44">
        <f>TRUNC(H164*(1+$I$2),2)</f>
        <v>72.06</v>
      </c>
      <c r="J164" s="44">
        <f>TRUNC(G164*H164,2)</f>
        <v>6133.11</v>
      </c>
      <c r="K164" s="44">
        <f>TRUNC(G164*I164,2)</f>
        <v>7662.13</v>
      </c>
    </row>
    <row r="165" spans="1:11" ht="60" hidden="1">
      <c r="A165" s="42" t="s">
        <v>311</v>
      </c>
      <c r="B165" s="42" t="s">
        <v>35</v>
      </c>
      <c r="C165" s="42" t="s">
        <v>54</v>
      </c>
      <c r="D165" s="42">
        <v>87529</v>
      </c>
      <c r="E165" s="43" t="s">
        <v>312</v>
      </c>
      <c r="F165" s="42" t="s">
        <v>61</v>
      </c>
      <c r="G165" s="42">
        <v>1295.6500000000001</v>
      </c>
      <c r="H165" s="44">
        <v>26.19</v>
      </c>
      <c r="I165" s="44">
        <f>TRUNC(H165*(1+$I$2),2)</f>
        <v>32.72</v>
      </c>
      <c r="J165" s="44">
        <f>TRUNC(G165*H165,2)</f>
        <v>33933.07</v>
      </c>
      <c r="K165" s="44">
        <f>TRUNC(G165*I165,2)</f>
        <v>42393.66</v>
      </c>
    </row>
    <row r="166" spans="1:11" ht="24.95" hidden="1" customHeight="1">
      <c r="A166" s="67" t="s">
        <v>313</v>
      </c>
      <c r="B166" s="67"/>
      <c r="C166" s="67"/>
      <c r="D166" s="67"/>
      <c r="E166" s="68" t="s">
        <v>314</v>
      </c>
      <c r="F166" s="67"/>
      <c r="G166" s="67"/>
      <c r="H166" s="69"/>
      <c r="I166" s="69"/>
      <c r="J166" s="69"/>
      <c r="K166" s="69">
        <f>SUM(K168)</f>
        <v>18098.21</v>
      </c>
    </row>
    <row r="167" spans="1:11" hidden="1">
      <c r="A167" s="42"/>
      <c r="B167" s="42"/>
      <c r="C167" s="42"/>
      <c r="D167" s="42"/>
      <c r="E167" s="43"/>
      <c r="F167" s="42"/>
      <c r="G167" s="42"/>
      <c r="H167" s="44"/>
      <c r="I167" s="44"/>
      <c r="J167" s="44"/>
      <c r="K167" s="44"/>
    </row>
    <row r="168" spans="1:11" ht="30" hidden="1">
      <c r="A168" s="42" t="s">
        <v>315</v>
      </c>
      <c r="B168" s="42" t="s">
        <v>35</v>
      </c>
      <c r="C168" s="42" t="s">
        <v>54</v>
      </c>
      <c r="D168" s="42">
        <v>87414</v>
      </c>
      <c r="E168" s="43" t="s">
        <v>316</v>
      </c>
      <c r="F168" s="42" t="s">
        <v>61</v>
      </c>
      <c r="G168" s="42">
        <v>868.02</v>
      </c>
      <c r="H168" s="44">
        <v>16.690000000000001</v>
      </c>
      <c r="I168" s="44">
        <f>TRUNC(H168*(1+$I$2),2)</f>
        <v>20.85</v>
      </c>
      <c r="J168" s="44">
        <f>TRUNC(G168*H168,2)</f>
        <v>14487.25</v>
      </c>
      <c r="K168" s="44">
        <f>TRUNC(G168*I168,2)</f>
        <v>18098.21</v>
      </c>
    </row>
    <row r="169" spans="1:11" ht="24.95" hidden="1" customHeight="1">
      <c r="A169" s="55" t="s">
        <v>317</v>
      </c>
      <c r="B169" s="55"/>
      <c r="C169" s="55"/>
      <c r="D169" s="55"/>
      <c r="E169" s="56" t="s">
        <v>318</v>
      </c>
      <c r="F169" s="55"/>
      <c r="G169" s="55"/>
      <c r="H169" s="57"/>
      <c r="I169" s="57"/>
      <c r="J169" s="57"/>
      <c r="K169" s="57">
        <f>SUM(K171,K175,K180)</f>
        <v>332995.13999999996</v>
      </c>
    </row>
    <row r="170" spans="1:11" hidden="1">
      <c r="A170" s="64"/>
      <c r="B170" s="64"/>
      <c r="C170" s="64"/>
      <c r="D170" s="64"/>
      <c r="E170" s="65"/>
      <c r="F170" s="64"/>
      <c r="G170" s="64"/>
      <c r="H170" s="66"/>
      <c r="I170" s="66"/>
      <c r="J170" s="66"/>
      <c r="K170" s="66"/>
    </row>
    <row r="171" spans="1:11" ht="24.95" hidden="1" customHeight="1">
      <c r="A171" s="67" t="s">
        <v>319</v>
      </c>
      <c r="B171" s="67"/>
      <c r="C171" s="67"/>
      <c r="D171" s="67"/>
      <c r="E171" s="68" t="s">
        <v>320</v>
      </c>
      <c r="F171" s="67"/>
      <c r="G171" s="67"/>
      <c r="H171" s="69"/>
      <c r="I171" s="69"/>
      <c r="J171" s="69"/>
      <c r="K171" s="69">
        <f>SUM(K173:K174)</f>
        <v>32674.010000000002</v>
      </c>
    </row>
    <row r="172" spans="1:11" hidden="1">
      <c r="A172" s="42"/>
      <c r="B172" s="42"/>
      <c r="C172" s="42"/>
      <c r="D172" s="42"/>
      <c r="E172" s="43"/>
      <c r="F172" s="42"/>
      <c r="G172" s="42"/>
      <c r="H172" s="44"/>
      <c r="I172" s="44"/>
      <c r="J172" s="44"/>
      <c r="K172" s="44"/>
    </row>
    <row r="173" spans="1:11" ht="30" hidden="1">
      <c r="A173" s="42" t="s">
        <v>321</v>
      </c>
      <c r="B173" s="42" t="s">
        <v>35</v>
      </c>
      <c r="C173" s="42" t="s">
        <v>54</v>
      </c>
      <c r="D173" s="42">
        <v>91341</v>
      </c>
      <c r="E173" s="43" t="s">
        <v>322</v>
      </c>
      <c r="F173" s="42" t="s">
        <v>61</v>
      </c>
      <c r="G173" s="42">
        <v>21.21</v>
      </c>
      <c r="H173" s="44">
        <v>511.57</v>
      </c>
      <c r="I173" s="44">
        <f>TRUNC(H173*(1+$I$2),2)</f>
        <v>639.15</v>
      </c>
      <c r="J173" s="44">
        <f>TRUNC(G173*H173,2)</f>
        <v>10850.39</v>
      </c>
      <c r="K173" s="44">
        <f>TRUNC(G173*I173,2)</f>
        <v>13556.37</v>
      </c>
    </row>
    <row r="174" spans="1:11" ht="30" hidden="1">
      <c r="A174" s="42" t="s">
        <v>323</v>
      </c>
      <c r="B174" s="42" t="s">
        <v>35</v>
      </c>
      <c r="C174" s="42" t="s">
        <v>36</v>
      </c>
      <c r="D174" s="42" t="s">
        <v>324</v>
      </c>
      <c r="E174" s="43" t="s">
        <v>325</v>
      </c>
      <c r="F174" s="42" t="s">
        <v>178</v>
      </c>
      <c r="G174" s="42">
        <v>4</v>
      </c>
      <c r="H174" s="44">
        <v>3825.37</v>
      </c>
      <c r="I174" s="44">
        <f>TRUNC(H174*(1+$I$2),2)</f>
        <v>4779.41</v>
      </c>
      <c r="J174" s="44">
        <f>TRUNC(G174*H174,2)</f>
        <v>15301.48</v>
      </c>
      <c r="K174" s="44">
        <f>TRUNC(G174*I174,2)</f>
        <v>19117.64</v>
      </c>
    </row>
    <row r="175" spans="1:11" ht="24.95" hidden="1" customHeight="1">
      <c r="A175" s="67" t="s">
        <v>326</v>
      </c>
      <c r="B175" s="67"/>
      <c r="C175" s="67"/>
      <c r="D175" s="67"/>
      <c r="E175" s="68" t="s">
        <v>327</v>
      </c>
      <c r="F175" s="67"/>
      <c r="G175" s="67"/>
      <c r="H175" s="69"/>
      <c r="I175" s="69"/>
      <c r="J175" s="69"/>
      <c r="K175" s="69">
        <f>SUM(K177:K179)</f>
        <v>20453.969999999998</v>
      </c>
    </row>
    <row r="176" spans="1:11" hidden="1">
      <c r="A176" s="42"/>
      <c r="B176" s="42"/>
      <c r="C176" s="42"/>
      <c r="D176" s="42"/>
      <c r="E176" s="43"/>
      <c r="F176" s="42"/>
      <c r="G176" s="42"/>
      <c r="H176" s="44"/>
      <c r="I176" s="44"/>
      <c r="J176" s="44"/>
      <c r="K176" s="44"/>
    </row>
    <row r="177" spans="1:11" ht="45" hidden="1">
      <c r="A177" s="42" t="s">
        <v>328</v>
      </c>
      <c r="B177" s="42" t="s">
        <v>35</v>
      </c>
      <c r="C177" s="42" t="s">
        <v>54</v>
      </c>
      <c r="D177" s="42">
        <v>94569</v>
      </c>
      <c r="E177" s="43" t="s">
        <v>329</v>
      </c>
      <c r="F177" s="42" t="s">
        <v>61</v>
      </c>
      <c r="G177" s="42">
        <v>16.8</v>
      </c>
      <c r="H177" s="44">
        <v>738.74</v>
      </c>
      <c r="I177" s="44">
        <f>TRUNC(H177*(1+$I$2),2)</f>
        <v>922.98</v>
      </c>
      <c r="J177" s="44">
        <f>TRUNC(G177*H177,2)</f>
        <v>12410.83</v>
      </c>
      <c r="K177" s="44">
        <f>TRUNC(G177*I177,2)</f>
        <v>15506.06</v>
      </c>
    </row>
    <row r="178" spans="1:11" ht="45" hidden="1">
      <c r="A178" s="42" t="s">
        <v>330</v>
      </c>
      <c r="B178" s="42" t="s">
        <v>35</v>
      </c>
      <c r="C178" s="42" t="s">
        <v>54</v>
      </c>
      <c r="D178" s="42">
        <v>100674</v>
      </c>
      <c r="E178" s="43" t="s">
        <v>331</v>
      </c>
      <c r="F178" s="42" t="s">
        <v>61</v>
      </c>
      <c r="G178" s="42">
        <v>3.6</v>
      </c>
      <c r="H178" s="44">
        <v>504.63</v>
      </c>
      <c r="I178" s="44">
        <f>TRUNC(H178*(1+$I$2),2)</f>
        <v>630.48</v>
      </c>
      <c r="J178" s="44">
        <f>TRUNC(G178*H178,2)</f>
        <v>1816.66</v>
      </c>
      <c r="K178" s="44">
        <f>TRUNC(G178*I178,2)</f>
        <v>2269.7199999999998</v>
      </c>
    </row>
    <row r="179" spans="1:11" ht="30" hidden="1">
      <c r="A179" s="42" t="s">
        <v>332</v>
      </c>
      <c r="B179" s="42" t="s">
        <v>35</v>
      </c>
      <c r="C179" s="42" t="s">
        <v>54</v>
      </c>
      <c r="D179" s="42">
        <v>101965</v>
      </c>
      <c r="E179" s="43" t="s">
        <v>333</v>
      </c>
      <c r="F179" s="42" t="s">
        <v>91</v>
      </c>
      <c r="G179" s="42">
        <v>17.96</v>
      </c>
      <c r="H179" s="44">
        <v>119.36</v>
      </c>
      <c r="I179" s="44">
        <f>TRUNC(H179*(1+$I$2),2)</f>
        <v>149.12</v>
      </c>
      <c r="J179" s="44">
        <f>TRUNC(G179*H179,2)</f>
        <v>2143.6999999999998</v>
      </c>
      <c r="K179" s="44">
        <f>TRUNC(G179*I179,2)</f>
        <v>2678.19</v>
      </c>
    </row>
    <row r="180" spans="1:11" ht="24.95" hidden="1" customHeight="1">
      <c r="A180" s="67" t="s">
        <v>334</v>
      </c>
      <c r="B180" s="67"/>
      <c r="C180" s="67"/>
      <c r="D180" s="67"/>
      <c r="E180" s="68" t="s">
        <v>335</v>
      </c>
      <c r="F180" s="67"/>
      <c r="G180" s="67"/>
      <c r="H180" s="69"/>
      <c r="I180" s="69"/>
      <c r="J180" s="69"/>
      <c r="K180" s="69">
        <f>SUM(K182)</f>
        <v>279867.15999999997</v>
      </c>
    </row>
    <row r="181" spans="1:11" hidden="1">
      <c r="A181" s="42"/>
      <c r="B181" s="42"/>
      <c r="C181" s="42"/>
      <c r="D181" s="42"/>
      <c r="E181" s="43"/>
      <c r="F181" s="42"/>
      <c r="G181" s="42"/>
      <c r="H181" s="44"/>
      <c r="I181" s="44"/>
      <c r="J181" s="44"/>
      <c r="K181" s="44"/>
    </row>
    <row r="182" spans="1:11" ht="30" hidden="1">
      <c r="A182" s="42" t="s">
        <v>336</v>
      </c>
      <c r="B182" s="42" t="s">
        <v>35</v>
      </c>
      <c r="C182" s="42" t="s">
        <v>36</v>
      </c>
      <c r="D182" s="42" t="s">
        <v>337</v>
      </c>
      <c r="E182" s="43" t="s">
        <v>338</v>
      </c>
      <c r="F182" s="42" t="s">
        <v>61</v>
      </c>
      <c r="G182" s="42">
        <v>179.66</v>
      </c>
      <c r="H182" s="44">
        <v>1246.81</v>
      </c>
      <c r="I182" s="44">
        <f>TRUNC(H182*(1+$I$2),2)</f>
        <v>1557.76</v>
      </c>
      <c r="J182" s="44">
        <f>TRUNC(G182*H182,2)</f>
        <v>224001.88</v>
      </c>
      <c r="K182" s="44">
        <f>TRUNC(G182*I182,2)</f>
        <v>279867.15999999997</v>
      </c>
    </row>
    <row r="183" spans="1:11" ht="24.95" hidden="1" customHeight="1">
      <c r="A183" s="55" t="s">
        <v>339</v>
      </c>
      <c r="B183" s="55"/>
      <c r="C183" s="55"/>
      <c r="D183" s="55"/>
      <c r="E183" s="56" t="s">
        <v>340</v>
      </c>
      <c r="F183" s="55"/>
      <c r="G183" s="55"/>
      <c r="H183" s="57"/>
      <c r="I183" s="57"/>
      <c r="J183" s="57"/>
      <c r="K183" s="57">
        <f>SUM(K185,K194,K201)</f>
        <v>557837.43000000005</v>
      </c>
    </row>
    <row r="184" spans="1:11" hidden="1">
      <c r="A184" s="64"/>
      <c r="B184" s="64"/>
      <c r="C184" s="64"/>
      <c r="D184" s="64"/>
      <c r="E184" s="65"/>
      <c r="F184" s="64"/>
      <c r="G184" s="64"/>
      <c r="H184" s="66"/>
      <c r="I184" s="66"/>
      <c r="J184" s="66"/>
      <c r="K184" s="66"/>
    </row>
    <row r="185" spans="1:11" ht="24.95" hidden="1" customHeight="1">
      <c r="A185" s="67" t="s">
        <v>341</v>
      </c>
      <c r="B185" s="67"/>
      <c r="C185" s="67"/>
      <c r="D185" s="67"/>
      <c r="E185" s="68" t="s">
        <v>85</v>
      </c>
      <c r="F185" s="67"/>
      <c r="G185" s="67"/>
      <c r="H185" s="69"/>
      <c r="I185" s="69"/>
      <c r="J185" s="69"/>
      <c r="K185" s="69">
        <f>SUM(K187:K193)</f>
        <v>185289.03999999998</v>
      </c>
    </row>
    <row r="186" spans="1:11" hidden="1">
      <c r="A186" s="42"/>
      <c r="B186" s="42"/>
      <c r="C186" s="42"/>
      <c r="D186" s="42"/>
      <c r="E186" s="43"/>
      <c r="F186" s="42"/>
      <c r="G186" s="42"/>
      <c r="H186" s="44"/>
      <c r="I186" s="44"/>
      <c r="J186" s="44"/>
      <c r="K186" s="44"/>
    </row>
    <row r="187" spans="1:11" ht="30" hidden="1">
      <c r="A187" s="42" t="s">
        <v>342</v>
      </c>
      <c r="B187" s="42" t="s">
        <v>35</v>
      </c>
      <c r="C187" s="42" t="s">
        <v>54</v>
      </c>
      <c r="D187" s="42">
        <v>97083</v>
      </c>
      <c r="E187" s="43" t="s">
        <v>343</v>
      </c>
      <c r="F187" s="42" t="s">
        <v>61</v>
      </c>
      <c r="G187" s="42">
        <v>1958.52</v>
      </c>
      <c r="H187" s="44">
        <v>2.23</v>
      </c>
      <c r="I187" s="44">
        <f t="shared" ref="I187:I193" si="30">TRUNC(H187*(1+$I$2),2)</f>
        <v>2.78</v>
      </c>
      <c r="J187" s="44">
        <f t="shared" ref="J187:J193" si="31">TRUNC(G187*H187,2)</f>
        <v>4367.49</v>
      </c>
      <c r="K187" s="44">
        <f t="shared" ref="K187:K193" si="32">TRUNC(G187*I187,2)</f>
        <v>5444.68</v>
      </c>
    </row>
    <row r="188" spans="1:11" ht="30" hidden="1">
      <c r="A188" s="42" t="s">
        <v>344</v>
      </c>
      <c r="B188" s="42" t="s">
        <v>35</v>
      </c>
      <c r="C188" s="42" t="s">
        <v>54</v>
      </c>
      <c r="D188" s="42">
        <v>95240</v>
      </c>
      <c r="E188" s="43" t="s">
        <v>345</v>
      </c>
      <c r="F188" s="42" t="s">
        <v>61</v>
      </c>
      <c r="G188" s="42">
        <v>868.02</v>
      </c>
      <c r="H188" s="44">
        <v>13.59</v>
      </c>
      <c r="I188" s="44">
        <f t="shared" si="30"/>
        <v>16.97</v>
      </c>
      <c r="J188" s="44">
        <f t="shared" si="31"/>
        <v>11796.39</v>
      </c>
      <c r="K188" s="44">
        <f t="shared" si="32"/>
        <v>14730.29</v>
      </c>
    </row>
    <row r="189" spans="1:11" ht="45" hidden="1">
      <c r="A189" s="42" t="s">
        <v>346</v>
      </c>
      <c r="B189" s="42" t="s">
        <v>35</v>
      </c>
      <c r="C189" s="42" t="s">
        <v>54</v>
      </c>
      <c r="D189" s="42">
        <v>87630</v>
      </c>
      <c r="E189" s="43" t="s">
        <v>347</v>
      </c>
      <c r="F189" s="42" t="s">
        <v>61</v>
      </c>
      <c r="G189" s="42">
        <v>868.02</v>
      </c>
      <c r="H189" s="44">
        <v>32.049999999999997</v>
      </c>
      <c r="I189" s="44">
        <f t="shared" si="30"/>
        <v>40.04</v>
      </c>
      <c r="J189" s="44">
        <f t="shared" si="31"/>
        <v>27820.04</v>
      </c>
      <c r="K189" s="44">
        <f t="shared" si="32"/>
        <v>34755.519999999997</v>
      </c>
    </row>
    <row r="190" spans="1:11" ht="30" hidden="1">
      <c r="A190" s="42" t="s">
        <v>348</v>
      </c>
      <c r="B190" s="42" t="s">
        <v>35</v>
      </c>
      <c r="C190" s="42" t="s">
        <v>54</v>
      </c>
      <c r="D190" s="42">
        <v>97113</v>
      </c>
      <c r="E190" s="43" t="s">
        <v>349</v>
      </c>
      <c r="F190" s="42" t="s">
        <v>61</v>
      </c>
      <c r="G190" s="42">
        <v>1090.5</v>
      </c>
      <c r="H190" s="44">
        <v>2.2400000000000002</v>
      </c>
      <c r="I190" s="44">
        <f t="shared" si="30"/>
        <v>2.79</v>
      </c>
      <c r="J190" s="44">
        <f t="shared" si="31"/>
        <v>2442.7199999999998</v>
      </c>
      <c r="K190" s="44">
        <f t="shared" si="32"/>
        <v>3042.49</v>
      </c>
    </row>
    <row r="191" spans="1:11" ht="30" hidden="1">
      <c r="A191" s="42" t="s">
        <v>350</v>
      </c>
      <c r="B191" s="42" t="s">
        <v>35</v>
      </c>
      <c r="C191" s="42" t="s">
        <v>54</v>
      </c>
      <c r="D191" s="42">
        <v>100322</v>
      </c>
      <c r="E191" s="43" t="s">
        <v>351</v>
      </c>
      <c r="F191" s="42" t="s">
        <v>78</v>
      </c>
      <c r="G191" s="42">
        <v>54.53</v>
      </c>
      <c r="H191" s="44">
        <v>108.1</v>
      </c>
      <c r="I191" s="44">
        <f t="shared" si="30"/>
        <v>135.06</v>
      </c>
      <c r="J191" s="44">
        <f t="shared" si="31"/>
        <v>5894.69</v>
      </c>
      <c r="K191" s="44">
        <f t="shared" si="32"/>
        <v>7364.82</v>
      </c>
    </row>
    <row r="192" spans="1:11" hidden="1">
      <c r="A192" s="42" t="s">
        <v>352</v>
      </c>
      <c r="B192" s="42" t="s">
        <v>35</v>
      </c>
      <c r="C192" s="42" t="s">
        <v>54</v>
      </c>
      <c r="D192" s="42">
        <v>97088</v>
      </c>
      <c r="E192" s="43" t="s">
        <v>353</v>
      </c>
      <c r="F192" s="42" t="s">
        <v>99</v>
      </c>
      <c r="G192" s="42">
        <v>1936.73</v>
      </c>
      <c r="H192" s="44">
        <v>26.27</v>
      </c>
      <c r="I192" s="44">
        <f t="shared" si="30"/>
        <v>32.82</v>
      </c>
      <c r="J192" s="44">
        <f t="shared" si="31"/>
        <v>50877.89</v>
      </c>
      <c r="K192" s="44">
        <f t="shared" si="32"/>
        <v>63563.47</v>
      </c>
    </row>
    <row r="193" spans="1:11" ht="30" hidden="1">
      <c r="A193" s="42" t="s">
        <v>354</v>
      </c>
      <c r="B193" s="42" t="s">
        <v>35</v>
      </c>
      <c r="C193" s="42" t="s">
        <v>54</v>
      </c>
      <c r="D193" s="42">
        <v>97096</v>
      </c>
      <c r="E193" s="43" t="s">
        <v>355</v>
      </c>
      <c r="F193" s="42" t="s">
        <v>78</v>
      </c>
      <c r="G193" s="42">
        <v>76.34</v>
      </c>
      <c r="H193" s="44">
        <v>591.20000000000005</v>
      </c>
      <c r="I193" s="44">
        <f t="shared" si="30"/>
        <v>738.64</v>
      </c>
      <c r="J193" s="44">
        <f t="shared" si="31"/>
        <v>45132.2</v>
      </c>
      <c r="K193" s="44">
        <f t="shared" si="32"/>
        <v>56387.77</v>
      </c>
    </row>
    <row r="194" spans="1:11" ht="24.95" hidden="1" customHeight="1">
      <c r="A194" s="67" t="s">
        <v>356</v>
      </c>
      <c r="B194" s="67"/>
      <c r="C194" s="67"/>
      <c r="D194" s="67"/>
      <c r="E194" s="68" t="s">
        <v>357</v>
      </c>
      <c r="F194" s="67"/>
      <c r="G194" s="67"/>
      <c r="H194" s="69"/>
      <c r="I194" s="69"/>
      <c r="J194" s="69"/>
      <c r="K194" s="69">
        <f>SUM(K196:K200)</f>
        <v>349974.49</v>
      </c>
    </row>
    <row r="195" spans="1:11" hidden="1">
      <c r="A195" s="42"/>
      <c r="B195" s="42"/>
      <c r="C195" s="42"/>
      <c r="D195" s="42"/>
      <c r="E195" s="43"/>
      <c r="F195" s="42"/>
      <c r="G195" s="42"/>
      <c r="H195" s="44"/>
      <c r="I195" s="44"/>
      <c r="J195" s="44"/>
      <c r="K195" s="44"/>
    </row>
    <row r="196" spans="1:11" ht="45" hidden="1">
      <c r="A196" s="42" t="s">
        <v>358</v>
      </c>
      <c r="B196" s="42" t="s">
        <v>35</v>
      </c>
      <c r="C196" s="42" t="s">
        <v>54</v>
      </c>
      <c r="D196" s="42">
        <v>87262</v>
      </c>
      <c r="E196" s="43" t="s">
        <v>359</v>
      </c>
      <c r="F196" s="42" t="s">
        <v>61</v>
      </c>
      <c r="G196" s="42">
        <v>363.03</v>
      </c>
      <c r="H196" s="44">
        <v>136.41999999999999</v>
      </c>
      <c r="I196" s="44">
        <f>TRUNC(H196*(1+$I$2),2)</f>
        <v>170.44</v>
      </c>
      <c r="J196" s="44">
        <f>TRUNC(G196*H196,2)</f>
        <v>49524.55</v>
      </c>
      <c r="K196" s="44">
        <f>TRUNC(G196*I196,2)</f>
        <v>61874.83</v>
      </c>
    </row>
    <row r="197" spans="1:11" hidden="1">
      <c r="A197" s="42" t="s">
        <v>360</v>
      </c>
      <c r="B197" s="42" t="s">
        <v>35</v>
      </c>
      <c r="C197" s="42" t="s">
        <v>54</v>
      </c>
      <c r="D197" s="42">
        <v>98671</v>
      </c>
      <c r="E197" s="43" t="s">
        <v>361</v>
      </c>
      <c r="F197" s="42" t="s">
        <v>61</v>
      </c>
      <c r="G197" s="42">
        <v>520.91999999999996</v>
      </c>
      <c r="H197" s="44">
        <v>349.62</v>
      </c>
      <c r="I197" s="44">
        <f>TRUNC(H197*(1+$I$2),2)</f>
        <v>436.81</v>
      </c>
      <c r="J197" s="44">
        <f>TRUNC(G197*H197,2)</f>
        <v>182124.05</v>
      </c>
      <c r="K197" s="44">
        <f>TRUNC(G197*I197,2)</f>
        <v>227543.06</v>
      </c>
    </row>
    <row r="198" spans="1:11" ht="30" hidden="1">
      <c r="A198" s="42" t="s">
        <v>362</v>
      </c>
      <c r="B198" s="42" t="s">
        <v>35</v>
      </c>
      <c r="C198" s="42" t="s">
        <v>54</v>
      </c>
      <c r="D198" s="42">
        <v>97097</v>
      </c>
      <c r="E198" s="43" t="s">
        <v>363</v>
      </c>
      <c r="F198" s="42" t="s">
        <v>61</v>
      </c>
      <c r="G198" s="42">
        <v>1090.5</v>
      </c>
      <c r="H198" s="44">
        <v>28.17</v>
      </c>
      <c r="I198" s="44">
        <f>TRUNC(H198*(1+$I$2),2)</f>
        <v>35.19</v>
      </c>
      <c r="J198" s="44">
        <f>TRUNC(G198*H198,2)</f>
        <v>30719.38</v>
      </c>
      <c r="K198" s="44">
        <f>TRUNC(G198*I198,2)</f>
        <v>38374.69</v>
      </c>
    </row>
    <row r="199" spans="1:11" ht="30" hidden="1">
      <c r="A199" s="42" t="s">
        <v>364</v>
      </c>
      <c r="B199" s="42" t="s">
        <v>35</v>
      </c>
      <c r="C199" s="42" t="s">
        <v>54</v>
      </c>
      <c r="D199" s="42">
        <v>102491</v>
      </c>
      <c r="E199" s="43" t="s">
        <v>365</v>
      </c>
      <c r="F199" s="42" t="s">
        <v>61</v>
      </c>
      <c r="G199" s="42">
        <v>1090.5</v>
      </c>
      <c r="H199" s="44">
        <v>14.61</v>
      </c>
      <c r="I199" s="44">
        <f>TRUNC(H199*(1+$I$2),2)</f>
        <v>18.25</v>
      </c>
      <c r="J199" s="44">
        <f>TRUNC(G199*H199,2)</f>
        <v>15932.2</v>
      </c>
      <c r="K199" s="44">
        <f>TRUNC(G199*I199,2)</f>
        <v>19901.62</v>
      </c>
    </row>
    <row r="200" spans="1:11" ht="30" hidden="1">
      <c r="A200" s="42" t="s">
        <v>366</v>
      </c>
      <c r="B200" s="42" t="s">
        <v>35</v>
      </c>
      <c r="C200" s="42" t="s">
        <v>54</v>
      </c>
      <c r="D200" s="42">
        <v>102494</v>
      </c>
      <c r="E200" s="43" t="s">
        <v>367</v>
      </c>
      <c r="F200" s="42" t="s">
        <v>61</v>
      </c>
      <c r="G200" s="42">
        <v>41.22</v>
      </c>
      <c r="H200" s="44">
        <v>44.28</v>
      </c>
      <c r="I200" s="44">
        <f>TRUNC(H200*(1+$I$2),2)</f>
        <v>55.32</v>
      </c>
      <c r="J200" s="44">
        <f>TRUNC(G200*H200,2)</f>
        <v>1825.22</v>
      </c>
      <c r="K200" s="44">
        <f>TRUNC(G200*I200,2)</f>
        <v>2280.29</v>
      </c>
    </row>
    <row r="201" spans="1:11" ht="24.95" hidden="1" customHeight="1">
      <c r="A201" s="67" t="s">
        <v>368</v>
      </c>
      <c r="B201" s="67"/>
      <c r="C201" s="67"/>
      <c r="D201" s="67"/>
      <c r="E201" s="68" t="s">
        <v>369</v>
      </c>
      <c r="F201" s="67"/>
      <c r="G201" s="67"/>
      <c r="H201" s="69"/>
      <c r="I201" s="69"/>
      <c r="J201" s="69"/>
      <c r="K201" s="69">
        <f>SUM(K203:K205)</f>
        <v>22573.899999999998</v>
      </c>
    </row>
    <row r="202" spans="1:11" hidden="1">
      <c r="A202" s="42"/>
      <c r="B202" s="42"/>
      <c r="C202" s="42"/>
      <c r="D202" s="42"/>
      <c r="E202" s="43"/>
      <c r="F202" s="42"/>
      <c r="G202" s="42"/>
      <c r="H202" s="44"/>
      <c r="I202" s="44"/>
      <c r="J202" s="44"/>
      <c r="K202" s="44"/>
    </row>
    <row r="203" spans="1:11" ht="30" hidden="1">
      <c r="A203" s="42" t="s">
        <v>370</v>
      </c>
      <c r="B203" s="42" t="s">
        <v>35</v>
      </c>
      <c r="C203" s="42" t="s">
        <v>54</v>
      </c>
      <c r="D203" s="42">
        <v>88650</v>
      </c>
      <c r="E203" s="43" t="s">
        <v>371</v>
      </c>
      <c r="F203" s="42" t="s">
        <v>91</v>
      </c>
      <c r="G203" s="42">
        <v>376.46</v>
      </c>
      <c r="H203" s="44">
        <v>13.64</v>
      </c>
      <c r="I203" s="44">
        <f>TRUNC(H203*(1+$I$2),2)</f>
        <v>17.04</v>
      </c>
      <c r="J203" s="44">
        <f>TRUNC(G203*H203,2)</f>
        <v>5134.91</v>
      </c>
      <c r="K203" s="44">
        <f>TRUNC(G203*I203,2)</f>
        <v>6414.87</v>
      </c>
    </row>
    <row r="204" spans="1:11" hidden="1">
      <c r="A204" s="42" t="s">
        <v>372</v>
      </c>
      <c r="B204" s="42" t="s">
        <v>35</v>
      </c>
      <c r="C204" s="42" t="s">
        <v>54</v>
      </c>
      <c r="D204" s="42">
        <v>98685</v>
      </c>
      <c r="E204" s="43" t="s">
        <v>373</v>
      </c>
      <c r="F204" s="42" t="s">
        <v>91</v>
      </c>
      <c r="G204" s="42">
        <v>153.80000000000001</v>
      </c>
      <c r="H204" s="44">
        <v>62.81</v>
      </c>
      <c r="I204" s="44">
        <f>TRUNC(H204*(1+$I$2),2)</f>
        <v>78.47</v>
      </c>
      <c r="J204" s="44">
        <f>TRUNC(G204*H204,2)</f>
        <v>9660.17</v>
      </c>
      <c r="K204" s="44">
        <f>TRUNC(G204*I204,2)</f>
        <v>12068.68</v>
      </c>
    </row>
    <row r="205" spans="1:11" hidden="1">
      <c r="A205" s="42" t="s">
        <v>374</v>
      </c>
      <c r="B205" s="42" t="s">
        <v>35</v>
      </c>
      <c r="C205" s="42" t="s">
        <v>54</v>
      </c>
      <c r="D205" s="42">
        <v>98689</v>
      </c>
      <c r="E205" s="43" t="s">
        <v>375</v>
      </c>
      <c r="F205" s="42" t="s">
        <v>91</v>
      </c>
      <c r="G205" s="42">
        <v>37</v>
      </c>
      <c r="H205" s="44">
        <v>88.49</v>
      </c>
      <c r="I205" s="44">
        <f>TRUNC(H205*(1+$I$2),2)</f>
        <v>110.55</v>
      </c>
      <c r="J205" s="44">
        <f>TRUNC(G205*H205,2)</f>
        <v>3274.13</v>
      </c>
      <c r="K205" s="44">
        <f>TRUNC(G205*I205,2)</f>
        <v>4090.35</v>
      </c>
    </row>
    <row r="206" spans="1:11" ht="24.95" hidden="1" customHeight="1">
      <c r="A206" s="55" t="s">
        <v>376</v>
      </c>
      <c r="B206" s="55"/>
      <c r="C206" s="55"/>
      <c r="D206" s="55"/>
      <c r="E206" s="56" t="s">
        <v>377</v>
      </c>
      <c r="F206" s="55"/>
      <c r="G206" s="55"/>
      <c r="H206" s="57"/>
      <c r="I206" s="57"/>
      <c r="J206" s="57"/>
      <c r="K206" s="57">
        <f>SUM(K208,K213)</f>
        <v>80577.399999999994</v>
      </c>
    </row>
    <row r="207" spans="1:11" hidden="1">
      <c r="A207" s="64"/>
      <c r="B207" s="64"/>
      <c r="C207" s="64"/>
      <c r="D207" s="64"/>
      <c r="E207" s="65"/>
      <c r="F207" s="64"/>
      <c r="G207" s="64"/>
      <c r="H207" s="66"/>
      <c r="I207" s="66"/>
      <c r="J207" s="66"/>
      <c r="K207" s="66"/>
    </row>
    <row r="208" spans="1:11" ht="24.95" hidden="1" customHeight="1">
      <c r="A208" s="67" t="s">
        <v>378</v>
      </c>
      <c r="B208" s="67"/>
      <c r="C208" s="67"/>
      <c r="D208" s="67"/>
      <c r="E208" s="68" t="s">
        <v>304</v>
      </c>
      <c r="F208" s="67"/>
      <c r="G208" s="67"/>
      <c r="H208" s="69"/>
      <c r="I208" s="69"/>
      <c r="J208" s="69"/>
      <c r="K208" s="69">
        <f>SUM(K210:K212)</f>
        <v>41603.31</v>
      </c>
    </row>
    <row r="209" spans="1:11" hidden="1">
      <c r="A209" s="42"/>
      <c r="B209" s="42"/>
      <c r="C209" s="42"/>
      <c r="D209" s="42"/>
      <c r="E209" s="43"/>
      <c r="F209" s="42"/>
      <c r="G209" s="42"/>
      <c r="H209" s="44"/>
      <c r="I209" s="44"/>
      <c r="J209" s="44"/>
      <c r="K209" s="44"/>
    </row>
    <row r="210" spans="1:11" hidden="1">
      <c r="A210" s="42" t="s">
        <v>379</v>
      </c>
      <c r="B210" s="42" t="s">
        <v>35</v>
      </c>
      <c r="C210" s="42" t="s">
        <v>54</v>
      </c>
      <c r="D210" s="42">
        <v>88485</v>
      </c>
      <c r="E210" s="43" t="s">
        <v>380</v>
      </c>
      <c r="F210" s="42" t="s">
        <v>61</v>
      </c>
      <c r="G210" s="42">
        <v>1295.6500000000001</v>
      </c>
      <c r="H210" s="44">
        <v>1.57</v>
      </c>
      <c r="I210" s="44">
        <f>TRUNC(H210*(1+$I$2),2)</f>
        <v>1.96</v>
      </c>
      <c r="J210" s="44">
        <f>TRUNC(G210*H210,2)</f>
        <v>2034.17</v>
      </c>
      <c r="K210" s="44">
        <f>TRUNC(G210*I210,2)</f>
        <v>2539.4699999999998</v>
      </c>
    </row>
    <row r="211" spans="1:11" hidden="1">
      <c r="A211" s="42" t="s">
        <v>381</v>
      </c>
      <c r="B211" s="42" t="s">
        <v>35</v>
      </c>
      <c r="C211" s="42" t="s">
        <v>54</v>
      </c>
      <c r="D211" s="42">
        <v>88497</v>
      </c>
      <c r="E211" s="43" t="s">
        <v>382</v>
      </c>
      <c r="F211" s="42" t="s">
        <v>61</v>
      </c>
      <c r="G211" s="42">
        <v>1295.6500000000001</v>
      </c>
      <c r="H211" s="44">
        <v>11.43</v>
      </c>
      <c r="I211" s="44">
        <f>TRUNC(H211*(1+$I$2),2)</f>
        <v>14.28</v>
      </c>
      <c r="J211" s="44">
        <f>TRUNC(G211*H211,2)</f>
        <v>14809.27</v>
      </c>
      <c r="K211" s="44">
        <f>TRUNC(G211*I211,2)</f>
        <v>18501.88</v>
      </c>
    </row>
    <row r="212" spans="1:11" ht="30" hidden="1">
      <c r="A212" s="42" t="s">
        <v>383</v>
      </c>
      <c r="B212" s="42" t="s">
        <v>35</v>
      </c>
      <c r="C212" s="42" t="s">
        <v>54</v>
      </c>
      <c r="D212" s="42">
        <v>88489</v>
      </c>
      <c r="E212" s="43" t="s">
        <v>384</v>
      </c>
      <c r="F212" s="42" t="s">
        <v>61</v>
      </c>
      <c r="G212" s="42">
        <v>1295.6500000000001</v>
      </c>
      <c r="H212" s="44">
        <v>12.71</v>
      </c>
      <c r="I212" s="44">
        <f>TRUNC(H212*(1+$I$2),2)</f>
        <v>15.87</v>
      </c>
      <c r="J212" s="44">
        <f>TRUNC(G212*H212,2)</f>
        <v>16467.71</v>
      </c>
      <c r="K212" s="44">
        <f>TRUNC(G212*I212,2)</f>
        <v>20561.96</v>
      </c>
    </row>
    <row r="213" spans="1:11" ht="24.95" hidden="1" customHeight="1">
      <c r="A213" s="67" t="s">
        <v>385</v>
      </c>
      <c r="B213" s="67"/>
      <c r="C213" s="67"/>
      <c r="D213" s="67"/>
      <c r="E213" s="68" t="s">
        <v>314</v>
      </c>
      <c r="F213" s="67"/>
      <c r="G213" s="67"/>
      <c r="H213" s="69"/>
      <c r="I213" s="69"/>
      <c r="J213" s="69"/>
      <c r="K213" s="69">
        <f>SUM(K215:K217)</f>
        <v>38974.089999999997</v>
      </c>
    </row>
    <row r="214" spans="1:11" hidden="1">
      <c r="A214" s="42"/>
      <c r="B214" s="42"/>
      <c r="C214" s="42"/>
      <c r="D214" s="42"/>
      <c r="E214" s="43"/>
      <c r="F214" s="42"/>
      <c r="G214" s="42"/>
      <c r="H214" s="44"/>
      <c r="I214" s="44"/>
      <c r="J214" s="44"/>
      <c r="K214" s="44"/>
    </row>
    <row r="215" spans="1:11" hidden="1">
      <c r="A215" s="42" t="s">
        <v>386</v>
      </c>
      <c r="B215" s="42" t="s">
        <v>35</v>
      </c>
      <c r="C215" s="42" t="s">
        <v>54</v>
      </c>
      <c r="D215" s="42">
        <v>88484</v>
      </c>
      <c r="E215" s="43" t="s">
        <v>387</v>
      </c>
      <c r="F215" s="42" t="s">
        <v>61</v>
      </c>
      <c r="G215" s="42">
        <v>868.02</v>
      </c>
      <c r="H215" s="44">
        <v>1.87</v>
      </c>
      <c r="I215" s="44">
        <f>TRUNC(H215*(1+$I$2),2)</f>
        <v>2.33</v>
      </c>
      <c r="J215" s="44">
        <f>TRUNC(G215*H215,2)</f>
        <v>1623.19</v>
      </c>
      <c r="K215" s="44">
        <f>TRUNC(G215*I215,2)</f>
        <v>2022.48</v>
      </c>
    </row>
    <row r="216" spans="1:11" hidden="1">
      <c r="A216" s="42" t="s">
        <v>388</v>
      </c>
      <c r="B216" s="42" t="s">
        <v>35</v>
      </c>
      <c r="C216" s="42" t="s">
        <v>54</v>
      </c>
      <c r="D216" s="42">
        <v>88496</v>
      </c>
      <c r="E216" s="43" t="s">
        <v>389</v>
      </c>
      <c r="F216" s="42" t="s">
        <v>61</v>
      </c>
      <c r="G216" s="42">
        <v>868.02</v>
      </c>
      <c r="H216" s="44">
        <v>20.03</v>
      </c>
      <c r="I216" s="44">
        <f>TRUNC(H216*(1+$I$2),2)</f>
        <v>25.02</v>
      </c>
      <c r="J216" s="44">
        <f>TRUNC(G216*H216,2)</f>
        <v>17386.439999999999</v>
      </c>
      <c r="K216" s="44">
        <f>TRUNC(G216*I216,2)</f>
        <v>21717.86</v>
      </c>
    </row>
    <row r="217" spans="1:11" ht="30" hidden="1">
      <c r="A217" s="42" t="s">
        <v>390</v>
      </c>
      <c r="B217" s="42" t="s">
        <v>35</v>
      </c>
      <c r="C217" s="42" t="s">
        <v>54</v>
      </c>
      <c r="D217" s="42">
        <v>88488</v>
      </c>
      <c r="E217" s="43" t="s">
        <v>391</v>
      </c>
      <c r="F217" s="42" t="s">
        <v>61</v>
      </c>
      <c r="G217" s="42">
        <v>868.02</v>
      </c>
      <c r="H217" s="44">
        <v>14.05</v>
      </c>
      <c r="I217" s="44">
        <f>TRUNC(H217*(1+$I$2),2)</f>
        <v>17.55</v>
      </c>
      <c r="J217" s="44">
        <f>TRUNC(G217*H217,2)</f>
        <v>12195.68</v>
      </c>
      <c r="K217" s="44">
        <f>TRUNC(G217*I217,2)</f>
        <v>15233.75</v>
      </c>
    </row>
    <row r="218" spans="1:11" ht="24.95" hidden="1" customHeight="1">
      <c r="A218" s="55" t="s">
        <v>392</v>
      </c>
      <c r="B218" s="55"/>
      <c r="C218" s="55"/>
      <c r="D218" s="55"/>
      <c r="E218" s="56" t="s">
        <v>393</v>
      </c>
      <c r="F218" s="55"/>
      <c r="G218" s="55"/>
      <c r="H218" s="57"/>
      <c r="I218" s="57"/>
      <c r="J218" s="57"/>
      <c r="K218" s="57">
        <f>SUM(K220,K224,K228)</f>
        <v>4939.47</v>
      </c>
    </row>
    <row r="219" spans="1:11" hidden="1">
      <c r="A219" s="64"/>
      <c r="B219" s="64"/>
      <c r="C219" s="64"/>
      <c r="D219" s="64"/>
      <c r="E219" s="65"/>
      <c r="F219" s="64"/>
      <c r="G219" s="64"/>
      <c r="H219" s="66"/>
      <c r="I219" s="66"/>
      <c r="J219" s="66"/>
      <c r="K219" s="66"/>
    </row>
    <row r="220" spans="1:11" ht="24.95" hidden="1" customHeight="1">
      <c r="A220" s="67" t="s">
        <v>394</v>
      </c>
      <c r="B220" s="67"/>
      <c r="C220" s="67"/>
      <c r="D220" s="67"/>
      <c r="E220" s="68" t="s">
        <v>395</v>
      </c>
      <c r="F220" s="67"/>
      <c r="G220" s="67"/>
      <c r="H220" s="69"/>
      <c r="I220" s="69"/>
      <c r="J220" s="69"/>
      <c r="K220" s="69">
        <f>SUM(K222:K223)</f>
        <v>584.13</v>
      </c>
    </row>
    <row r="221" spans="1:11" hidden="1">
      <c r="A221" s="42"/>
      <c r="B221" s="42"/>
      <c r="C221" s="42"/>
      <c r="D221" s="42"/>
      <c r="E221" s="43"/>
      <c r="F221" s="42"/>
      <c r="G221" s="42"/>
      <c r="H221" s="44"/>
      <c r="I221" s="44"/>
      <c r="J221" s="44"/>
      <c r="K221" s="44"/>
    </row>
    <row r="222" spans="1:11" ht="45" hidden="1">
      <c r="A222" s="42" t="s">
        <v>396</v>
      </c>
      <c r="B222" s="42" t="s">
        <v>35</v>
      </c>
      <c r="C222" s="42" t="s">
        <v>54</v>
      </c>
      <c r="D222" s="42">
        <v>86932</v>
      </c>
      <c r="E222" s="43" t="s">
        <v>397</v>
      </c>
      <c r="F222" s="42" t="s">
        <v>39</v>
      </c>
      <c r="G222" s="42">
        <v>1</v>
      </c>
      <c r="H222" s="44">
        <v>424.7</v>
      </c>
      <c r="I222" s="44">
        <f>TRUNC(H222*(1+$I$2),2)</f>
        <v>530.62</v>
      </c>
      <c r="J222" s="44">
        <f>TRUNC(G222*H222,2)</f>
        <v>424.7</v>
      </c>
      <c r="K222" s="44">
        <f>TRUNC(G222*I222,2)</f>
        <v>530.62</v>
      </c>
    </row>
    <row r="223" spans="1:11" hidden="1">
      <c r="A223" s="42" t="s">
        <v>398</v>
      </c>
      <c r="B223" s="42" t="s">
        <v>35</v>
      </c>
      <c r="C223" s="42" t="s">
        <v>54</v>
      </c>
      <c r="D223" s="42">
        <v>100849</v>
      </c>
      <c r="E223" s="43" t="s">
        <v>399</v>
      </c>
      <c r="F223" s="42" t="s">
        <v>39</v>
      </c>
      <c r="G223" s="42">
        <v>1</v>
      </c>
      <c r="H223" s="44">
        <v>42.83</v>
      </c>
      <c r="I223" s="44">
        <f>TRUNC(H223*(1+$I$2),2)</f>
        <v>53.51</v>
      </c>
      <c r="J223" s="44">
        <f>TRUNC(G223*H223,2)</f>
        <v>42.83</v>
      </c>
      <c r="K223" s="44">
        <f>TRUNC(G223*I223,2)</f>
        <v>53.51</v>
      </c>
    </row>
    <row r="224" spans="1:11" ht="24.95" hidden="1" customHeight="1">
      <c r="A224" s="67" t="s">
        <v>400</v>
      </c>
      <c r="B224" s="67"/>
      <c r="C224" s="67"/>
      <c r="D224" s="67"/>
      <c r="E224" s="68" t="s">
        <v>401</v>
      </c>
      <c r="F224" s="67"/>
      <c r="G224" s="67"/>
      <c r="H224" s="69"/>
      <c r="I224" s="69"/>
      <c r="J224" s="69"/>
      <c r="K224" s="69">
        <f>SUM(K226:K227)</f>
        <v>3307.36</v>
      </c>
    </row>
    <row r="225" spans="1:11" hidden="1">
      <c r="A225" s="42"/>
      <c r="B225" s="42"/>
      <c r="C225" s="42"/>
      <c r="D225" s="42"/>
      <c r="E225" s="43"/>
      <c r="F225" s="42"/>
      <c r="G225" s="42"/>
      <c r="H225" s="44"/>
      <c r="I225" s="44"/>
      <c r="J225" s="44"/>
      <c r="K225" s="44"/>
    </row>
    <row r="226" spans="1:11" ht="90" hidden="1">
      <c r="A226" s="42" t="s">
        <v>402</v>
      </c>
      <c r="B226" s="42" t="s">
        <v>35</v>
      </c>
      <c r="C226" s="42" t="s">
        <v>36</v>
      </c>
      <c r="D226" s="42" t="s">
        <v>403</v>
      </c>
      <c r="E226" s="43" t="s">
        <v>404</v>
      </c>
      <c r="F226" s="42" t="s">
        <v>39</v>
      </c>
      <c r="G226" s="42">
        <v>1</v>
      </c>
      <c r="H226" s="44">
        <v>2098.35</v>
      </c>
      <c r="I226" s="44">
        <f>TRUNC(H226*(1+$I$2),2)</f>
        <v>2621.67</v>
      </c>
      <c r="J226" s="44">
        <f>TRUNC(G226*H226,2)</f>
        <v>2098.35</v>
      </c>
      <c r="K226" s="44">
        <f>TRUNC(G226*I226,2)</f>
        <v>2621.67</v>
      </c>
    </row>
    <row r="227" spans="1:11" ht="60" hidden="1">
      <c r="A227" s="42" t="s">
        <v>405</v>
      </c>
      <c r="B227" s="42" t="s">
        <v>35</v>
      </c>
      <c r="C227" s="42" t="s">
        <v>54</v>
      </c>
      <c r="D227" s="42">
        <v>93396</v>
      </c>
      <c r="E227" s="43" t="s">
        <v>406</v>
      </c>
      <c r="F227" s="42" t="s">
        <v>39</v>
      </c>
      <c r="G227" s="42">
        <v>1</v>
      </c>
      <c r="H227" s="44">
        <v>548.82000000000005</v>
      </c>
      <c r="I227" s="44">
        <f>TRUNC(H227*(1+$I$2),2)</f>
        <v>685.69</v>
      </c>
      <c r="J227" s="44">
        <f>TRUNC(G227*H227,2)</f>
        <v>548.82000000000005</v>
      </c>
      <c r="K227" s="44">
        <f>TRUNC(G227*I227,2)</f>
        <v>685.69</v>
      </c>
    </row>
    <row r="228" spans="1:11" ht="24.95" hidden="1" customHeight="1">
      <c r="A228" s="67" t="s">
        <v>407</v>
      </c>
      <c r="B228" s="67"/>
      <c r="C228" s="67"/>
      <c r="D228" s="67"/>
      <c r="E228" s="68" t="s">
        <v>408</v>
      </c>
      <c r="F228" s="67"/>
      <c r="G228" s="67"/>
      <c r="H228" s="69"/>
      <c r="I228" s="69"/>
      <c r="J228" s="69"/>
      <c r="K228" s="69">
        <f>SUM(K230:K238)</f>
        <v>1047.98</v>
      </c>
    </row>
    <row r="229" spans="1:11" hidden="1">
      <c r="A229" s="42"/>
      <c r="B229" s="42"/>
      <c r="C229" s="42"/>
      <c r="D229" s="42"/>
      <c r="E229" s="43"/>
      <c r="F229" s="42"/>
      <c r="G229" s="42"/>
      <c r="H229" s="44"/>
      <c r="I229" s="44"/>
      <c r="J229" s="44"/>
      <c r="K229" s="44"/>
    </row>
    <row r="230" spans="1:11" ht="30" hidden="1">
      <c r="A230" s="42" t="s">
        <v>409</v>
      </c>
      <c r="B230" s="42" t="s">
        <v>35</v>
      </c>
      <c r="C230" s="42" t="s">
        <v>54</v>
      </c>
      <c r="D230" s="42">
        <v>100860</v>
      </c>
      <c r="E230" s="43" t="s">
        <v>410</v>
      </c>
      <c r="F230" s="42" t="s">
        <v>39</v>
      </c>
      <c r="G230" s="42">
        <v>1</v>
      </c>
      <c r="H230" s="44">
        <v>81.44</v>
      </c>
      <c r="I230" s="44">
        <f t="shared" ref="I230:I238" si="33">TRUNC(H230*(1+$I$2),2)</f>
        <v>101.75</v>
      </c>
      <c r="J230" s="44">
        <f t="shared" ref="J230:J238" si="34">TRUNC(G230*H230,2)</f>
        <v>81.44</v>
      </c>
      <c r="K230" s="44">
        <f t="shared" ref="K230:K238" si="35">TRUNC(G230*I230,2)</f>
        <v>101.75</v>
      </c>
    </row>
    <row r="231" spans="1:11" ht="30" hidden="1">
      <c r="A231" s="42" t="s">
        <v>411</v>
      </c>
      <c r="B231" s="42" t="s">
        <v>35</v>
      </c>
      <c r="C231" s="42" t="s">
        <v>54</v>
      </c>
      <c r="D231" s="42">
        <v>95546</v>
      </c>
      <c r="E231" s="43" t="s">
        <v>412</v>
      </c>
      <c r="F231" s="42" t="s">
        <v>39</v>
      </c>
      <c r="G231" s="42">
        <v>1</v>
      </c>
      <c r="H231" s="44">
        <v>122.14</v>
      </c>
      <c r="I231" s="44">
        <f t="shared" si="33"/>
        <v>152.6</v>
      </c>
      <c r="J231" s="44">
        <f t="shared" si="34"/>
        <v>122.14</v>
      </c>
      <c r="K231" s="44">
        <f t="shared" si="35"/>
        <v>152.6</v>
      </c>
    </row>
    <row r="232" spans="1:11" ht="30" hidden="1">
      <c r="A232" s="42" t="s">
        <v>413</v>
      </c>
      <c r="B232" s="42" t="s">
        <v>35</v>
      </c>
      <c r="C232" s="42" t="s">
        <v>54</v>
      </c>
      <c r="D232" s="42">
        <v>95547</v>
      </c>
      <c r="E232" s="43" t="s">
        <v>414</v>
      </c>
      <c r="F232" s="42" t="s">
        <v>39</v>
      </c>
      <c r="G232" s="42">
        <v>1</v>
      </c>
      <c r="H232" s="44">
        <v>88.92</v>
      </c>
      <c r="I232" s="44">
        <f t="shared" si="33"/>
        <v>111.09</v>
      </c>
      <c r="J232" s="44">
        <f t="shared" si="34"/>
        <v>88.92</v>
      </c>
      <c r="K232" s="44">
        <f t="shared" si="35"/>
        <v>111.09</v>
      </c>
    </row>
    <row r="233" spans="1:11" ht="30" hidden="1">
      <c r="A233" s="42" t="s">
        <v>415</v>
      </c>
      <c r="B233" s="42" t="s">
        <v>35</v>
      </c>
      <c r="C233" s="42" t="s">
        <v>36</v>
      </c>
      <c r="D233" s="42" t="s">
        <v>416</v>
      </c>
      <c r="E233" s="43" t="s">
        <v>417</v>
      </c>
      <c r="F233" s="42" t="s">
        <v>61</v>
      </c>
      <c r="G233" s="42">
        <v>0.25</v>
      </c>
      <c r="H233" s="44">
        <v>615.26</v>
      </c>
      <c r="I233" s="44">
        <f t="shared" si="33"/>
        <v>768.7</v>
      </c>
      <c r="J233" s="44">
        <f t="shared" si="34"/>
        <v>153.81</v>
      </c>
      <c r="K233" s="44">
        <f t="shared" si="35"/>
        <v>192.17</v>
      </c>
    </row>
    <row r="234" spans="1:11" hidden="1">
      <c r="A234" s="42" t="s">
        <v>418</v>
      </c>
      <c r="B234" s="42" t="s">
        <v>35</v>
      </c>
      <c r="C234" s="42" t="s">
        <v>36</v>
      </c>
      <c r="D234" s="42" t="s">
        <v>419</v>
      </c>
      <c r="E234" s="43" t="s">
        <v>420</v>
      </c>
      <c r="F234" s="42" t="s">
        <v>39</v>
      </c>
      <c r="G234" s="42">
        <v>1</v>
      </c>
      <c r="H234" s="44">
        <v>95.92</v>
      </c>
      <c r="I234" s="44">
        <f t="shared" si="33"/>
        <v>119.84</v>
      </c>
      <c r="J234" s="44">
        <f t="shared" si="34"/>
        <v>95.92</v>
      </c>
      <c r="K234" s="44">
        <f t="shared" si="35"/>
        <v>119.84</v>
      </c>
    </row>
    <row r="235" spans="1:11" ht="45" hidden="1">
      <c r="A235" s="42" t="s">
        <v>421</v>
      </c>
      <c r="B235" s="42" t="s">
        <v>35</v>
      </c>
      <c r="C235" s="42" t="s">
        <v>36</v>
      </c>
      <c r="D235" s="42" t="s">
        <v>422</v>
      </c>
      <c r="E235" s="43" t="s">
        <v>423</v>
      </c>
      <c r="F235" s="42" t="s">
        <v>39</v>
      </c>
      <c r="G235" s="42">
        <v>1</v>
      </c>
      <c r="H235" s="44">
        <v>95.92</v>
      </c>
      <c r="I235" s="44">
        <f t="shared" si="33"/>
        <v>119.84</v>
      </c>
      <c r="J235" s="44">
        <f t="shared" si="34"/>
        <v>95.92</v>
      </c>
      <c r="K235" s="44">
        <f t="shared" si="35"/>
        <v>119.84</v>
      </c>
    </row>
    <row r="236" spans="1:11" ht="30" hidden="1">
      <c r="A236" s="42" t="s">
        <v>424</v>
      </c>
      <c r="B236" s="42" t="s">
        <v>35</v>
      </c>
      <c r="C236" s="42" t="s">
        <v>54</v>
      </c>
      <c r="D236" s="42">
        <v>89985</v>
      </c>
      <c r="E236" s="43" t="s">
        <v>425</v>
      </c>
      <c r="F236" s="42" t="s">
        <v>39</v>
      </c>
      <c r="G236" s="42">
        <v>1</v>
      </c>
      <c r="H236" s="44">
        <v>42.53</v>
      </c>
      <c r="I236" s="44">
        <f t="shared" si="33"/>
        <v>53.13</v>
      </c>
      <c r="J236" s="44">
        <f t="shared" si="34"/>
        <v>42.53</v>
      </c>
      <c r="K236" s="44">
        <f t="shared" si="35"/>
        <v>53.13</v>
      </c>
    </row>
    <row r="237" spans="1:11" ht="30" hidden="1">
      <c r="A237" s="42" t="s">
        <v>426</v>
      </c>
      <c r="B237" s="42" t="s">
        <v>35</v>
      </c>
      <c r="C237" s="42" t="s">
        <v>54</v>
      </c>
      <c r="D237" s="42">
        <v>89987</v>
      </c>
      <c r="E237" s="43" t="s">
        <v>427</v>
      </c>
      <c r="F237" s="42" t="s">
        <v>39</v>
      </c>
      <c r="G237" s="42">
        <v>2</v>
      </c>
      <c r="H237" s="44">
        <v>44.67</v>
      </c>
      <c r="I237" s="44">
        <f t="shared" si="33"/>
        <v>55.81</v>
      </c>
      <c r="J237" s="44">
        <f t="shared" si="34"/>
        <v>89.34</v>
      </c>
      <c r="K237" s="44">
        <f t="shared" si="35"/>
        <v>111.62</v>
      </c>
    </row>
    <row r="238" spans="1:11" hidden="1">
      <c r="A238" s="42" t="s">
        <v>428</v>
      </c>
      <c r="B238" s="42" t="s">
        <v>35</v>
      </c>
      <c r="C238" s="42" t="s">
        <v>54</v>
      </c>
      <c r="D238" s="42">
        <v>86916</v>
      </c>
      <c r="E238" s="43" t="s">
        <v>429</v>
      </c>
      <c r="F238" s="42" t="s">
        <v>39</v>
      </c>
      <c r="G238" s="42">
        <v>2</v>
      </c>
      <c r="H238" s="44">
        <v>34.4</v>
      </c>
      <c r="I238" s="44">
        <f t="shared" si="33"/>
        <v>42.97</v>
      </c>
      <c r="J238" s="44">
        <f t="shared" si="34"/>
        <v>68.8</v>
      </c>
      <c r="K238" s="44">
        <f t="shared" si="35"/>
        <v>85.94</v>
      </c>
    </row>
    <row r="239" spans="1:11" ht="24.95" hidden="1" customHeight="1">
      <c r="A239" s="55" t="s">
        <v>430</v>
      </c>
      <c r="B239" s="55"/>
      <c r="C239" s="55"/>
      <c r="D239" s="55"/>
      <c r="E239" s="56" t="s">
        <v>431</v>
      </c>
      <c r="F239" s="55"/>
      <c r="G239" s="55"/>
      <c r="H239" s="57"/>
      <c r="I239" s="57"/>
      <c r="J239" s="57"/>
      <c r="K239" s="57">
        <f>SUM(K241:K243)</f>
        <v>7823.0199999999995</v>
      </c>
    </row>
    <row r="240" spans="1:11" hidden="1">
      <c r="A240" s="42"/>
      <c r="B240" s="42"/>
      <c r="C240" s="42"/>
      <c r="D240" s="42"/>
      <c r="E240" s="43"/>
      <c r="F240" s="42"/>
      <c r="G240" s="42"/>
      <c r="H240" s="44"/>
      <c r="I240" s="44"/>
      <c r="J240" s="44"/>
      <c r="K240" s="44"/>
    </row>
    <row r="241" spans="1:11" hidden="1">
      <c r="A241" s="42" t="s">
        <v>432</v>
      </c>
      <c r="B241" s="42" t="s">
        <v>35</v>
      </c>
      <c r="C241" s="42" t="s">
        <v>36</v>
      </c>
      <c r="D241" s="42" t="s">
        <v>433</v>
      </c>
      <c r="E241" s="43" t="s">
        <v>434</v>
      </c>
      <c r="F241" s="42" t="s">
        <v>61</v>
      </c>
      <c r="G241" s="42">
        <v>2005.5</v>
      </c>
      <c r="H241" s="44">
        <v>2.4700000000000002</v>
      </c>
      <c r="I241" s="44">
        <f>TRUNC(H241*(1+$I$2),2)</f>
        <v>3.08</v>
      </c>
      <c r="J241" s="44">
        <f>TRUNC(G241*H241,2)</f>
        <v>4953.58</v>
      </c>
      <c r="K241" s="44">
        <f>TRUNC(G241*I241,2)</f>
        <v>6176.94</v>
      </c>
    </row>
    <row r="242" spans="1:11" hidden="1">
      <c r="A242" s="42" t="s">
        <v>435</v>
      </c>
      <c r="B242" s="42" t="s">
        <v>35</v>
      </c>
      <c r="C242" s="42" t="s">
        <v>54</v>
      </c>
      <c r="D242" s="42">
        <v>99825</v>
      </c>
      <c r="E242" s="43" t="s">
        <v>436</v>
      </c>
      <c r="F242" s="42" t="s">
        <v>61</v>
      </c>
      <c r="G242" s="42">
        <v>446.11</v>
      </c>
      <c r="H242" s="44">
        <v>2.34</v>
      </c>
      <c r="I242" s="44">
        <f>TRUNC(H242*(1+$I$2),2)</f>
        <v>2.92</v>
      </c>
      <c r="J242" s="44">
        <f>TRUNC(G242*H242,2)</f>
        <v>1043.8900000000001</v>
      </c>
      <c r="K242" s="44">
        <f>TRUNC(G242*I242,2)</f>
        <v>1302.6400000000001</v>
      </c>
    </row>
    <row r="243" spans="1:11" ht="30" hidden="1">
      <c r="A243" s="42" t="s">
        <v>437</v>
      </c>
      <c r="B243" s="42" t="s">
        <v>35</v>
      </c>
      <c r="C243" s="42" t="s">
        <v>54</v>
      </c>
      <c r="D243" s="42">
        <v>99808</v>
      </c>
      <c r="E243" s="43" t="s">
        <v>438</v>
      </c>
      <c r="F243" s="42" t="s">
        <v>61</v>
      </c>
      <c r="G243" s="42">
        <v>106.33</v>
      </c>
      <c r="H243" s="44">
        <v>2.59</v>
      </c>
      <c r="I243" s="44">
        <f>TRUNC(H243*(1+$I$2),2)</f>
        <v>3.23</v>
      </c>
      <c r="J243" s="44">
        <f>TRUNC(G243*H243,2)</f>
        <v>275.39</v>
      </c>
      <c r="K243" s="44">
        <f>TRUNC(G243*I243,2)</f>
        <v>343.44</v>
      </c>
    </row>
    <row r="244" spans="1:11" ht="24.95" customHeight="1">
      <c r="A244" s="61" t="s">
        <v>439</v>
      </c>
      <c r="B244" s="61"/>
      <c r="C244" s="61"/>
      <c r="D244" s="61"/>
      <c r="E244" s="62" t="s">
        <v>440</v>
      </c>
      <c r="F244" s="61"/>
      <c r="G244" s="61"/>
      <c r="H244" s="63"/>
      <c r="I244" s="63"/>
      <c r="J244" s="63"/>
      <c r="K244" s="63">
        <f>Orçamento!K252</f>
        <v>0</v>
      </c>
    </row>
    <row r="245" spans="1:11">
      <c r="A245" s="64"/>
      <c r="B245" s="64"/>
      <c r="C245" s="64"/>
      <c r="D245" s="64"/>
      <c r="E245" s="65"/>
      <c r="F245" s="64"/>
      <c r="G245" s="64"/>
      <c r="H245" s="66"/>
      <c r="I245" s="66"/>
      <c r="J245" s="66"/>
      <c r="K245" s="66"/>
    </row>
    <row r="246" spans="1:11" ht="24.95" hidden="1" customHeight="1">
      <c r="A246" s="55" t="s">
        <v>441</v>
      </c>
      <c r="B246" s="55"/>
      <c r="C246" s="55"/>
      <c r="D246" s="55"/>
      <c r="E246" s="56" t="s">
        <v>290</v>
      </c>
      <c r="F246" s="55"/>
      <c r="G246" s="55"/>
      <c r="H246" s="57"/>
      <c r="I246" s="57"/>
      <c r="J246" s="57"/>
      <c r="K246" s="57">
        <f>SUM(K248:K252)</f>
        <v>170208.86</v>
      </c>
    </row>
    <row r="247" spans="1:11" hidden="1">
      <c r="A247" s="42"/>
      <c r="B247" s="42"/>
      <c r="C247" s="42"/>
      <c r="D247" s="42"/>
      <c r="E247" s="43"/>
      <c r="F247" s="42"/>
      <c r="G247" s="42"/>
      <c r="H247" s="44"/>
      <c r="I247" s="44"/>
      <c r="J247" s="44"/>
      <c r="K247" s="44"/>
    </row>
    <row r="248" spans="1:11" ht="60" hidden="1">
      <c r="A248" s="42" t="s">
        <v>442</v>
      </c>
      <c r="B248" s="42" t="s">
        <v>35</v>
      </c>
      <c r="C248" s="42" t="s">
        <v>54</v>
      </c>
      <c r="D248" s="42">
        <v>87491</v>
      </c>
      <c r="E248" s="43" t="s">
        <v>292</v>
      </c>
      <c r="F248" s="42" t="s">
        <v>61</v>
      </c>
      <c r="G248" s="42">
        <v>1522.61</v>
      </c>
      <c r="H248" s="44">
        <v>70.400000000000006</v>
      </c>
      <c r="I248" s="44">
        <f>TRUNC(H248*(1+$I$2),2)</f>
        <v>87.95</v>
      </c>
      <c r="J248" s="44">
        <f>TRUNC(G248*H248,2)</f>
        <v>107191.74</v>
      </c>
      <c r="K248" s="44">
        <f>TRUNC(G248*I248,2)</f>
        <v>133913.54</v>
      </c>
    </row>
    <row r="249" spans="1:11" ht="30" hidden="1">
      <c r="A249" s="42" t="s">
        <v>443</v>
      </c>
      <c r="B249" s="42" t="s">
        <v>35</v>
      </c>
      <c r="C249" s="42" t="s">
        <v>54</v>
      </c>
      <c r="D249" s="42">
        <v>93187</v>
      </c>
      <c r="E249" s="43" t="s">
        <v>294</v>
      </c>
      <c r="F249" s="42" t="s">
        <v>91</v>
      </c>
      <c r="G249" s="42">
        <v>183.5</v>
      </c>
      <c r="H249" s="44">
        <v>76.27</v>
      </c>
      <c r="I249" s="44">
        <f>TRUNC(H249*(1+$I$2),2)</f>
        <v>95.29</v>
      </c>
      <c r="J249" s="44">
        <f>TRUNC(G249*H249,2)</f>
        <v>13995.54</v>
      </c>
      <c r="K249" s="44">
        <f>TRUNC(G249*I249,2)</f>
        <v>17485.71</v>
      </c>
    </row>
    <row r="250" spans="1:11" ht="30" hidden="1">
      <c r="A250" s="42" t="s">
        <v>444</v>
      </c>
      <c r="B250" s="42" t="s">
        <v>35</v>
      </c>
      <c r="C250" s="42" t="s">
        <v>54</v>
      </c>
      <c r="D250" s="42">
        <v>93186</v>
      </c>
      <c r="E250" s="43" t="s">
        <v>296</v>
      </c>
      <c r="F250" s="42" t="s">
        <v>91</v>
      </c>
      <c r="G250" s="42">
        <v>41.5</v>
      </c>
      <c r="H250" s="44">
        <v>65.459999999999994</v>
      </c>
      <c r="I250" s="44">
        <f>TRUNC(H250*(1+$I$2),2)</f>
        <v>81.78</v>
      </c>
      <c r="J250" s="44">
        <f>TRUNC(G250*H250,2)</f>
        <v>2716.59</v>
      </c>
      <c r="K250" s="44">
        <f>TRUNC(G250*I250,2)</f>
        <v>3393.87</v>
      </c>
    </row>
    <row r="251" spans="1:11" ht="30" hidden="1">
      <c r="A251" s="42" t="s">
        <v>445</v>
      </c>
      <c r="B251" s="42" t="s">
        <v>35</v>
      </c>
      <c r="C251" s="42" t="s">
        <v>54</v>
      </c>
      <c r="D251" s="42">
        <v>93197</v>
      </c>
      <c r="E251" s="43" t="s">
        <v>298</v>
      </c>
      <c r="F251" s="42" t="s">
        <v>91</v>
      </c>
      <c r="G251" s="42">
        <v>161.9</v>
      </c>
      <c r="H251" s="44">
        <v>69.84</v>
      </c>
      <c r="I251" s="44">
        <f>TRUNC(H251*(1+$I$2),2)</f>
        <v>87.25</v>
      </c>
      <c r="J251" s="44">
        <f>TRUNC(G251*H251,2)</f>
        <v>11307.09</v>
      </c>
      <c r="K251" s="44">
        <f>TRUNC(G251*I251,2)</f>
        <v>14125.77</v>
      </c>
    </row>
    <row r="252" spans="1:11" ht="30" hidden="1">
      <c r="A252" s="42" t="s">
        <v>446</v>
      </c>
      <c r="B252" s="42" t="s">
        <v>35</v>
      </c>
      <c r="C252" s="42" t="s">
        <v>54</v>
      </c>
      <c r="D252" s="42">
        <v>93196</v>
      </c>
      <c r="E252" s="43" t="s">
        <v>300</v>
      </c>
      <c r="F252" s="42" t="s">
        <v>91</v>
      </c>
      <c r="G252" s="42">
        <v>16.5</v>
      </c>
      <c r="H252" s="44">
        <v>62.58</v>
      </c>
      <c r="I252" s="44">
        <f>TRUNC(H252*(1+$I$2),2)</f>
        <v>78.180000000000007</v>
      </c>
      <c r="J252" s="44">
        <f>TRUNC(G252*H252,2)</f>
        <v>1032.57</v>
      </c>
      <c r="K252" s="44">
        <f>TRUNC(G252*I252,2)</f>
        <v>1289.97</v>
      </c>
    </row>
    <row r="253" spans="1:11" ht="24.95" hidden="1" customHeight="1">
      <c r="A253" s="55" t="s">
        <v>447</v>
      </c>
      <c r="B253" s="55"/>
      <c r="C253" s="55"/>
      <c r="D253" s="55"/>
      <c r="E253" s="56" t="s">
        <v>302</v>
      </c>
      <c r="F253" s="55"/>
      <c r="G253" s="55"/>
      <c r="H253" s="57"/>
      <c r="I253" s="57"/>
      <c r="J253" s="57"/>
      <c r="K253" s="57">
        <f>SUM(K255,K261)</f>
        <v>145003.89000000001</v>
      </c>
    </row>
    <row r="254" spans="1:11" hidden="1">
      <c r="A254" s="64"/>
      <c r="B254" s="64"/>
      <c r="C254" s="64"/>
      <c r="D254" s="64"/>
      <c r="E254" s="65"/>
      <c r="F254" s="64"/>
      <c r="G254" s="64"/>
      <c r="H254" s="66"/>
      <c r="I254" s="66"/>
      <c r="J254" s="66"/>
      <c r="K254" s="66"/>
    </row>
    <row r="255" spans="1:11" ht="24.95" hidden="1" customHeight="1">
      <c r="A255" s="67" t="s">
        <v>448</v>
      </c>
      <c r="B255" s="67"/>
      <c r="C255" s="67"/>
      <c r="D255" s="67"/>
      <c r="E255" s="68" t="s">
        <v>304</v>
      </c>
      <c r="F255" s="67"/>
      <c r="G255" s="67"/>
      <c r="H255" s="69"/>
      <c r="I255" s="69"/>
      <c r="J255" s="69"/>
      <c r="K255" s="69">
        <v>84804.81</v>
      </c>
    </row>
    <row r="256" spans="1:11" hidden="1">
      <c r="A256" s="42"/>
      <c r="B256" s="42"/>
      <c r="C256" s="42"/>
      <c r="D256" s="42"/>
      <c r="E256" s="43"/>
      <c r="F256" s="42"/>
      <c r="G256" s="42"/>
      <c r="H256" s="44"/>
      <c r="I256" s="44"/>
      <c r="J256" s="44"/>
      <c r="K256" s="44"/>
    </row>
    <row r="257" spans="1:11" ht="45" hidden="1">
      <c r="A257" s="42" t="s">
        <v>449</v>
      </c>
      <c r="B257" s="42" t="s">
        <v>35</v>
      </c>
      <c r="C257" s="42" t="s">
        <v>54</v>
      </c>
      <c r="D257" s="42">
        <v>87879</v>
      </c>
      <c r="E257" s="43" t="s">
        <v>306</v>
      </c>
      <c r="F257" s="42" t="s">
        <v>61</v>
      </c>
      <c r="G257" s="42">
        <v>1812.95</v>
      </c>
      <c r="H257" s="44">
        <v>3.05</v>
      </c>
      <c r="I257" s="44">
        <f>TRUNC(H257*(1+$I$2),2)</f>
        <v>3.81</v>
      </c>
      <c r="J257" s="44">
        <f>TRUNC(G257*H257,2)</f>
        <v>5529.49</v>
      </c>
      <c r="K257" s="44">
        <f>TRUNC(G257*I257,2)</f>
        <v>6907.33</v>
      </c>
    </row>
    <row r="258" spans="1:11" ht="60" hidden="1">
      <c r="A258" s="42" t="s">
        <v>450</v>
      </c>
      <c r="B258" s="42" t="s">
        <v>35</v>
      </c>
      <c r="C258" s="42" t="s">
        <v>54</v>
      </c>
      <c r="D258" s="42">
        <v>87531</v>
      </c>
      <c r="E258" s="43" t="s">
        <v>308</v>
      </c>
      <c r="F258" s="42" t="s">
        <v>61</v>
      </c>
      <c r="G258" s="42">
        <v>261.88</v>
      </c>
      <c r="H258" s="44">
        <v>25.3</v>
      </c>
      <c r="I258" s="44">
        <f>TRUNC(H258*(1+$I$2),2)</f>
        <v>31.6</v>
      </c>
      <c r="J258" s="44">
        <f>TRUNC(G258*H258,2)</f>
        <v>6625.56</v>
      </c>
      <c r="K258" s="44">
        <f>TRUNC(G258*I258,2)</f>
        <v>8275.4</v>
      </c>
    </row>
    <row r="259" spans="1:11" ht="45" hidden="1">
      <c r="A259" s="42" t="s">
        <v>451</v>
      </c>
      <c r="B259" s="42" t="s">
        <v>35</v>
      </c>
      <c r="C259" s="42" t="s">
        <v>54</v>
      </c>
      <c r="D259" s="42">
        <v>87271</v>
      </c>
      <c r="E259" s="43" t="s">
        <v>310</v>
      </c>
      <c r="F259" s="42" t="s">
        <v>61</v>
      </c>
      <c r="G259" s="42">
        <v>261.88</v>
      </c>
      <c r="H259" s="44">
        <v>57.68</v>
      </c>
      <c r="I259" s="44">
        <f>TRUNC(H259*(1+$I$2),2)</f>
        <v>72.06</v>
      </c>
      <c r="J259" s="44">
        <f>TRUNC(G259*H259,2)</f>
        <v>15105.23</v>
      </c>
      <c r="K259" s="44">
        <f>TRUNC(G259*I259,2)</f>
        <v>18871.07</v>
      </c>
    </row>
    <row r="260" spans="1:11" ht="60" hidden="1">
      <c r="A260" s="42" t="s">
        <v>452</v>
      </c>
      <c r="B260" s="42" t="s">
        <v>35</v>
      </c>
      <c r="C260" s="42" t="s">
        <v>54</v>
      </c>
      <c r="D260" s="42">
        <v>87529</v>
      </c>
      <c r="E260" s="43" t="s">
        <v>312</v>
      </c>
      <c r="F260" s="42" t="s">
        <v>61</v>
      </c>
      <c r="G260" s="42">
        <v>1551.07</v>
      </c>
      <c r="H260" s="44">
        <v>26.19</v>
      </c>
      <c r="I260" s="44">
        <f>TRUNC(H260*(1+$I$2),2)</f>
        <v>32.72</v>
      </c>
      <c r="J260" s="44">
        <f>TRUNC(G260*H260,2)</f>
        <v>40622.519999999997</v>
      </c>
      <c r="K260" s="44">
        <f>TRUNC(G260*I260,2)</f>
        <v>50751.01</v>
      </c>
    </row>
    <row r="261" spans="1:11" ht="24.95" hidden="1" customHeight="1">
      <c r="A261" s="67" t="s">
        <v>453</v>
      </c>
      <c r="B261" s="67"/>
      <c r="C261" s="67"/>
      <c r="D261" s="67"/>
      <c r="E261" s="68" t="s">
        <v>314</v>
      </c>
      <c r="F261" s="67"/>
      <c r="G261" s="67"/>
      <c r="H261" s="69"/>
      <c r="I261" s="69"/>
      <c r="J261" s="69"/>
      <c r="K261" s="69">
        <f>SUM(K263:K264)</f>
        <v>60199.08</v>
      </c>
    </row>
    <row r="262" spans="1:11" hidden="1">
      <c r="A262" s="42"/>
      <c r="B262" s="42"/>
      <c r="C262" s="42"/>
      <c r="D262" s="42"/>
      <c r="E262" s="43"/>
      <c r="F262" s="42"/>
      <c r="G262" s="42"/>
      <c r="H262" s="44"/>
      <c r="I262" s="44"/>
      <c r="J262" s="44"/>
      <c r="K262" s="44"/>
    </row>
    <row r="263" spans="1:11" ht="30" hidden="1">
      <c r="A263" s="42" t="s">
        <v>454</v>
      </c>
      <c r="B263" s="42" t="s">
        <v>35</v>
      </c>
      <c r="C263" s="42" t="s">
        <v>54</v>
      </c>
      <c r="D263" s="42">
        <v>87414</v>
      </c>
      <c r="E263" s="43" t="s">
        <v>316</v>
      </c>
      <c r="F263" s="42" t="s">
        <v>61</v>
      </c>
      <c r="G263" s="42">
        <v>1838.71</v>
      </c>
      <c r="H263" s="44">
        <v>16.690000000000001</v>
      </c>
      <c r="I263" s="44">
        <f>TRUNC(H263*(1+$I$2),2)</f>
        <v>20.85</v>
      </c>
      <c r="J263" s="44">
        <f>TRUNC(G263*H263,2)</f>
        <v>30688.06</v>
      </c>
      <c r="K263" s="44">
        <f>TRUNC(G263*I263,2)</f>
        <v>38337.1</v>
      </c>
    </row>
    <row r="264" spans="1:11" ht="30" hidden="1">
      <c r="A264" s="42" t="s">
        <v>455</v>
      </c>
      <c r="B264" s="42" t="s">
        <v>35</v>
      </c>
      <c r="C264" s="42" t="s">
        <v>54</v>
      </c>
      <c r="D264" s="42">
        <v>96114</v>
      </c>
      <c r="E264" s="43" t="s">
        <v>456</v>
      </c>
      <c r="F264" s="42" t="s">
        <v>61</v>
      </c>
      <c r="G264" s="42">
        <v>276.07</v>
      </c>
      <c r="H264" s="44">
        <v>63.39</v>
      </c>
      <c r="I264" s="44">
        <f>TRUNC(H264*(1+$I$2),2)</f>
        <v>79.19</v>
      </c>
      <c r="J264" s="44">
        <f>TRUNC(G264*H264,2)</f>
        <v>17500.07</v>
      </c>
      <c r="K264" s="44">
        <f>TRUNC(G264*I264,2)</f>
        <v>21861.98</v>
      </c>
    </row>
    <row r="265" spans="1:11" ht="24.95" hidden="1" customHeight="1">
      <c r="A265" s="55" t="s">
        <v>457</v>
      </c>
      <c r="B265" s="55"/>
      <c r="C265" s="55"/>
      <c r="D265" s="55"/>
      <c r="E265" s="56" t="s">
        <v>318</v>
      </c>
      <c r="F265" s="55"/>
      <c r="G265" s="55"/>
      <c r="H265" s="57"/>
      <c r="I265" s="57"/>
      <c r="J265" s="57"/>
      <c r="K265" s="57">
        <f>SUM(K267,K275,K280)</f>
        <v>1810609.4</v>
      </c>
    </row>
    <row r="266" spans="1:11" hidden="1">
      <c r="A266" s="64"/>
      <c r="B266" s="64"/>
      <c r="C266" s="64"/>
      <c r="D266" s="64"/>
      <c r="E266" s="65"/>
      <c r="F266" s="64"/>
      <c r="G266" s="64"/>
      <c r="H266" s="66"/>
      <c r="I266" s="66"/>
      <c r="J266" s="66"/>
      <c r="K266" s="66"/>
    </row>
    <row r="267" spans="1:11" ht="24.95" hidden="1" customHeight="1">
      <c r="A267" s="67" t="s">
        <v>458</v>
      </c>
      <c r="B267" s="67"/>
      <c r="C267" s="67"/>
      <c r="D267" s="67"/>
      <c r="E267" s="68" t="s">
        <v>320</v>
      </c>
      <c r="F267" s="67"/>
      <c r="G267" s="67"/>
      <c r="H267" s="69"/>
      <c r="I267" s="69"/>
      <c r="J267" s="69"/>
      <c r="K267" s="69">
        <f>SUM(K269:K274)</f>
        <v>44456.909999999996</v>
      </c>
    </row>
    <row r="268" spans="1:11" hidden="1">
      <c r="A268" s="42"/>
      <c r="B268" s="42"/>
      <c r="C268" s="42"/>
      <c r="D268" s="42"/>
      <c r="E268" s="43"/>
      <c r="F268" s="42"/>
      <c r="G268" s="42"/>
      <c r="H268" s="44"/>
      <c r="I268" s="44"/>
      <c r="J268" s="44"/>
      <c r="K268" s="44"/>
    </row>
    <row r="269" spans="1:11" ht="30" hidden="1">
      <c r="A269" s="42" t="s">
        <v>459</v>
      </c>
      <c r="B269" s="42" t="s">
        <v>35</v>
      </c>
      <c r="C269" s="42" t="s">
        <v>54</v>
      </c>
      <c r="D269" s="42">
        <v>100702</v>
      </c>
      <c r="E269" s="43" t="s">
        <v>460</v>
      </c>
      <c r="F269" s="42" t="s">
        <v>61</v>
      </c>
      <c r="G269" s="42">
        <v>16.8</v>
      </c>
      <c r="H269" s="44">
        <v>394.61</v>
      </c>
      <c r="I269" s="44">
        <f t="shared" ref="I269:I274" si="36">TRUNC(H269*(1+$I$2),2)</f>
        <v>493.02</v>
      </c>
      <c r="J269" s="44">
        <f t="shared" ref="J269:J274" si="37">TRUNC(G269*H269,2)</f>
        <v>6629.44</v>
      </c>
      <c r="K269" s="44">
        <f t="shared" ref="K269:K274" si="38">TRUNC(G269*I269,2)</f>
        <v>8282.73</v>
      </c>
    </row>
    <row r="270" spans="1:11" ht="30" hidden="1">
      <c r="A270" s="42" t="s">
        <v>461</v>
      </c>
      <c r="B270" s="42" t="s">
        <v>35</v>
      </c>
      <c r="C270" s="42" t="s">
        <v>36</v>
      </c>
      <c r="D270" s="42" t="s">
        <v>462</v>
      </c>
      <c r="E270" s="43" t="s">
        <v>463</v>
      </c>
      <c r="F270" s="42" t="s">
        <v>464</v>
      </c>
      <c r="G270" s="42">
        <v>4</v>
      </c>
      <c r="H270" s="44">
        <v>1992.91</v>
      </c>
      <c r="I270" s="44">
        <f t="shared" si="36"/>
        <v>2489.94</v>
      </c>
      <c r="J270" s="44">
        <f t="shared" si="37"/>
        <v>7971.64</v>
      </c>
      <c r="K270" s="44">
        <f t="shared" si="38"/>
        <v>9959.76</v>
      </c>
    </row>
    <row r="271" spans="1:11" ht="60" hidden="1">
      <c r="A271" s="42" t="s">
        <v>465</v>
      </c>
      <c r="B271" s="42" t="s">
        <v>35</v>
      </c>
      <c r="C271" s="42" t="s">
        <v>54</v>
      </c>
      <c r="D271" s="42">
        <v>100685</v>
      </c>
      <c r="E271" s="43" t="s">
        <v>466</v>
      </c>
      <c r="F271" s="42" t="s">
        <v>39</v>
      </c>
      <c r="G271" s="42">
        <v>11</v>
      </c>
      <c r="H271" s="44">
        <v>836.49</v>
      </c>
      <c r="I271" s="44">
        <f t="shared" si="36"/>
        <v>1045.1099999999999</v>
      </c>
      <c r="J271" s="44">
        <f t="shared" si="37"/>
        <v>9201.39</v>
      </c>
      <c r="K271" s="44">
        <f t="shared" si="38"/>
        <v>11496.21</v>
      </c>
    </row>
    <row r="272" spans="1:11" ht="60" hidden="1">
      <c r="A272" s="42" t="s">
        <v>467</v>
      </c>
      <c r="B272" s="42" t="s">
        <v>35</v>
      </c>
      <c r="C272" s="42" t="s">
        <v>54</v>
      </c>
      <c r="D272" s="42">
        <v>100680</v>
      </c>
      <c r="E272" s="43" t="s">
        <v>468</v>
      </c>
      <c r="F272" s="42" t="s">
        <v>39</v>
      </c>
      <c r="G272" s="42">
        <v>2</v>
      </c>
      <c r="H272" s="44">
        <v>730.43</v>
      </c>
      <c r="I272" s="44">
        <f t="shared" si="36"/>
        <v>912.59</v>
      </c>
      <c r="J272" s="44">
        <f t="shared" si="37"/>
        <v>1460.86</v>
      </c>
      <c r="K272" s="44">
        <f t="shared" si="38"/>
        <v>1825.18</v>
      </c>
    </row>
    <row r="273" spans="1:11" ht="30" hidden="1">
      <c r="A273" s="42" t="s">
        <v>469</v>
      </c>
      <c r="B273" s="42" t="s">
        <v>35</v>
      </c>
      <c r="C273" s="42" t="s">
        <v>54</v>
      </c>
      <c r="D273" s="42">
        <v>91341</v>
      </c>
      <c r="E273" s="43" t="s">
        <v>322</v>
      </c>
      <c r="F273" s="42" t="s">
        <v>61</v>
      </c>
      <c r="G273" s="42">
        <v>17.64</v>
      </c>
      <c r="H273" s="44">
        <v>511.57</v>
      </c>
      <c r="I273" s="44">
        <f t="shared" si="36"/>
        <v>639.15</v>
      </c>
      <c r="J273" s="44">
        <f t="shared" si="37"/>
        <v>9024.09</v>
      </c>
      <c r="K273" s="44">
        <f t="shared" si="38"/>
        <v>11274.6</v>
      </c>
    </row>
    <row r="274" spans="1:11" ht="30" hidden="1">
      <c r="A274" s="42" t="s">
        <v>470</v>
      </c>
      <c r="B274" s="42" t="s">
        <v>35</v>
      </c>
      <c r="C274" s="42" t="s">
        <v>54</v>
      </c>
      <c r="D274" s="42">
        <v>102214</v>
      </c>
      <c r="E274" s="43" t="s">
        <v>471</v>
      </c>
      <c r="F274" s="42" t="s">
        <v>61</v>
      </c>
      <c r="G274" s="42">
        <v>89.17</v>
      </c>
      <c r="H274" s="44">
        <v>14.53</v>
      </c>
      <c r="I274" s="44">
        <f t="shared" si="36"/>
        <v>18.149999999999999</v>
      </c>
      <c r="J274" s="44">
        <f t="shared" si="37"/>
        <v>1295.6400000000001</v>
      </c>
      <c r="K274" s="44">
        <f t="shared" si="38"/>
        <v>1618.43</v>
      </c>
    </row>
    <row r="275" spans="1:11" ht="24.95" hidden="1" customHeight="1">
      <c r="A275" s="67" t="s">
        <v>472</v>
      </c>
      <c r="B275" s="67"/>
      <c r="C275" s="67"/>
      <c r="D275" s="67"/>
      <c r="E275" s="68" t="s">
        <v>327</v>
      </c>
      <c r="F275" s="67"/>
      <c r="G275" s="67"/>
      <c r="H275" s="69"/>
      <c r="I275" s="69"/>
      <c r="J275" s="69"/>
      <c r="K275" s="69">
        <f>SUM(K277:K279)</f>
        <v>211850.72</v>
      </c>
    </row>
    <row r="276" spans="1:11" hidden="1">
      <c r="A276" s="42"/>
      <c r="B276" s="42"/>
      <c r="C276" s="42"/>
      <c r="D276" s="42"/>
      <c r="E276" s="43"/>
      <c r="F276" s="42"/>
      <c r="G276" s="42"/>
      <c r="H276" s="44"/>
      <c r="I276" s="44"/>
      <c r="J276" s="44"/>
      <c r="K276" s="44"/>
    </row>
    <row r="277" spans="1:11" ht="45" hidden="1">
      <c r="A277" s="42" t="s">
        <v>473</v>
      </c>
      <c r="B277" s="42" t="s">
        <v>35</v>
      </c>
      <c r="C277" s="42" t="s">
        <v>54</v>
      </c>
      <c r="D277" s="42">
        <v>94569</v>
      </c>
      <c r="E277" s="43" t="s">
        <v>329</v>
      </c>
      <c r="F277" s="42" t="s">
        <v>61</v>
      </c>
      <c r="G277" s="42">
        <v>204.8</v>
      </c>
      <c r="H277" s="44">
        <v>738.74</v>
      </c>
      <c r="I277" s="44">
        <f>TRUNC(H277*(1+$I$2),2)</f>
        <v>922.98</v>
      </c>
      <c r="J277" s="44">
        <f>TRUNC(G277*H277,2)</f>
        <v>151293.95000000001</v>
      </c>
      <c r="K277" s="44">
        <f>TRUNC(G277*I277,2)</f>
        <v>189026.3</v>
      </c>
    </row>
    <row r="278" spans="1:11" ht="45" hidden="1">
      <c r="A278" s="42" t="s">
        <v>474</v>
      </c>
      <c r="B278" s="42" t="s">
        <v>35</v>
      </c>
      <c r="C278" s="42" t="s">
        <v>54</v>
      </c>
      <c r="D278" s="42">
        <v>100674</v>
      </c>
      <c r="E278" s="43" t="s">
        <v>331</v>
      </c>
      <c r="F278" s="42" t="s">
        <v>61</v>
      </c>
      <c r="G278" s="42">
        <v>3.6</v>
      </c>
      <c r="H278" s="44">
        <v>504.63</v>
      </c>
      <c r="I278" s="44">
        <f>TRUNC(H278*(1+$I$2),2)</f>
        <v>630.48</v>
      </c>
      <c r="J278" s="44">
        <f>TRUNC(G278*H278,2)</f>
        <v>1816.66</v>
      </c>
      <c r="K278" s="44">
        <f>TRUNC(G278*I278,2)</f>
        <v>2269.7199999999998</v>
      </c>
    </row>
    <row r="279" spans="1:11" ht="30" hidden="1">
      <c r="A279" s="42" t="s">
        <v>475</v>
      </c>
      <c r="B279" s="42" t="s">
        <v>35</v>
      </c>
      <c r="C279" s="42" t="s">
        <v>54</v>
      </c>
      <c r="D279" s="42">
        <v>101965</v>
      </c>
      <c r="E279" s="43" t="s">
        <v>333</v>
      </c>
      <c r="F279" s="42" t="s">
        <v>91</v>
      </c>
      <c r="G279" s="42">
        <v>137.84</v>
      </c>
      <c r="H279" s="44">
        <v>119.36</v>
      </c>
      <c r="I279" s="44">
        <f>TRUNC(H279*(1+$I$2),2)</f>
        <v>149.12</v>
      </c>
      <c r="J279" s="44">
        <f>TRUNC(G279*H279,2)</f>
        <v>16452.580000000002</v>
      </c>
      <c r="K279" s="44">
        <f>TRUNC(G279*I279,2)</f>
        <v>20554.7</v>
      </c>
    </row>
    <row r="280" spans="1:11" ht="24.95" hidden="1" customHeight="1">
      <c r="A280" s="67" t="s">
        <v>476</v>
      </c>
      <c r="B280" s="67"/>
      <c r="C280" s="67"/>
      <c r="D280" s="67"/>
      <c r="E280" s="68" t="s">
        <v>335</v>
      </c>
      <c r="F280" s="67"/>
      <c r="G280" s="67"/>
      <c r="H280" s="69"/>
      <c r="I280" s="69"/>
      <c r="J280" s="69"/>
      <c r="K280" s="69">
        <f>SUM(K282)</f>
        <v>1554301.77</v>
      </c>
    </row>
    <row r="281" spans="1:11" hidden="1">
      <c r="A281" s="42"/>
      <c r="B281" s="42"/>
      <c r="C281" s="42"/>
      <c r="D281" s="42"/>
      <c r="E281" s="43"/>
      <c r="F281" s="42"/>
      <c r="G281" s="42"/>
      <c r="H281" s="44"/>
      <c r="I281" s="44"/>
      <c r="J281" s="44"/>
      <c r="K281" s="44"/>
    </row>
    <row r="282" spans="1:11" ht="30" hidden="1">
      <c r="A282" s="42" t="s">
        <v>477</v>
      </c>
      <c r="B282" s="42" t="s">
        <v>35</v>
      </c>
      <c r="C282" s="42" t="s">
        <v>36</v>
      </c>
      <c r="D282" s="42" t="s">
        <v>337</v>
      </c>
      <c r="E282" s="43" t="s">
        <v>338</v>
      </c>
      <c r="F282" s="42" t="s">
        <v>61</v>
      </c>
      <c r="G282" s="42">
        <v>997.78</v>
      </c>
      <c r="H282" s="44">
        <v>1246.81</v>
      </c>
      <c r="I282" s="44">
        <f>TRUNC(H282*(1+$I$2),2)</f>
        <v>1557.76</v>
      </c>
      <c r="J282" s="44">
        <f>TRUNC(G282*H282,2)</f>
        <v>1244042.08</v>
      </c>
      <c r="K282" s="44">
        <f>TRUNC(G282*I282,2)</f>
        <v>1554301.77</v>
      </c>
    </row>
    <row r="283" spans="1:11" ht="24.95" hidden="1" customHeight="1">
      <c r="A283" s="55" t="s">
        <v>478</v>
      </c>
      <c r="B283" s="55"/>
      <c r="C283" s="55"/>
      <c r="D283" s="55"/>
      <c r="E283" s="56" t="s">
        <v>340</v>
      </c>
      <c r="F283" s="55"/>
      <c r="G283" s="55"/>
      <c r="H283" s="57"/>
      <c r="I283" s="57"/>
      <c r="J283" s="57"/>
      <c r="K283" s="57">
        <f>SUM(K285,K288,K292,K297,K309)</f>
        <v>801598.36</v>
      </c>
    </row>
    <row r="284" spans="1:11" hidden="1">
      <c r="A284" s="64"/>
      <c r="B284" s="64"/>
      <c r="C284" s="64"/>
      <c r="D284" s="64"/>
      <c r="E284" s="65"/>
      <c r="F284" s="64"/>
      <c r="G284" s="64"/>
      <c r="H284" s="66"/>
      <c r="I284" s="66"/>
      <c r="J284" s="66"/>
      <c r="K284" s="66"/>
    </row>
    <row r="285" spans="1:11" ht="24.95" hidden="1" customHeight="1">
      <c r="A285" s="67" t="s">
        <v>479</v>
      </c>
      <c r="B285" s="67"/>
      <c r="C285" s="67"/>
      <c r="D285" s="67"/>
      <c r="E285" s="68" t="s">
        <v>85</v>
      </c>
      <c r="F285" s="67"/>
      <c r="G285" s="67"/>
      <c r="H285" s="69"/>
      <c r="I285" s="69"/>
      <c r="J285" s="69"/>
      <c r="K285" s="69">
        <f>SUM(K287)</f>
        <v>84803.51</v>
      </c>
    </row>
    <row r="286" spans="1:11" hidden="1">
      <c r="A286" s="42"/>
      <c r="B286" s="42"/>
      <c r="C286" s="42"/>
      <c r="D286" s="42"/>
      <c r="E286" s="43"/>
      <c r="F286" s="42"/>
      <c r="G286" s="42"/>
      <c r="H286" s="44"/>
      <c r="I286" s="44"/>
      <c r="J286" s="44"/>
      <c r="K286" s="44"/>
    </row>
    <row r="287" spans="1:11" ht="45" hidden="1">
      <c r="A287" s="42" t="s">
        <v>480</v>
      </c>
      <c r="B287" s="42" t="s">
        <v>35</v>
      </c>
      <c r="C287" s="42" t="s">
        <v>54</v>
      </c>
      <c r="D287" s="42">
        <v>87630</v>
      </c>
      <c r="E287" s="43" t="s">
        <v>347</v>
      </c>
      <c r="F287" s="42" t="s">
        <v>61</v>
      </c>
      <c r="G287" s="42">
        <v>2117.9699999999998</v>
      </c>
      <c r="H287" s="44">
        <v>32.049999999999997</v>
      </c>
      <c r="I287" s="44">
        <f>TRUNC(H287*(1+$I$2),2)</f>
        <v>40.04</v>
      </c>
      <c r="J287" s="44">
        <f>TRUNC(G287*H287,2)</f>
        <v>67880.929999999993</v>
      </c>
      <c r="K287" s="44">
        <f>TRUNC(G287*I287,2)</f>
        <v>84803.51</v>
      </c>
    </row>
    <row r="288" spans="1:11" ht="24.95" hidden="1" customHeight="1">
      <c r="A288" s="67" t="s">
        <v>481</v>
      </c>
      <c r="B288" s="67"/>
      <c r="C288" s="67"/>
      <c r="D288" s="67"/>
      <c r="E288" s="68" t="s">
        <v>357</v>
      </c>
      <c r="F288" s="67"/>
      <c r="G288" s="67"/>
      <c r="H288" s="69"/>
      <c r="I288" s="69"/>
      <c r="J288" s="69"/>
      <c r="K288" s="69">
        <f>SUM(K290:K291)</f>
        <v>448000.04</v>
      </c>
    </row>
    <row r="289" spans="1:11" hidden="1">
      <c r="A289" s="42"/>
      <c r="B289" s="42"/>
      <c r="C289" s="42"/>
      <c r="D289" s="42"/>
      <c r="E289" s="43"/>
      <c r="F289" s="42"/>
      <c r="G289" s="42"/>
      <c r="H289" s="44"/>
      <c r="I289" s="44"/>
      <c r="J289" s="44"/>
      <c r="K289" s="44"/>
    </row>
    <row r="290" spans="1:11" ht="45" hidden="1">
      <c r="A290" s="42" t="s">
        <v>482</v>
      </c>
      <c r="B290" s="42" t="s">
        <v>35</v>
      </c>
      <c r="C290" s="42" t="s">
        <v>54</v>
      </c>
      <c r="D290" s="42">
        <v>87262</v>
      </c>
      <c r="E290" s="43" t="s">
        <v>359</v>
      </c>
      <c r="F290" s="42" t="s">
        <v>61</v>
      </c>
      <c r="G290" s="42">
        <v>1940.19</v>
      </c>
      <c r="H290" s="44">
        <v>136.41999999999999</v>
      </c>
      <c r="I290" s="44">
        <f>TRUNC(H290*(1+$I$2),2)</f>
        <v>170.44</v>
      </c>
      <c r="J290" s="44">
        <f>TRUNC(G290*H290,2)</f>
        <v>264680.71000000002</v>
      </c>
      <c r="K290" s="44">
        <f>TRUNC(G290*I290,2)</f>
        <v>330685.98</v>
      </c>
    </row>
    <row r="291" spans="1:11" hidden="1">
      <c r="A291" s="42" t="s">
        <v>483</v>
      </c>
      <c r="B291" s="42" t="s">
        <v>35</v>
      </c>
      <c r="C291" s="42" t="s">
        <v>54</v>
      </c>
      <c r="D291" s="42">
        <v>98671</v>
      </c>
      <c r="E291" s="43" t="s">
        <v>361</v>
      </c>
      <c r="F291" s="42" t="s">
        <v>61</v>
      </c>
      <c r="G291" s="42">
        <v>268.57</v>
      </c>
      <c r="H291" s="44">
        <v>349.62</v>
      </c>
      <c r="I291" s="44">
        <f>TRUNC(H291*(1+$I$2),2)</f>
        <v>436.81</v>
      </c>
      <c r="J291" s="44">
        <f>TRUNC(G291*H291,2)</f>
        <v>93897.44</v>
      </c>
      <c r="K291" s="44">
        <f>TRUNC(G291*I291,2)</f>
        <v>117314.06</v>
      </c>
    </row>
    <row r="292" spans="1:11" ht="24.95" hidden="1" customHeight="1">
      <c r="A292" s="67" t="s">
        <v>484</v>
      </c>
      <c r="B292" s="67"/>
      <c r="C292" s="67"/>
      <c r="D292" s="67"/>
      <c r="E292" s="68" t="s">
        <v>369</v>
      </c>
      <c r="F292" s="67"/>
      <c r="G292" s="67"/>
      <c r="H292" s="69"/>
      <c r="I292" s="69"/>
      <c r="J292" s="69"/>
      <c r="K292" s="69">
        <f>SUM(K294:K296)</f>
        <v>28362.960000000003</v>
      </c>
    </row>
    <row r="293" spans="1:11" hidden="1">
      <c r="A293" s="42"/>
      <c r="B293" s="42"/>
      <c r="C293" s="42"/>
      <c r="D293" s="42"/>
      <c r="E293" s="43"/>
      <c r="F293" s="42"/>
      <c r="G293" s="42"/>
      <c r="H293" s="44"/>
      <c r="I293" s="44"/>
      <c r="J293" s="44"/>
      <c r="K293" s="44"/>
    </row>
    <row r="294" spans="1:11" ht="30" hidden="1">
      <c r="A294" s="42" t="s">
        <v>485</v>
      </c>
      <c r="B294" s="42" t="s">
        <v>35</v>
      </c>
      <c r="C294" s="42" t="s">
        <v>54</v>
      </c>
      <c r="D294" s="42">
        <v>88650</v>
      </c>
      <c r="E294" s="43" t="s">
        <v>371</v>
      </c>
      <c r="F294" s="42" t="s">
        <v>91</v>
      </c>
      <c r="G294" s="42">
        <v>844.06</v>
      </c>
      <c r="H294" s="44">
        <v>13.64</v>
      </c>
      <c r="I294" s="44">
        <f>TRUNC(H294*(1+$I$2),2)</f>
        <v>17.04</v>
      </c>
      <c r="J294" s="44">
        <f>TRUNC(G294*H294,2)</f>
        <v>11512.97</v>
      </c>
      <c r="K294" s="44">
        <f>TRUNC(G294*I294,2)</f>
        <v>14382.78</v>
      </c>
    </row>
    <row r="295" spans="1:11" hidden="1">
      <c r="A295" s="42" t="s">
        <v>486</v>
      </c>
      <c r="B295" s="42" t="s">
        <v>35</v>
      </c>
      <c r="C295" s="42" t="s">
        <v>54</v>
      </c>
      <c r="D295" s="42">
        <v>98685</v>
      </c>
      <c r="E295" s="43" t="s">
        <v>373</v>
      </c>
      <c r="F295" s="42" t="s">
        <v>91</v>
      </c>
      <c r="G295" s="42">
        <v>146.25</v>
      </c>
      <c r="H295" s="44">
        <v>62.81</v>
      </c>
      <c r="I295" s="44">
        <f>TRUNC(H295*(1+$I$2),2)</f>
        <v>78.47</v>
      </c>
      <c r="J295" s="44">
        <f>TRUNC(G295*H295,2)</f>
        <v>9185.9599999999991</v>
      </c>
      <c r="K295" s="44">
        <f>TRUNC(G295*I295,2)</f>
        <v>11476.23</v>
      </c>
    </row>
    <row r="296" spans="1:11" hidden="1">
      <c r="A296" s="42" t="s">
        <v>487</v>
      </c>
      <c r="B296" s="42" t="s">
        <v>35</v>
      </c>
      <c r="C296" s="42" t="s">
        <v>54</v>
      </c>
      <c r="D296" s="42">
        <v>98689</v>
      </c>
      <c r="E296" s="43" t="s">
        <v>375</v>
      </c>
      <c r="F296" s="42" t="s">
        <v>91</v>
      </c>
      <c r="G296" s="42">
        <v>22.65</v>
      </c>
      <c r="H296" s="44">
        <v>88.49</v>
      </c>
      <c r="I296" s="44">
        <f>TRUNC(H296*(1+$I$2),2)</f>
        <v>110.55</v>
      </c>
      <c r="J296" s="44">
        <f>TRUNC(G296*H296,2)</f>
        <v>2004.29</v>
      </c>
      <c r="K296" s="44">
        <f>TRUNC(G296*I296,2)</f>
        <v>2503.9499999999998</v>
      </c>
    </row>
    <row r="297" spans="1:11" ht="24.95" hidden="1" customHeight="1">
      <c r="A297" s="67" t="s">
        <v>488</v>
      </c>
      <c r="B297" s="67"/>
      <c r="C297" s="67"/>
      <c r="D297" s="67"/>
      <c r="E297" s="68" t="s">
        <v>377</v>
      </c>
      <c r="F297" s="67"/>
      <c r="G297" s="67"/>
      <c r="H297" s="69"/>
      <c r="I297" s="69"/>
      <c r="J297" s="69"/>
      <c r="K297" s="69">
        <f>SUM(K299,K304)</f>
        <v>144991.44</v>
      </c>
    </row>
    <row r="298" spans="1:11" hidden="1">
      <c r="A298" s="64"/>
      <c r="B298" s="64"/>
      <c r="C298" s="64"/>
      <c r="D298" s="64"/>
      <c r="E298" s="65"/>
      <c r="F298" s="64"/>
      <c r="G298" s="64"/>
      <c r="H298" s="66"/>
      <c r="I298" s="66"/>
      <c r="J298" s="66"/>
      <c r="K298" s="66"/>
    </row>
    <row r="299" spans="1:11" ht="24.95" hidden="1" customHeight="1">
      <c r="A299" s="70" t="s">
        <v>489</v>
      </c>
      <c r="B299" s="70"/>
      <c r="C299" s="70"/>
      <c r="D299" s="70"/>
      <c r="E299" s="71" t="s">
        <v>304</v>
      </c>
      <c r="F299" s="70"/>
      <c r="G299" s="70"/>
      <c r="H299" s="72"/>
      <c r="I299" s="72"/>
      <c r="J299" s="72"/>
      <c r="K299" s="72">
        <f>SUM(K301:K303)</f>
        <v>49804.84</v>
      </c>
    </row>
    <row r="300" spans="1:11" hidden="1">
      <c r="A300" s="42"/>
      <c r="B300" s="42"/>
      <c r="C300" s="42"/>
      <c r="D300" s="42"/>
      <c r="E300" s="43"/>
      <c r="F300" s="42"/>
      <c r="G300" s="42"/>
      <c r="H300" s="44"/>
      <c r="I300" s="44"/>
      <c r="J300" s="44"/>
      <c r="K300" s="44"/>
    </row>
    <row r="301" spans="1:11" hidden="1">
      <c r="A301" s="42" t="s">
        <v>490</v>
      </c>
      <c r="B301" s="42" t="s">
        <v>35</v>
      </c>
      <c r="C301" s="42" t="s">
        <v>54</v>
      </c>
      <c r="D301" s="42">
        <v>88485</v>
      </c>
      <c r="E301" s="43" t="s">
        <v>380</v>
      </c>
      <c r="F301" s="42" t="s">
        <v>61</v>
      </c>
      <c r="G301" s="42">
        <v>1551.07</v>
      </c>
      <c r="H301" s="44">
        <v>1.57</v>
      </c>
      <c r="I301" s="44">
        <f>TRUNC(H301*(1+$I$2),2)</f>
        <v>1.96</v>
      </c>
      <c r="J301" s="44">
        <f>TRUNC(G301*H301,2)</f>
        <v>2435.17</v>
      </c>
      <c r="K301" s="44">
        <f>TRUNC(G301*I301,2)</f>
        <v>3040.09</v>
      </c>
    </row>
    <row r="302" spans="1:11" hidden="1">
      <c r="A302" s="42" t="s">
        <v>491</v>
      </c>
      <c r="B302" s="42" t="s">
        <v>35</v>
      </c>
      <c r="C302" s="42" t="s">
        <v>54</v>
      </c>
      <c r="D302" s="42">
        <v>88497</v>
      </c>
      <c r="E302" s="43" t="s">
        <v>382</v>
      </c>
      <c r="F302" s="42" t="s">
        <v>61</v>
      </c>
      <c r="G302" s="42">
        <v>1551.07</v>
      </c>
      <c r="H302" s="44">
        <v>11.43</v>
      </c>
      <c r="I302" s="44">
        <f>TRUNC(H302*(1+$I$2),2)</f>
        <v>14.28</v>
      </c>
      <c r="J302" s="44">
        <f>TRUNC(G302*H302,2)</f>
        <v>17728.73</v>
      </c>
      <c r="K302" s="44">
        <f>TRUNC(G302*I302,2)</f>
        <v>22149.27</v>
      </c>
    </row>
    <row r="303" spans="1:11" ht="30" hidden="1">
      <c r="A303" s="42" t="s">
        <v>492</v>
      </c>
      <c r="B303" s="42" t="s">
        <v>35</v>
      </c>
      <c r="C303" s="42" t="s">
        <v>54</v>
      </c>
      <c r="D303" s="42">
        <v>88489</v>
      </c>
      <c r="E303" s="43" t="s">
        <v>384</v>
      </c>
      <c r="F303" s="42" t="s">
        <v>61</v>
      </c>
      <c r="G303" s="42">
        <v>1551.07</v>
      </c>
      <c r="H303" s="44">
        <v>12.71</v>
      </c>
      <c r="I303" s="44">
        <f>TRUNC(H303*(1+$I$2),2)</f>
        <v>15.87</v>
      </c>
      <c r="J303" s="44">
        <f>TRUNC(G303*H303,2)</f>
        <v>19714.09</v>
      </c>
      <c r="K303" s="44">
        <f>TRUNC(G303*I303,2)</f>
        <v>24615.48</v>
      </c>
    </row>
    <row r="304" spans="1:11" ht="24.95" hidden="1" customHeight="1">
      <c r="A304" s="70" t="s">
        <v>493</v>
      </c>
      <c r="B304" s="70"/>
      <c r="C304" s="70"/>
      <c r="D304" s="70"/>
      <c r="E304" s="71" t="s">
        <v>314</v>
      </c>
      <c r="F304" s="70"/>
      <c r="G304" s="70"/>
      <c r="H304" s="72"/>
      <c r="I304" s="72"/>
      <c r="J304" s="72"/>
      <c r="K304" s="72">
        <f>SUM(K306:K308)</f>
        <v>95186.6</v>
      </c>
    </row>
    <row r="305" spans="1:11" hidden="1">
      <c r="A305" s="42"/>
      <c r="B305" s="42"/>
      <c r="C305" s="42"/>
      <c r="D305" s="42"/>
      <c r="E305" s="43"/>
      <c r="F305" s="42"/>
      <c r="G305" s="42"/>
      <c r="H305" s="44"/>
      <c r="I305" s="44"/>
      <c r="J305" s="44"/>
      <c r="K305" s="44"/>
    </row>
    <row r="306" spans="1:11" hidden="1">
      <c r="A306" s="42" t="s">
        <v>494</v>
      </c>
      <c r="B306" s="42" t="s">
        <v>35</v>
      </c>
      <c r="C306" s="42" t="s">
        <v>54</v>
      </c>
      <c r="D306" s="42">
        <v>88484</v>
      </c>
      <c r="E306" s="43" t="s">
        <v>387</v>
      </c>
      <c r="F306" s="42" t="s">
        <v>61</v>
      </c>
      <c r="G306" s="42">
        <v>2214.7800000000002</v>
      </c>
      <c r="H306" s="44">
        <v>1.87</v>
      </c>
      <c r="I306" s="44">
        <f>TRUNC(H306*(1+$I$2),2)</f>
        <v>2.33</v>
      </c>
      <c r="J306" s="44">
        <f>TRUNC(G306*H306,2)</f>
        <v>4141.63</v>
      </c>
      <c r="K306" s="44">
        <f>TRUNC(G306*I306,2)</f>
        <v>5160.43</v>
      </c>
    </row>
    <row r="307" spans="1:11" hidden="1">
      <c r="A307" s="42" t="s">
        <v>495</v>
      </c>
      <c r="B307" s="42" t="s">
        <v>35</v>
      </c>
      <c r="C307" s="42" t="s">
        <v>54</v>
      </c>
      <c r="D307" s="42">
        <v>88496</v>
      </c>
      <c r="E307" s="43" t="s">
        <v>389</v>
      </c>
      <c r="F307" s="42" t="s">
        <v>61</v>
      </c>
      <c r="G307" s="42">
        <v>2114.7800000000002</v>
      </c>
      <c r="H307" s="44">
        <v>20.03</v>
      </c>
      <c r="I307" s="44">
        <f>TRUNC(H307*(1+$I$2),2)</f>
        <v>25.02</v>
      </c>
      <c r="J307" s="44">
        <f>TRUNC(G307*H307,2)</f>
        <v>42359.040000000001</v>
      </c>
      <c r="K307" s="44">
        <f>TRUNC(G307*I307,2)</f>
        <v>52911.79</v>
      </c>
    </row>
    <row r="308" spans="1:11" ht="30" hidden="1">
      <c r="A308" s="42" t="s">
        <v>496</v>
      </c>
      <c r="B308" s="42" t="s">
        <v>35</v>
      </c>
      <c r="C308" s="42" t="s">
        <v>54</v>
      </c>
      <c r="D308" s="42">
        <v>88488</v>
      </c>
      <c r="E308" s="43" t="s">
        <v>391</v>
      </c>
      <c r="F308" s="42" t="s">
        <v>61</v>
      </c>
      <c r="G308" s="42">
        <v>2114.7800000000002</v>
      </c>
      <c r="H308" s="44">
        <v>14.05</v>
      </c>
      <c r="I308" s="44">
        <f>TRUNC(H308*(1+$I$2),2)</f>
        <v>17.55</v>
      </c>
      <c r="J308" s="44">
        <f>TRUNC(G308*H308,2)</f>
        <v>29712.65</v>
      </c>
      <c r="K308" s="44">
        <f>TRUNC(G308*I308,2)</f>
        <v>37114.379999999997</v>
      </c>
    </row>
    <row r="309" spans="1:11" ht="24.95" hidden="1" customHeight="1">
      <c r="A309" s="67" t="s">
        <v>497</v>
      </c>
      <c r="B309" s="67"/>
      <c r="C309" s="67"/>
      <c r="D309" s="67"/>
      <c r="E309" s="68" t="s">
        <v>498</v>
      </c>
      <c r="F309" s="67"/>
      <c r="G309" s="67"/>
      <c r="H309" s="69"/>
      <c r="I309" s="69"/>
      <c r="J309" s="69"/>
      <c r="K309" s="69">
        <f>SUM(K311,K318,K322)</f>
        <v>95440.41</v>
      </c>
    </row>
    <row r="310" spans="1:11" hidden="1">
      <c r="A310" s="64"/>
      <c r="B310" s="64"/>
      <c r="C310" s="64"/>
      <c r="D310" s="64"/>
      <c r="E310" s="65"/>
      <c r="F310" s="64"/>
      <c r="G310" s="64"/>
      <c r="H310" s="66"/>
      <c r="I310" s="66"/>
      <c r="J310" s="66"/>
      <c r="K310" s="66"/>
    </row>
    <row r="311" spans="1:11" ht="24.95" hidden="1" customHeight="1">
      <c r="A311" s="70" t="s">
        <v>499</v>
      </c>
      <c r="B311" s="70"/>
      <c r="C311" s="70"/>
      <c r="D311" s="70"/>
      <c r="E311" s="71" t="s">
        <v>395</v>
      </c>
      <c r="F311" s="70"/>
      <c r="G311" s="70"/>
      <c r="H311" s="72"/>
      <c r="I311" s="72"/>
      <c r="J311" s="72"/>
      <c r="K311" s="72">
        <f>SUM(K313:K317)</f>
        <v>15347.48</v>
      </c>
    </row>
    <row r="312" spans="1:11" hidden="1">
      <c r="A312" s="42"/>
      <c r="B312" s="42"/>
      <c r="C312" s="42"/>
      <c r="D312" s="42"/>
      <c r="E312" s="43"/>
      <c r="F312" s="42"/>
      <c r="G312" s="42"/>
      <c r="H312" s="44"/>
      <c r="I312" s="44"/>
      <c r="J312" s="44"/>
      <c r="K312" s="44"/>
    </row>
    <row r="313" spans="1:11" ht="45" hidden="1">
      <c r="A313" s="42" t="s">
        <v>500</v>
      </c>
      <c r="B313" s="42" t="s">
        <v>35</v>
      </c>
      <c r="C313" s="42" t="s">
        <v>54</v>
      </c>
      <c r="D313" s="42">
        <v>86932</v>
      </c>
      <c r="E313" s="43" t="s">
        <v>397</v>
      </c>
      <c r="F313" s="42" t="s">
        <v>39</v>
      </c>
      <c r="G313" s="42">
        <v>10</v>
      </c>
      <c r="H313" s="44">
        <v>424.7</v>
      </c>
      <c r="I313" s="44">
        <f>TRUNC(H313*(1+$I$2),2)</f>
        <v>530.62</v>
      </c>
      <c r="J313" s="44">
        <f>TRUNC(G313*H313,2)</f>
        <v>4247</v>
      </c>
      <c r="K313" s="44">
        <f>TRUNC(G313*I313,2)</f>
        <v>5306.2</v>
      </c>
    </row>
    <row r="314" spans="1:11" ht="45" hidden="1">
      <c r="A314" s="42" t="s">
        <v>501</v>
      </c>
      <c r="B314" s="42" t="s">
        <v>35</v>
      </c>
      <c r="C314" s="42" t="s">
        <v>54</v>
      </c>
      <c r="D314" s="42">
        <v>95472</v>
      </c>
      <c r="E314" s="43" t="s">
        <v>502</v>
      </c>
      <c r="F314" s="42" t="s">
        <v>39</v>
      </c>
      <c r="G314" s="42">
        <v>4</v>
      </c>
      <c r="H314" s="44">
        <v>612.02</v>
      </c>
      <c r="I314" s="44">
        <f>TRUNC(H314*(1+$I$2),2)</f>
        <v>764.65</v>
      </c>
      <c r="J314" s="44">
        <f>TRUNC(G314*H314,2)</f>
        <v>2448.08</v>
      </c>
      <c r="K314" s="44">
        <f>TRUNC(G314*I314,2)</f>
        <v>3058.6</v>
      </c>
    </row>
    <row r="315" spans="1:11" hidden="1">
      <c r="A315" s="42" t="s">
        <v>503</v>
      </c>
      <c r="B315" s="42" t="s">
        <v>35</v>
      </c>
      <c r="C315" s="42" t="s">
        <v>54</v>
      </c>
      <c r="D315" s="42">
        <v>100849</v>
      </c>
      <c r="E315" s="43" t="s">
        <v>399</v>
      </c>
      <c r="F315" s="42" t="s">
        <v>39</v>
      </c>
      <c r="G315" s="42">
        <v>14</v>
      </c>
      <c r="H315" s="44">
        <v>42.83</v>
      </c>
      <c r="I315" s="44">
        <f>TRUNC(H315*(1+$I$2),2)</f>
        <v>53.51</v>
      </c>
      <c r="J315" s="44">
        <f>TRUNC(G315*H315,2)</f>
        <v>599.62</v>
      </c>
      <c r="K315" s="44">
        <f>TRUNC(G315*I315,2)</f>
        <v>749.14</v>
      </c>
    </row>
    <row r="316" spans="1:11" ht="30" hidden="1">
      <c r="A316" s="42" t="s">
        <v>504</v>
      </c>
      <c r="B316" s="42" t="s">
        <v>35</v>
      </c>
      <c r="C316" s="42" t="s">
        <v>54</v>
      </c>
      <c r="D316" s="42">
        <v>100858</v>
      </c>
      <c r="E316" s="43" t="s">
        <v>505</v>
      </c>
      <c r="F316" s="42" t="s">
        <v>39</v>
      </c>
      <c r="G316" s="42">
        <v>8</v>
      </c>
      <c r="H316" s="44">
        <v>468.58</v>
      </c>
      <c r="I316" s="44">
        <f>TRUNC(H316*(1+$I$2),2)</f>
        <v>585.44000000000005</v>
      </c>
      <c r="J316" s="44">
        <f>TRUNC(G316*H316,2)</f>
        <v>3748.64</v>
      </c>
      <c r="K316" s="44">
        <f>TRUNC(G316*I316,2)</f>
        <v>4683.5200000000004</v>
      </c>
    </row>
    <row r="317" spans="1:11" ht="60" hidden="1">
      <c r="A317" s="42" t="s">
        <v>506</v>
      </c>
      <c r="B317" s="42" t="s">
        <v>35</v>
      </c>
      <c r="C317" s="42" t="s">
        <v>54</v>
      </c>
      <c r="D317" s="42">
        <v>86941</v>
      </c>
      <c r="E317" s="43" t="s">
        <v>507</v>
      </c>
      <c r="F317" s="42" t="s">
        <v>39</v>
      </c>
      <c r="G317" s="42">
        <v>2</v>
      </c>
      <c r="H317" s="44">
        <v>620.30999999999995</v>
      </c>
      <c r="I317" s="44">
        <f>TRUNC(H317*(1+$I$2),2)</f>
        <v>775.01</v>
      </c>
      <c r="J317" s="44">
        <f>TRUNC(G317*H317,2)</f>
        <v>1240.6199999999999</v>
      </c>
      <c r="K317" s="44">
        <f>TRUNC(G317*I317,2)</f>
        <v>1550.02</v>
      </c>
    </row>
    <row r="318" spans="1:11" ht="24.95" hidden="1" customHeight="1">
      <c r="A318" s="70" t="s">
        <v>508</v>
      </c>
      <c r="B318" s="70"/>
      <c r="C318" s="70"/>
      <c r="D318" s="70"/>
      <c r="E318" s="71" t="s">
        <v>509</v>
      </c>
      <c r="F318" s="70"/>
      <c r="G318" s="70"/>
      <c r="H318" s="72"/>
      <c r="I318" s="72"/>
      <c r="J318" s="72"/>
      <c r="K318" s="72">
        <f>SUM(K320:K321)</f>
        <v>61550.879999999997</v>
      </c>
    </row>
    <row r="319" spans="1:11" hidden="1">
      <c r="A319" s="42"/>
      <c r="B319" s="42"/>
      <c r="C319" s="42"/>
      <c r="D319" s="42"/>
      <c r="E319" s="43"/>
      <c r="F319" s="42"/>
      <c r="G319" s="42"/>
      <c r="H319" s="44"/>
      <c r="I319" s="44"/>
      <c r="J319" s="44"/>
      <c r="K319" s="44"/>
    </row>
    <row r="320" spans="1:11" ht="45" hidden="1">
      <c r="A320" s="42" t="s">
        <v>510</v>
      </c>
      <c r="B320" s="42" t="s">
        <v>35</v>
      </c>
      <c r="C320" s="42" t="s">
        <v>36</v>
      </c>
      <c r="D320" s="42" t="s">
        <v>511</v>
      </c>
      <c r="E320" s="43" t="s">
        <v>512</v>
      </c>
      <c r="F320" s="42" t="s">
        <v>178</v>
      </c>
      <c r="G320" s="42">
        <v>4</v>
      </c>
      <c r="H320" s="44">
        <v>3100.81</v>
      </c>
      <c r="I320" s="44">
        <f>TRUNC(H320*(1+$I$2),2)</f>
        <v>3874.15</v>
      </c>
      <c r="J320" s="44">
        <f>TRUNC(G320*H320,2)</f>
        <v>12403.24</v>
      </c>
      <c r="K320" s="44">
        <f>TRUNC(G320*I320,2)</f>
        <v>15496.6</v>
      </c>
    </row>
    <row r="321" spans="1:11" ht="30" hidden="1">
      <c r="A321" s="42" t="s">
        <v>513</v>
      </c>
      <c r="B321" s="42" t="s">
        <v>35</v>
      </c>
      <c r="C321" s="42" t="s">
        <v>54</v>
      </c>
      <c r="D321" s="42">
        <v>102253</v>
      </c>
      <c r="E321" s="43" t="s">
        <v>514</v>
      </c>
      <c r="F321" s="42" t="s">
        <v>61</v>
      </c>
      <c r="G321" s="42">
        <v>54.82</v>
      </c>
      <c r="H321" s="44">
        <v>672.41</v>
      </c>
      <c r="I321" s="44">
        <f>TRUNC(H321*(1+$I$2),2)</f>
        <v>840.1</v>
      </c>
      <c r="J321" s="44">
        <f>TRUNC(G321*H321,2)</f>
        <v>36861.51</v>
      </c>
      <c r="K321" s="44">
        <f>TRUNC(G321*I321,2)</f>
        <v>46054.28</v>
      </c>
    </row>
    <row r="322" spans="1:11" ht="24.95" hidden="1" customHeight="1">
      <c r="A322" s="70" t="s">
        <v>515</v>
      </c>
      <c r="B322" s="70"/>
      <c r="C322" s="70"/>
      <c r="D322" s="70"/>
      <c r="E322" s="71" t="s">
        <v>408</v>
      </c>
      <c r="F322" s="70"/>
      <c r="G322" s="70"/>
      <c r="H322" s="72"/>
      <c r="I322" s="72"/>
      <c r="J322" s="72"/>
      <c r="K322" s="72">
        <f>SUM(K324:K329)</f>
        <v>18542.05</v>
      </c>
    </row>
    <row r="323" spans="1:11" hidden="1">
      <c r="A323" s="42"/>
      <c r="B323" s="42"/>
      <c r="C323" s="42"/>
      <c r="D323" s="42"/>
      <c r="E323" s="43"/>
      <c r="F323" s="42"/>
      <c r="G323" s="42"/>
      <c r="H323" s="44"/>
      <c r="I323" s="44"/>
      <c r="J323" s="44"/>
      <c r="K323" s="44"/>
    </row>
    <row r="324" spans="1:11" ht="30" hidden="1">
      <c r="A324" s="42" t="s">
        <v>516</v>
      </c>
      <c r="B324" s="42" t="s">
        <v>35</v>
      </c>
      <c r="C324" s="42" t="s">
        <v>54</v>
      </c>
      <c r="D324" s="42">
        <v>95547</v>
      </c>
      <c r="E324" s="43" t="s">
        <v>414</v>
      </c>
      <c r="F324" s="42" t="s">
        <v>39</v>
      </c>
      <c r="G324" s="42">
        <v>10</v>
      </c>
      <c r="H324" s="44">
        <v>88.92</v>
      </c>
      <c r="I324" s="44">
        <f t="shared" ref="I324:I329" si="39">TRUNC(H324*(1+$I$2),2)</f>
        <v>111.09</v>
      </c>
      <c r="J324" s="44">
        <f t="shared" ref="J324:J329" si="40">TRUNC(G324*H324,2)</f>
        <v>889.2</v>
      </c>
      <c r="K324" s="44">
        <f t="shared" ref="K324:K329" si="41">TRUNC(G324*I324,2)</f>
        <v>1110.9000000000001</v>
      </c>
    </row>
    <row r="325" spans="1:11" ht="45" hidden="1">
      <c r="A325" s="42" t="s">
        <v>517</v>
      </c>
      <c r="B325" s="42" t="s">
        <v>35</v>
      </c>
      <c r="C325" s="42" t="s">
        <v>36</v>
      </c>
      <c r="D325" s="42" t="s">
        <v>422</v>
      </c>
      <c r="E325" s="43" t="s">
        <v>423</v>
      </c>
      <c r="F325" s="42" t="s">
        <v>39</v>
      </c>
      <c r="G325" s="42">
        <v>10</v>
      </c>
      <c r="H325" s="44">
        <v>95.92</v>
      </c>
      <c r="I325" s="44">
        <f t="shared" si="39"/>
        <v>119.84</v>
      </c>
      <c r="J325" s="44">
        <f t="shared" si="40"/>
        <v>959.2</v>
      </c>
      <c r="K325" s="44">
        <f t="shared" si="41"/>
        <v>1198.4000000000001</v>
      </c>
    </row>
    <row r="326" spans="1:11" hidden="1">
      <c r="A326" s="42" t="s">
        <v>518</v>
      </c>
      <c r="B326" s="42" t="s">
        <v>35</v>
      </c>
      <c r="C326" s="42" t="s">
        <v>36</v>
      </c>
      <c r="D326" s="42" t="s">
        <v>419</v>
      </c>
      <c r="E326" s="43" t="s">
        <v>420</v>
      </c>
      <c r="F326" s="42" t="s">
        <v>39</v>
      </c>
      <c r="G326" s="42">
        <v>14</v>
      </c>
      <c r="H326" s="44">
        <v>95.92</v>
      </c>
      <c r="I326" s="44">
        <f t="shared" si="39"/>
        <v>119.84</v>
      </c>
      <c r="J326" s="44">
        <f t="shared" si="40"/>
        <v>1342.88</v>
      </c>
      <c r="K326" s="44">
        <f t="shared" si="41"/>
        <v>1677.76</v>
      </c>
    </row>
    <row r="327" spans="1:11" ht="30" hidden="1">
      <c r="A327" s="42" t="s">
        <v>519</v>
      </c>
      <c r="B327" s="42" t="s">
        <v>35</v>
      </c>
      <c r="C327" s="42" t="s">
        <v>36</v>
      </c>
      <c r="D327" s="42" t="s">
        <v>416</v>
      </c>
      <c r="E327" s="43" t="s">
        <v>417</v>
      </c>
      <c r="F327" s="42" t="s">
        <v>61</v>
      </c>
      <c r="G327" s="42">
        <v>13.3</v>
      </c>
      <c r="H327" s="44">
        <v>615.26</v>
      </c>
      <c r="I327" s="44">
        <f t="shared" si="39"/>
        <v>768.7</v>
      </c>
      <c r="J327" s="44">
        <f t="shared" si="40"/>
        <v>8182.95</v>
      </c>
      <c r="K327" s="44">
        <f t="shared" si="41"/>
        <v>10223.709999999999</v>
      </c>
    </row>
    <row r="328" spans="1:11" ht="30" hidden="1">
      <c r="A328" s="42" t="s">
        <v>520</v>
      </c>
      <c r="B328" s="42" t="s">
        <v>35</v>
      </c>
      <c r="C328" s="42" t="s">
        <v>54</v>
      </c>
      <c r="D328" s="42">
        <v>89987</v>
      </c>
      <c r="E328" s="43" t="s">
        <v>427</v>
      </c>
      <c r="F328" s="42" t="s">
        <v>39</v>
      </c>
      <c r="G328" s="42">
        <v>16</v>
      </c>
      <c r="H328" s="44">
        <v>44.67</v>
      </c>
      <c r="I328" s="44">
        <f t="shared" si="39"/>
        <v>55.81</v>
      </c>
      <c r="J328" s="44">
        <f t="shared" si="40"/>
        <v>714.72</v>
      </c>
      <c r="K328" s="44">
        <f t="shared" si="41"/>
        <v>892.96</v>
      </c>
    </row>
    <row r="329" spans="1:11" ht="30" hidden="1">
      <c r="A329" s="42" t="s">
        <v>521</v>
      </c>
      <c r="B329" s="42" t="s">
        <v>35</v>
      </c>
      <c r="C329" s="42" t="s">
        <v>54</v>
      </c>
      <c r="D329" s="42">
        <v>100869</v>
      </c>
      <c r="E329" s="43" t="s">
        <v>522</v>
      </c>
      <c r="F329" s="42" t="s">
        <v>39</v>
      </c>
      <c r="G329" s="42">
        <v>8</v>
      </c>
      <c r="H329" s="44">
        <v>344</v>
      </c>
      <c r="I329" s="44">
        <f t="shared" si="39"/>
        <v>429.79</v>
      </c>
      <c r="J329" s="44">
        <f t="shared" si="40"/>
        <v>2752</v>
      </c>
      <c r="K329" s="44">
        <f t="shared" si="41"/>
        <v>3438.32</v>
      </c>
    </row>
    <row r="330" spans="1:11" ht="24.95" hidden="1" customHeight="1">
      <c r="A330" s="55" t="s">
        <v>523</v>
      </c>
      <c r="B330" s="55"/>
      <c r="C330" s="55"/>
      <c r="D330" s="55"/>
      <c r="E330" s="56" t="s">
        <v>431</v>
      </c>
      <c r="F330" s="55"/>
      <c r="G330" s="55"/>
      <c r="H330" s="57"/>
      <c r="I330" s="57"/>
      <c r="J330" s="57"/>
      <c r="K330" s="57">
        <f>SUM(K332:K334)</f>
        <v>14810.74</v>
      </c>
    </row>
    <row r="331" spans="1:11" hidden="1">
      <c r="A331" s="42"/>
      <c r="B331" s="42"/>
      <c r="C331" s="42"/>
      <c r="D331" s="42"/>
      <c r="E331" s="43"/>
      <c r="F331" s="42"/>
      <c r="G331" s="42"/>
      <c r="H331" s="44"/>
      <c r="I331" s="44"/>
      <c r="J331" s="44"/>
      <c r="K331" s="44"/>
    </row>
    <row r="332" spans="1:11" hidden="1">
      <c r="A332" s="42" t="s">
        <v>524</v>
      </c>
      <c r="B332" s="42" t="s">
        <v>35</v>
      </c>
      <c r="C332" s="42" t="s">
        <v>36</v>
      </c>
      <c r="D332" s="42" t="s">
        <v>433</v>
      </c>
      <c r="E332" s="43" t="s">
        <v>434</v>
      </c>
      <c r="F332" s="42" t="s">
        <v>61</v>
      </c>
      <c r="G332" s="42">
        <v>2215.38</v>
      </c>
      <c r="H332" s="44">
        <v>2.4700000000000002</v>
      </c>
      <c r="I332" s="44">
        <f>TRUNC(H332*(1+$I$2),2)</f>
        <v>3.08</v>
      </c>
      <c r="J332" s="44">
        <f>TRUNC(G332*H332,2)</f>
        <v>5471.98</v>
      </c>
      <c r="K332" s="44">
        <f>TRUNC(G332*I332,2)</f>
        <v>6823.37</v>
      </c>
    </row>
    <row r="333" spans="1:11" hidden="1">
      <c r="A333" s="42" t="s">
        <v>525</v>
      </c>
      <c r="B333" s="42" t="s">
        <v>35</v>
      </c>
      <c r="C333" s="42" t="s">
        <v>54</v>
      </c>
      <c r="D333" s="42">
        <v>99825</v>
      </c>
      <c r="E333" s="43" t="s">
        <v>436</v>
      </c>
      <c r="F333" s="42" t="s">
        <v>61</v>
      </c>
      <c r="G333" s="42">
        <v>2445.7199999999998</v>
      </c>
      <c r="H333" s="44">
        <v>2.34</v>
      </c>
      <c r="I333" s="44">
        <f>TRUNC(H333*(1+$I$2),2)</f>
        <v>2.92</v>
      </c>
      <c r="J333" s="44">
        <f>TRUNC(G333*H333,2)</f>
        <v>5722.98</v>
      </c>
      <c r="K333" s="44">
        <f>TRUNC(G333*I333,2)</f>
        <v>7141.5</v>
      </c>
    </row>
    <row r="334" spans="1:11" ht="30" hidden="1">
      <c r="A334" s="42" t="s">
        <v>526</v>
      </c>
      <c r="B334" s="42" t="s">
        <v>35</v>
      </c>
      <c r="C334" s="42" t="s">
        <v>54</v>
      </c>
      <c r="D334" s="42">
        <v>99808</v>
      </c>
      <c r="E334" s="43" t="s">
        <v>438</v>
      </c>
      <c r="F334" s="42" t="s">
        <v>61</v>
      </c>
      <c r="G334" s="42">
        <v>261.88</v>
      </c>
      <c r="H334" s="44">
        <v>2.59</v>
      </c>
      <c r="I334" s="44">
        <f>TRUNC(H334*(1+$I$2),2)</f>
        <v>3.23</v>
      </c>
      <c r="J334" s="44">
        <f>TRUNC(G334*H334,2)</f>
        <v>678.26</v>
      </c>
      <c r="K334" s="44">
        <f>TRUNC(G334*I334,2)</f>
        <v>845.87</v>
      </c>
    </row>
    <row r="335" spans="1:11" ht="24.95" customHeight="1">
      <c r="A335" s="61" t="s">
        <v>527</v>
      </c>
      <c r="B335" s="61"/>
      <c r="C335" s="61"/>
      <c r="D335" s="61"/>
      <c r="E335" s="62" t="s">
        <v>528</v>
      </c>
      <c r="F335" s="61"/>
      <c r="G335" s="61"/>
      <c r="H335" s="63"/>
      <c r="I335" s="63"/>
      <c r="J335" s="63"/>
      <c r="K335" s="63">
        <f>Orçamento!K343</f>
        <v>0</v>
      </c>
    </row>
    <row r="336" spans="1:11">
      <c r="A336" s="64"/>
      <c r="B336" s="64"/>
      <c r="C336" s="64"/>
      <c r="D336" s="64"/>
      <c r="E336" s="65"/>
      <c r="F336" s="64"/>
      <c r="G336" s="64"/>
      <c r="H336" s="66"/>
      <c r="I336" s="66"/>
      <c r="J336" s="66"/>
      <c r="K336" s="66"/>
    </row>
    <row r="337" spans="1:11" ht="24.95" hidden="1" customHeight="1">
      <c r="A337" s="55" t="s">
        <v>529</v>
      </c>
      <c r="B337" s="55"/>
      <c r="C337" s="55"/>
      <c r="D337" s="55"/>
      <c r="E337" s="56" t="s">
        <v>290</v>
      </c>
      <c r="F337" s="55"/>
      <c r="G337" s="55"/>
      <c r="H337" s="57"/>
      <c r="I337" s="57"/>
      <c r="J337" s="57"/>
      <c r="K337" s="57">
        <f>SUM(K339:K343)</f>
        <v>200768.11</v>
      </c>
    </row>
    <row r="338" spans="1:11" hidden="1">
      <c r="A338" s="42"/>
      <c r="B338" s="42"/>
      <c r="C338" s="42"/>
      <c r="D338" s="42"/>
      <c r="E338" s="43"/>
      <c r="F338" s="42"/>
      <c r="G338" s="42"/>
      <c r="H338" s="44"/>
      <c r="I338" s="44"/>
      <c r="J338" s="44"/>
      <c r="K338" s="44"/>
    </row>
    <row r="339" spans="1:11" ht="60" hidden="1">
      <c r="A339" s="42" t="s">
        <v>530</v>
      </c>
      <c r="B339" s="42" t="s">
        <v>35</v>
      </c>
      <c r="C339" s="42" t="s">
        <v>54</v>
      </c>
      <c r="D339" s="42">
        <v>87491</v>
      </c>
      <c r="E339" s="43" t="s">
        <v>292</v>
      </c>
      <c r="F339" s="42" t="s">
        <v>61</v>
      </c>
      <c r="G339" s="42">
        <v>1944.95</v>
      </c>
      <c r="H339" s="44">
        <v>70.400000000000006</v>
      </c>
      <c r="I339" s="44">
        <f>TRUNC(H339*(1+$I$2),2)</f>
        <v>87.95</v>
      </c>
      <c r="J339" s="44">
        <f>TRUNC(G339*H339,2)</f>
        <v>136924.48000000001</v>
      </c>
      <c r="K339" s="44">
        <f>TRUNC(G339*I339,2)</f>
        <v>171058.35</v>
      </c>
    </row>
    <row r="340" spans="1:11" ht="30" hidden="1">
      <c r="A340" s="42" t="s">
        <v>531</v>
      </c>
      <c r="B340" s="42" t="s">
        <v>35</v>
      </c>
      <c r="C340" s="42" t="s">
        <v>54</v>
      </c>
      <c r="D340" s="42">
        <v>93187</v>
      </c>
      <c r="E340" s="43" t="s">
        <v>294</v>
      </c>
      <c r="F340" s="42" t="s">
        <v>91</v>
      </c>
      <c r="G340" s="42">
        <v>148.30000000000001</v>
      </c>
      <c r="H340" s="44">
        <v>76.27</v>
      </c>
      <c r="I340" s="44">
        <f>TRUNC(H340*(1+$I$2),2)</f>
        <v>95.29</v>
      </c>
      <c r="J340" s="44">
        <f>TRUNC(G340*H340,2)</f>
        <v>11310.84</v>
      </c>
      <c r="K340" s="44">
        <f>TRUNC(G340*I340,2)</f>
        <v>14131.5</v>
      </c>
    </row>
    <row r="341" spans="1:11" ht="30" hidden="1">
      <c r="A341" s="42" t="s">
        <v>532</v>
      </c>
      <c r="B341" s="42" t="s">
        <v>35</v>
      </c>
      <c r="C341" s="42" t="s">
        <v>54</v>
      </c>
      <c r="D341" s="42">
        <v>93186</v>
      </c>
      <c r="E341" s="43" t="s">
        <v>296</v>
      </c>
      <c r="F341" s="42" t="s">
        <v>91</v>
      </c>
      <c r="G341" s="42">
        <v>30.65</v>
      </c>
      <c r="H341" s="44">
        <v>65.459999999999994</v>
      </c>
      <c r="I341" s="44">
        <f>TRUNC(H341*(1+$I$2),2)</f>
        <v>81.78</v>
      </c>
      <c r="J341" s="44">
        <f>TRUNC(G341*H341,2)</f>
        <v>2006.34</v>
      </c>
      <c r="K341" s="44">
        <f>TRUNC(G341*I341,2)</f>
        <v>2506.5500000000002</v>
      </c>
    </row>
    <row r="342" spans="1:11" ht="30" hidden="1">
      <c r="A342" s="42" t="s">
        <v>533</v>
      </c>
      <c r="B342" s="42" t="s">
        <v>35</v>
      </c>
      <c r="C342" s="42" t="s">
        <v>54</v>
      </c>
      <c r="D342" s="42">
        <v>93197</v>
      </c>
      <c r="E342" s="43" t="s">
        <v>298</v>
      </c>
      <c r="F342" s="42" t="s">
        <v>91</v>
      </c>
      <c r="G342" s="42">
        <v>134.9</v>
      </c>
      <c r="H342" s="44">
        <v>69.84</v>
      </c>
      <c r="I342" s="44">
        <f>TRUNC(H342*(1+$I$2),2)</f>
        <v>87.25</v>
      </c>
      <c r="J342" s="44">
        <f>TRUNC(G342*H342,2)</f>
        <v>9421.41</v>
      </c>
      <c r="K342" s="44">
        <f>TRUNC(G342*I342,2)</f>
        <v>11770.02</v>
      </c>
    </row>
    <row r="343" spans="1:11" ht="30" hidden="1">
      <c r="A343" s="42" t="s">
        <v>534</v>
      </c>
      <c r="B343" s="42" t="s">
        <v>35</v>
      </c>
      <c r="C343" s="42" t="s">
        <v>54</v>
      </c>
      <c r="D343" s="42">
        <v>93196</v>
      </c>
      <c r="E343" s="43" t="s">
        <v>300</v>
      </c>
      <c r="F343" s="42" t="s">
        <v>91</v>
      </c>
      <c r="G343" s="42">
        <v>16.649999999999999</v>
      </c>
      <c r="H343" s="44">
        <v>62.58</v>
      </c>
      <c r="I343" s="44">
        <f>TRUNC(H343*(1+$I$2),2)</f>
        <v>78.180000000000007</v>
      </c>
      <c r="J343" s="44">
        <f>TRUNC(G343*H343,2)</f>
        <v>1041.95</v>
      </c>
      <c r="K343" s="44">
        <f>TRUNC(G343*I343,2)</f>
        <v>1301.69</v>
      </c>
    </row>
    <row r="344" spans="1:11" ht="24.95" hidden="1" customHeight="1">
      <c r="A344" s="55" t="s">
        <v>535</v>
      </c>
      <c r="B344" s="55"/>
      <c r="C344" s="55"/>
      <c r="D344" s="55"/>
      <c r="E344" s="56" t="s">
        <v>302</v>
      </c>
      <c r="F344" s="55"/>
      <c r="G344" s="55"/>
      <c r="H344" s="57"/>
      <c r="I344" s="57"/>
      <c r="J344" s="57"/>
      <c r="K344" s="57">
        <f>SUM(K346,K352)</f>
        <v>142188.04</v>
      </c>
    </row>
    <row r="345" spans="1:11" hidden="1">
      <c r="A345" s="64"/>
      <c r="B345" s="64"/>
      <c r="C345" s="64"/>
      <c r="D345" s="64"/>
      <c r="E345" s="65"/>
      <c r="F345" s="64"/>
      <c r="G345" s="64"/>
      <c r="H345" s="66"/>
      <c r="I345" s="66"/>
      <c r="J345" s="66"/>
      <c r="K345" s="66"/>
    </row>
    <row r="346" spans="1:11" ht="24.95" hidden="1" customHeight="1">
      <c r="A346" s="67" t="s">
        <v>536</v>
      </c>
      <c r="B346" s="67"/>
      <c r="C346" s="67"/>
      <c r="D346" s="67"/>
      <c r="E346" s="68" t="s">
        <v>304</v>
      </c>
      <c r="F346" s="67"/>
      <c r="G346" s="67"/>
      <c r="H346" s="69"/>
      <c r="I346" s="69"/>
      <c r="J346" s="69"/>
      <c r="K346" s="69">
        <f>SUM(K348:K351)</f>
        <v>77617.540000000008</v>
      </c>
    </row>
    <row r="347" spans="1:11" hidden="1">
      <c r="A347" s="42"/>
      <c r="B347" s="42"/>
      <c r="C347" s="42"/>
      <c r="D347" s="42"/>
      <c r="E347" s="43"/>
      <c r="F347" s="42"/>
      <c r="G347" s="42"/>
      <c r="H347" s="44"/>
      <c r="I347" s="44"/>
      <c r="J347" s="44"/>
      <c r="K347" s="44"/>
    </row>
    <row r="348" spans="1:11" ht="45" hidden="1">
      <c r="A348" s="42" t="s">
        <v>537</v>
      </c>
      <c r="B348" s="42" t="s">
        <v>35</v>
      </c>
      <c r="C348" s="42" t="s">
        <v>54</v>
      </c>
      <c r="D348" s="42">
        <v>87879</v>
      </c>
      <c r="E348" s="43" t="s">
        <v>306</v>
      </c>
      <c r="F348" s="42" t="s">
        <v>61</v>
      </c>
      <c r="G348" s="42">
        <v>1616.2</v>
      </c>
      <c r="H348" s="44">
        <v>3.05</v>
      </c>
      <c r="I348" s="44">
        <f>TRUNC(H348*(1+$I$2),2)</f>
        <v>3.81</v>
      </c>
      <c r="J348" s="44">
        <f>TRUNC(G348*H348,2)</f>
        <v>4929.41</v>
      </c>
      <c r="K348" s="44">
        <f>TRUNC(G348*I348,2)</f>
        <v>6157.72</v>
      </c>
    </row>
    <row r="349" spans="1:11" ht="60" hidden="1">
      <c r="A349" s="42" t="s">
        <v>538</v>
      </c>
      <c r="B349" s="42" t="s">
        <v>35</v>
      </c>
      <c r="C349" s="42" t="s">
        <v>54</v>
      </c>
      <c r="D349" s="42">
        <v>87531</v>
      </c>
      <c r="E349" s="43" t="s">
        <v>308</v>
      </c>
      <c r="F349" s="42" t="s">
        <v>61</v>
      </c>
      <c r="G349" s="42">
        <v>261.88</v>
      </c>
      <c r="H349" s="44">
        <v>25.3</v>
      </c>
      <c r="I349" s="44">
        <f>TRUNC(H349*(1+$I$2),2)</f>
        <v>31.6</v>
      </c>
      <c r="J349" s="44">
        <f>TRUNC(G349*H349,2)</f>
        <v>6625.56</v>
      </c>
      <c r="K349" s="44">
        <f>TRUNC(G349*I349,2)</f>
        <v>8275.4</v>
      </c>
    </row>
    <row r="350" spans="1:11" ht="45" hidden="1">
      <c r="A350" s="42" t="s">
        <v>539</v>
      </c>
      <c r="B350" s="42" t="s">
        <v>35</v>
      </c>
      <c r="C350" s="42" t="s">
        <v>54</v>
      </c>
      <c r="D350" s="42">
        <v>87271</v>
      </c>
      <c r="E350" s="43" t="s">
        <v>310</v>
      </c>
      <c r="F350" s="42" t="s">
        <v>61</v>
      </c>
      <c r="G350" s="42">
        <v>261.88</v>
      </c>
      <c r="H350" s="44">
        <v>57.68</v>
      </c>
      <c r="I350" s="44">
        <f>TRUNC(H350*(1+$I$2),2)</f>
        <v>72.06</v>
      </c>
      <c r="J350" s="44">
        <f>TRUNC(G350*H350,2)</f>
        <v>15105.23</v>
      </c>
      <c r="K350" s="44">
        <f>TRUNC(G350*I350,2)</f>
        <v>18871.07</v>
      </c>
    </row>
    <row r="351" spans="1:11" ht="60" hidden="1">
      <c r="A351" s="42" t="s">
        <v>540</v>
      </c>
      <c r="B351" s="42" t="s">
        <v>35</v>
      </c>
      <c r="C351" s="42" t="s">
        <v>54</v>
      </c>
      <c r="D351" s="42">
        <v>87529</v>
      </c>
      <c r="E351" s="43" t="s">
        <v>312</v>
      </c>
      <c r="F351" s="42" t="s">
        <v>61</v>
      </c>
      <c r="G351" s="42">
        <v>1354.32</v>
      </c>
      <c r="H351" s="44">
        <v>26.19</v>
      </c>
      <c r="I351" s="44">
        <f>TRUNC(H351*(1+$I$2),2)</f>
        <v>32.72</v>
      </c>
      <c r="J351" s="44">
        <f>TRUNC(G351*H351,2)</f>
        <v>35469.64</v>
      </c>
      <c r="K351" s="44">
        <f>TRUNC(G351*I351,2)</f>
        <v>44313.35</v>
      </c>
    </row>
    <row r="352" spans="1:11" ht="24.95" hidden="1" customHeight="1">
      <c r="A352" s="67" t="s">
        <v>541</v>
      </c>
      <c r="B352" s="67"/>
      <c r="C352" s="67"/>
      <c r="D352" s="67"/>
      <c r="E352" s="68" t="s">
        <v>314</v>
      </c>
      <c r="F352" s="67"/>
      <c r="G352" s="67"/>
      <c r="H352" s="69"/>
      <c r="I352" s="69"/>
      <c r="J352" s="69"/>
      <c r="K352" s="69">
        <f>SUM(K354:K355)</f>
        <v>64570.5</v>
      </c>
    </row>
    <row r="353" spans="1:11" hidden="1">
      <c r="A353" s="42"/>
      <c r="B353" s="42"/>
      <c r="C353" s="42"/>
      <c r="D353" s="42"/>
      <c r="E353" s="43"/>
      <c r="F353" s="42"/>
      <c r="G353" s="42"/>
      <c r="H353" s="44"/>
      <c r="I353" s="44"/>
      <c r="J353" s="44"/>
      <c r="K353" s="44"/>
    </row>
    <row r="354" spans="1:11" ht="30" hidden="1">
      <c r="A354" s="42" t="s">
        <v>542</v>
      </c>
      <c r="B354" s="42" t="s">
        <v>35</v>
      </c>
      <c r="C354" s="42" t="s">
        <v>54</v>
      </c>
      <c r="D354" s="42">
        <v>87414</v>
      </c>
      <c r="E354" s="43" t="s">
        <v>316</v>
      </c>
      <c r="F354" s="42" t="s">
        <v>61</v>
      </c>
      <c r="G354" s="42">
        <v>1923.1</v>
      </c>
      <c r="H354" s="44">
        <v>16.690000000000001</v>
      </c>
      <c r="I354" s="44">
        <f>TRUNC(H354*(1+$I$2),2)</f>
        <v>20.85</v>
      </c>
      <c r="J354" s="44">
        <f>TRUNC(G354*H354,2)</f>
        <v>32096.53</v>
      </c>
      <c r="K354" s="44">
        <f>TRUNC(G354*I354,2)</f>
        <v>40096.629999999997</v>
      </c>
    </row>
    <row r="355" spans="1:11" ht="45" hidden="1">
      <c r="A355" s="42" t="s">
        <v>543</v>
      </c>
      <c r="B355" s="42" t="s">
        <v>35</v>
      </c>
      <c r="C355" s="42" t="s">
        <v>36</v>
      </c>
      <c r="D355" s="42" t="s">
        <v>544</v>
      </c>
      <c r="E355" s="43" t="s">
        <v>545</v>
      </c>
      <c r="F355" s="42" t="s">
        <v>546</v>
      </c>
      <c r="G355" s="42">
        <v>206.2</v>
      </c>
      <c r="H355" s="44">
        <v>95</v>
      </c>
      <c r="I355" s="44">
        <f>TRUNC(H355*(1+$I$2),2)</f>
        <v>118.69</v>
      </c>
      <c r="J355" s="44">
        <f>TRUNC(G355*H355,2)</f>
        <v>19589</v>
      </c>
      <c r="K355" s="44">
        <f>TRUNC(G355*I355,2)</f>
        <v>24473.87</v>
      </c>
    </row>
    <row r="356" spans="1:11" ht="24.95" hidden="1" customHeight="1">
      <c r="A356" s="55" t="s">
        <v>547</v>
      </c>
      <c r="B356" s="55"/>
      <c r="C356" s="55"/>
      <c r="D356" s="55"/>
      <c r="E356" s="56" t="s">
        <v>318</v>
      </c>
      <c r="F356" s="55"/>
      <c r="G356" s="55"/>
      <c r="H356" s="57"/>
      <c r="I356" s="57"/>
      <c r="J356" s="57"/>
      <c r="K356" s="57">
        <f>SUM(K358,K364)</f>
        <v>217286.93</v>
      </c>
    </row>
    <row r="357" spans="1:11" hidden="1">
      <c r="A357" s="64"/>
      <c r="B357" s="64"/>
      <c r="C357" s="64"/>
      <c r="D357" s="64"/>
      <c r="E357" s="65"/>
      <c r="F357" s="64"/>
      <c r="G357" s="64"/>
      <c r="H357" s="66"/>
      <c r="I357" s="66"/>
      <c r="J357" s="66"/>
      <c r="K357" s="66"/>
    </row>
    <row r="358" spans="1:11" ht="24.95" hidden="1" customHeight="1">
      <c r="A358" s="67" t="s">
        <v>548</v>
      </c>
      <c r="B358" s="67"/>
      <c r="C358" s="67"/>
      <c r="D358" s="67"/>
      <c r="E358" s="68" t="s">
        <v>320</v>
      </c>
      <c r="F358" s="67"/>
      <c r="G358" s="67"/>
      <c r="H358" s="69"/>
      <c r="I358" s="69"/>
      <c r="J358" s="69"/>
      <c r="K358" s="69">
        <f>SUM(K360:K363)</f>
        <v>21475.019999999997</v>
      </c>
    </row>
    <row r="359" spans="1:11" hidden="1">
      <c r="A359" s="42"/>
      <c r="B359" s="42"/>
      <c r="C359" s="42"/>
      <c r="D359" s="42"/>
      <c r="E359" s="43"/>
      <c r="F359" s="42"/>
      <c r="G359" s="42"/>
      <c r="H359" s="44"/>
      <c r="I359" s="44"/>
      <c r="J359" s="44"/>
      <c r="K359" s="44"/>
    </row>
    <row r="360" spans="1:11" ht="30" hidden="1">
      <c r="A360" s="42" t="s">
        <v>549</v>
      </c>
      <c r="B360" s="42" t="s">
        <v>35</v>
      </c>
      <c r="C360" s="42" t="s">
        <v>36</v>
      </c>
      <c r="D360" s="42" t="s">
        <v>550</v>
      </c>
      <c r="E360" s="43" t="s">
        <v>551</v>
      </c>
      <c r="F360" s="42" t="s">
        <v>464</v>
      </c>
      <c r="G360" s="42">
        <v>2</v>
      </c>
      <c r="H360" s="44">
        <v>1132.8399999999999</v>
      </c>
      <c r="I360" s="44">
        <f>TRUNC(H360*(1+$I$2),2)</f>
        <v>1415.37</v>
      </c>
      <c r="J360" s="44">
        <f>TRUNC(G360*H360,2)</f>
        <v>2265.6799999999998</v>
      </c>
      <c r="K360" s="44">
        <f>TRUNC(G360*I360,2)</f>
        <v>2830.74</v>
      </c>
    </row>
    <row r="361" spans="1:11" ht="60" hidden="1">
      <c r="A361" s="42" t="s">
        <v>552</v>
      </c>
      <c r="B361" s="42" t="s">
        <v>35</v>
      </c>
      <c r="C361" s="42" t="s">
        <v>54</v>
      </c>
      <c r="D361" s="42">
        <v>100680</v>
      </c>
      <c r="E361" s="43" t="s">
        <v>468</v>
      </c>
      <c r="F361" s="42" t="s">
        <v>39</v>
      </c>
      <c r="G361" s="42">
        <v>7</v>
      </c>
      <c r="H361" s="44">
        <v>730.43</v>
      </c>
      <c r="I361" s="44">
        <f>TRUNC(H361*(1+$I$2),2)</f>
        <v>912.59</v>
      </c>
      <c r="J361" s="44">
        <f>TRUNC(G361*H361,2)</f>
        <v>5113.01</v>
      </c>
      <c r="K361" s="44">
        <f>TRUNC(G361*I361,2)</f>
        <v>6388.13</v>
      </c>
    </row>
    <row r="362" spans="1:11" ht="30" hidden="1">
      <c r="A362" s="42" t="s">
        <v>553</v>
      </c>
      <c r="B362" s="42" t="s">
        <v>35</v>
      </c>
      <c r="C362" s="42" t="s">
        <v>54</v>
      </c>
      <c r="D362" s="42">
        <v>102214</v>
      </c>
      <c r="E362" s="43" t="s">
        <v>471</v>
      </c>
      <c r="F362" s="42" t="s">
        <v>61</v>
      </c>
      <c r="G362" s="42">
        <v>54.08</v>
      </c>
      <c r="H362" s="44">
        <v>14.53</v>
      </c>
      <c r="I362" s="44">
        <f>TRUNC(H362*(1+$I$2),2)</f>
        <v>18.149999999999999</v>
      </c>
      <c r="J362" s="44">
        <f>TRUNC(G362*H362,2)</f>
        <v>785.78</v>
      </c>
      <c r="K362" s="44">
        <f>TRUNC(G362*I362,2)</f>
        <v>981.55</v>
      </c>
    </row>
    <row r="363" spans="1:11" ht="30" hidden="1">
      <c r="A363" s="42" t="s">
        <v>554</v>
      </c>
      <c r="B363" s="42" t="s">
        <v>35</v>
      </c>
      <c r="C363" s="42" t="s">
        <v>54</v>
      </c>
      <c r="D363" s="42">
        <v>91341</v>
      </c>
      <c r="E363" s="43" t="s">
        <v>322</v>
      </c>
      <c r="F363" s="42" t="s">
        <v>61</v>
      </c>
      <c r="G363" s="42">
        <v>17.64</v>
      </c>
      <c r="H363" s="44">
        <v>511.57</v>
      </c>
      <c r="I363" s="44">
        <f>TRUNC(H363*(1+$I$2),2)</f>
        <v>639.15</v>
      </c>
      <c r="J363" s="44">
        <f>TRUNC(G363*H363,2)</f>
        <v>9024.09</v>
      </c>
      <c r="K363" s="44">
        <f>TRUNC(G363*I363,2)</f>
        <v>11274.6</v>
      </c>
    </row>
    <row r="364" spans="1:11" ht="24.95" hidden="1" customHeight="1">
      <c r="A364" s="67" t="s">
        <v>555</v>
      </c>
      <c r="B364" s="67"/>
      <c r="C364" s="67"/>
      <c r="D364" s="67"/>
      <c r="E364" s="68" t="s">
        <v>327</v>
      </c>
      <c r="F364" s="67"/>
      <c r="G364" s="67"/>
      <c r="H364" s="69"/>
      <c r="I364" s="69"/>
      <c r="J364" s="69"/>
      <c r="K364" s="69">
        <f>SUM(K366:K368)</f>
        <v>195811.91</v>
      </c>
    </row>
    <row r="365" spans="1:11" hidden="1">
      <c r="A365" s="42"/>
      <c r="B365" s="42"/>
      <c r="C365" s="42"/>
      <c r="D365" s="42"/>
      <c r="E365" s="43"/>
      <c r="F365" s="42"/>
      <c r="G365" s="42"/>
      <c r="H365" s="44"/>
      <c r="I365" s="44"/>
      <c r="J365" s="44"/>
      <c r="K365" s="44"/>
    </row>
    <row r="366" spans="1:11" ht="45" hidden="1">
      <c r="A366" s="42" t="s">
        <v>556</v>
      </c>
      <c r="B366" s="42" t="s">
        <v>35</v>
      </c>
      <c r="C366" s="42" t="s">
        <v>54</v>
      </c>
      <c r="D366" s="42">
        <v>94569</v>
      </c>
      <c r="E366" s="43" t="s">
        <v>329</v>
      </c>
      <c r="F366" s="42" t="s">
        <v>61</v>
      </c>
      <c r="G366" s="42">
        <v>189.2</v>
      </c>
      <c r="H366" s="44">
        <v>738.74</v>
      </c>
      <c r="I366" s="44">
        <f>TRUNC(H366*(1+$I$2),2)</f>
        <v>922.98</v>
      </c>
      <c r="J366" s="44">
        <f>TRUNC(G366*H366,2)</f>
        <v>139769.60000000001</v>
      </c>
      <c r="K366" s="44">
        <f>TRUNC(G366*I366,2)</f>
        <v>174627.81</v>
      </c>
    </row>
    <row r="367" spans="1:11" ht="45" hidden="1">
      <c r="A367" s="42" t="s">
        <v>557</v>
      </c>
      <c r="B367" s="42" t="s">
        <v>35</v>
      </c>
      <c r="C367" s="42" t="s">
        <v>54</v>
      </c>
      <c r="D367" s="42">
        <v>100674</v>
      </c>
      <c r="E367" s="43" t="s">
        <v>331</v>
      </c>
      <c r="F367" s="42" t="s">
        <v>61</v>
      </c>
      <c r="G367" s="42">
        <v>3.6</v>
      </c>
      <c r="H367" s="44">
        <v>504.63</v>
      </c>
      <c r="I367" s="44">
        <f>TRUNC(H367*(1+$I$2),2)</f>
        <v>630.48</v>
      </c>
      <c r="J367" s="44">
        <f>TRUNC(G367*H367,2)</f>
        <v>1816.66</v>
      </c>
      <c r="K367" s="44">
        <f>TRUNC(G367*I367,2)</f>
        <v>2269.7199999999998</v>
      </c>
    </row>
    <row r="368" spans="1:11" ht="30" hidden="1">
      <c r="A368" s="42" t="s">
        <v>558</v>
      </c>
      <c r="B368" s="42" t="s">
        <v>35</v>
      </c>
      <c r="C368" s="42" t="s">
        <v>54</v>
      </c>
      <c r="D368" s="42">
        <v>101965</v>
      </c>
      <c r="E368" s="43" t="s">
        <v>333</v>
      </c>
      <c r="F368" s="42" t="s">
        <v>91</v>
      </c>
      <c r="G368" s="42">
        <v>126.84</v>
      </c>
      <c r="H368" s="44">
        <v>119.36</v>
      </c>
      <c r="I368" s="44">
        <f>TRUNC(H368*(1+$I$2),2)</f>
        <v>149.12</v>
      </c>
      <c r="J368" s="44">
        <f>TRUNC(G368*H368,2)</f>
        <v>15139.62</v>
      </c>
      <c r="K368" s="44">
        <f>TRUNC(G368*I368,2)</f>
        <v>18914.38</v>
      </c>
    </row>
    <row r="369" spans="1:11" ht="24.95" hidden="1" customHeight="1">
      <c r="A369" s="55" t="s">
        <v>559</v>
      </c>
      <c r="B369" s="55"/>
      <c r="C369" s="55"/>
      <c r="D369" s="55"/>
      <c r="E369" s="56" t="s">
        <v>340</v>
      </c>
      <c r="F369" s="55"/>
      <c r="G369" s="55"/>
      <c r="H369" s="57"/>
      <c r="I369" s="57"/>
      <c r="J369" s="57"/>
      <c r="K369" s="57">
        <f>SUM(K371,K374,K378)</f>
        <v>427022.82</v>
      </c>
    </row>
    <row r="370" spans="1:11" hidden="1">
      <c r="A370" s="64"/>
      <c r="B370" s="64"/>
      <c r="C370" s="64"/>
      <c r="D370" s="64"/>
      <c r="E370" s="65"/>
      <c r="F370" s="64"/>
      <c r="G370" s="64"/>
      <c r="H370" s="66"/>
      <c r="I370" s="66"/>
      <c r="J370" s="66"/>
      <c r="K370" s="66"/>
    </row>
    <row r="371" spans="1:11" ht="24.95" hidden="1" customHeight="1">
      <c r="A371" s="67" t="s">
        <v>560</v>
      </c>
      <c r="B371" s="67"/>
      <c r="C371" s="67"/>
      <c r="D371" s="67"/>
      <c r="E371" s="68" t="s">
        <v>85</v>
      </c>
      <c r="F371" s="67"/>
      <c r="G371" s="67"/>
      <c r="H371" s="69"/>
      <c r="I371" s="69"/>
      <c r="J371" s="69"/>
      <c r="K371" s="69">
        <f>SUM(K373)</f>
        <v>76757.88</v>
      </c>
    </row>
    <row r="372" spans="1:11" hidden="1">
      <c r="A372" s="42"/>
      <c r="B372" s="42"/>
      <c r="C372" s="42"/>
      <c r="D372" s="42"/>
      <c r="E372" s="43"/>
      <c r="F372" s="42"/>
      <c r="G372" s="42"/>
      <c r="H372" s="44"/>
      <c r="I372" s="44"/>
      <c r="J372" s="44"/>
      <c r="K372" s="44"/>
    </row>
    <row r="373" spans="1:11" ht="45" hidden="1">
      <c r="A373" s="42" t="s">
        <v>561</v>
      </c>
      <c r="B373" s="42" t="s">
        <v>35</v>
      </c>
      <c r="C373" s="42" t="s">
        <v>54</v>
      </c>
      <c r="D373" s="42">
        <v>87630</v>
      </c>
      <c r="E373" s="43" t="s">
        <v>347</v>
      </c>
      <c r="F373" s="42" t="s">
        <v>61</v>
      </c>
      <c r="G373" s="42">
        <v>1917.03</v>
      </c>
      <c r="H373" s="44">
        <v>32.049999999999997</v>
      </c>
      <c r="I373" s="44">
        <f>TRUNC(H373*(1+$I$2),2)</f>
        <v>40.04</v>
      </c>
      <c r="J373" s="44">
        <f>TRUNC(G373*H373,2)</f>
        <v>61440.81</v>
      </c>
      <c r="K373" s="44">
        <f>TRUNC(G373*I373,2)</f>
        <v>76757.88</v>
      </c>
    </row>
    <row r="374" spans="1:11" ht="24.95" hidden="1" customHeight="1">
      <c r="A374" s="67" t="s">
        <v>562</v>
      </c>
      <c r="B374" s="67"/>
      <c r="C374" s="67"/>
      <c r="D374" s="67"/>
      <c r="E374" s="68" t="s">
        <v>357</v>
      </c>
      <c r="F374" s="67"/>
      <c r="G374" s="67"/>
      <c r="H374" s="69"/>
      <c r="I374" s="69"/>
      <c r="J374" s="69"/>
      <c r="K374" s="69">
        <f>SUM(K376:K377)</f>
        <v>336759.96</v>
      </c>
    </row>
    <row r="375" spans="1:11" hidden="1">
      <c r="A375" s="42"/>
      <c r="B375" s="42"/>
      <c r="C375" s="42"/>
      <c r="D375" s="42"/>
      <c r="E375" s="43"/>
      <c r="F375" s="42"/>
      <c r="G375" s="42"/>
      <c r="H375" s="44"/>
      <c r="I375" s="44"/>
      <c r="J375" s="44"/>
      <c r="K375" s="44"/>
    </row>
    <row r="376" spans="1:11" ht="45" hidden="1">
      <c r="A376" s="42" t="s">
        <v>563</v>
      </c>
      <c r="B376" s="42" t="s">
        <v>35</v>
      </c>
      <c r="C376" s="42" t="s">
        <v>54</v>
      </c>
      <c r="D376" s="42">
        <v>87262</v>
      </c>
      <c r="E376" s="43" t="s">
        <v>359</v>
      </c>
      <c r="F376" s="42" t="s">
        <v>61</v>
      </c>
      <c r="G376" s="42">
        <v>1796.16</v>
      </c>
      <c r="H376" s="44">
        <v>136.41999999999999</v>
      </c>
      <c r="I376" s="44">
        <f>TRUNC(H376*(1+$I$2),2)</f>
        <v>170.44</v>
      </c>
      <c r="J376" s="44">
        <f>TRUNC(G376*H376,2)</f>
        <v>245032.14</v>
      </c>
      <c r="K376" s="44">
        <f>TRUNC(G376*I376,2)</f>
        <v>306137.51</v>
      </c>
    </row>
    <row r="377" spans="1:11" hidden="1">
      <c r="A377" s="42" t="s">
        <v>564</v>
      </c>
      <c r="B377" s="42" t="s">
        <v>35</v>
      </c>
      <c r="C377" s="42" t="s">
        <v>54</v>
      </c>
      <c r="D377" s="42">
        <v>101745</v>
      </c>
      <c r="E377" s="43" t="s">
        <v>565</v>
      </c>
      <c r="F377" s="42" t="s">
        <v>61</v>
      </c>
      <c r="G377" s="42">
        <v>159.6</v>
      </c>
      <c r="H377" s="44">
        <v>153.57</v>
      </c>
      <c r="I377" s="44">
        <f>TRUNC(H377*(1+$I$2),2)</f>
        <v>191.87</v>
      </c>
      <c r="J377" s="44">
        <f>TRUNC(G377*H377,2)</f>
        <v>24509.77</v>
      </c>
      <c r="K377" s="44">
        <f>TRUNC(G377*I377,2)</f>
        <v>30622.45</v>
      </c>
    </row>
    <row r="378" spans="1:11" ht="24.95" hidden="1" customHeight="1">
      <c r="A378" s="67" t="s">
        <v>566</v>
      </c>
      <c r="B378" s="67"/>
      <c r="C378" s="67"/>
      <c r="D378" s="67"/>
      <c r="E378" s="68" t="s">
        <v>369</v>
      </c>
      <c r="F378" s="67"/>
      <c r="G378" s="67"/>
      <c r="H378" s="69"/>
      <c r="I378" s="69"/>
      <c r="J378" s="69"/>
      <c r="K378" s="69">
        <f>SUM(K380:K382)</f>
        <v>13504.98</v>
      </c>
    </row>
    <row r="379" spans="1:11" hidden="1">
      <c r="A379" s="42"/>
      <c r="B379" s="42"/>
      <c r="C379" s="42"/>
      <c r="D379" s="42"/>
      <c r="E379" s="43"/>
      <c r="F379" s="42"/>
      <c r="G379" s="42"/>
      <c r="H379" s="44"/>
      <c r="I379" s="44"/>
      <c r="J379" s="44"/>
      <c r="K379" s="44"/>
    </row>
    <row r="380" spans="1:11" ht="30" hidden="1">
      <c r="A380" s="42" t="s">
        <v>567</v>
      </c>
      <c r="B380" s="42" t="s">
        <v>35</v>
      </c>
      <c r="C380" s="42" t="s">
        <v>54</v>
      </c>
      <c r="D380" s="42">
        <v>88650</v>
      </c>
      <c r="E380" s="43" t="s">
        <v>371</v>
      </c>
      <c r="F380" s="42" t="s">
        <v>91</v>
      </c>
      <c r="G380" s="42">
        <v>616.29999999999995</v>
      </c>
      <c r="H380" s="44">
        <v>13.64</v>
      </c>
      <c r="I380" s="44">
        <f>TRUNC(H380*(1+$I$2),2)</f>
        <v>17.04</v>
      </c>
      <c r="J380" s="44">
        <f>TRUNC(G380*H380,2)</f>
        <v>8406.33</v>
      </c>
      <c r="K380" s="44">
        <f>TRUNC(G380*I380,2)</f>
        <v>10501.75</v>
      </c>
    </row>
    <row r="381" spans="1:11" hidden="1">
      <c r="A381" s="42" t="s">
        <v>568</v>
      </c>
      <c r="B381" s="42" t="s">
        <v>35</v>
      </c>
      <c r="C381" s="42" t="s">
        <v>54</v>
      </c>
      <c r="D381" s="42">
        <v>98688</v>
      </c>
      <c r="E381" s="43" t="s">
        <v>569</v>
      </c>
      <c r="F381" s="42" t="s">
        <v>91</v>
      </c>
      <c r="G381" s="42">
        <v>39.049999999999997</v>
      </c>
      <c r="H381" s="44">
        <v>46.38</v>
      </c>
      <c r="I381" s="44">
        <f>TRUNC(H381*(1+$I$2),2)</f>
        <v>57.94</v>
      </c>
      <c r="J381" s="44">
        <f>TRUNC(G381*H381,2)</f>
        <v>1811.13</v>
      </c>
      <c r="K381" s="44">
        <f>TRUNC(G381*I381,2)</f>
        <v>2262.5500000000002</v>
      </c>
    </row>
    <row r="382" spans="1:11" hidden="1">
      <c r="A382" s="42" t="s">
        <v>570</v>
      </c>
      <c r="B382" s="42" t="s">
        <v>35</v>
      </c>
      <c r="C382" s="42" t="s">
        <v>54</v>
      </c>
      <c r="D382" s="42">
        <v>98689</v>
      </c>
      <c r="E382" s="43" t="s">
        <v>375</v>
      </c>
      <c r="F382" s="42" t="s">
        <v>91</v>
      </c>
      <c r="G382" s="42">
        <v>6.7</v>
      </c>
      <c r="H382" s="44">
        <v>88.49</v>
      </c>
      <c r="I382" s="44">
        <f>TRUNC(H382*(1+$I$2),2)</f>
        <v>110.55</v>
      </c>
      <c r="J382" s="44">
        <f>TRUNC(G382*H382,2)</f>
        <v>592.88</v>
      </c>
      <c r="K382" s="44">
        <f>TRUNC(G382*I382,2)</f>
        <v>740.68</v>
      </c>
    </row>
    <row r="383" spans="1:11" ht="24.95" hidden="1" customHeight="1">
      <c r="A383" s="55" t="s">
        <v>571</v>
      </c>
      <c r="B383" s="55"/>
      <c r="C383" s="55"/>
      <c r="D383" s="55"/>
      <c r="E383" s="56" t="s">
        <v>377</v>
      </c>
      <c r="F383" s="55"/>
      <c r="G383" s="55"/>
      <c r="H383" s="57"/>
      <c r="I383" s="57"/>
      <c r="J383" s="57"/>
      <c r="K383" s="57">
        <f>SUM(K385,K390)</f>
        <v>129834.37</v>
      </c>
    </row>
    <row r="384" spans="1:11" hidden="1">
      <c r="A384" s="64"/>
      <c r="B384" s="64"/>
      <c r="C384" s="64"/>
      <c r="D384" s="64"/>
      <c r="E384" s="65"/>
      <c r="F384" s="64"/>
      <c r="G384" s="64"/>
      <c r="H384" s="66"/>
      <c r="I384" s="66"/>
      <c r="J384" s="66"/>
      <c r="K384" s="66"/>
    </row>
    <row r="385" spans="1:11" ht="24.95" hidden="1" customHeight="1">
      <c r="A385" s="67" t="s">
        <v>572</v>
      </c>
      <c r="B385" s="67"/>
      <c r="C385" s="67"/>
      <c r="D385" s="67"/>
      <c r="E385" s="68" t="s">
        <v>304</v>
      </c>
      <c r="F385" s="67"/>
      <c r="G385" s="67"/>
      <c r="H385" s="69"/>
      <c r="I385" s="69"/>
      <c r="J385" s="69"/>
      <c r="K385" s="69">
        <f>SUM(K387:K389)</f>
        <v>43487.19</v>
      </c>
    </row>
    <row r="386" spans="1:11" hidden="1">
      <c r="A386" s="42"/>
      <c r="B386" s="42"/>
      <c r="C386" s="42"/>
      <c r="D386" s="42"/>
      <c r="E386" s="43"/>
      <c r="F386" s="42"/>
      <c r="G386" s="42"/>
      <c r="H386" s="44"/>
      <c r="I386" s="44"/>
      <c r="J386" s="44"/>
      <c r="K386" s="44"/>
    </row>
    <row r="387" spans="1:11" hidden="1">
      <c r="A387" s="42" t="s">
        <v>573</v>
      </c>
      <c r="B387" s="42" t="s">
        <v>35</v>
      </c>
      <c r="C387" s="42" t="s">
        <v>54</v>
      </c>
      <c r="D387" s="42">
        <v>88485</v>
      </c>
      <c r="E387" s="43" t="s">
        <v>380</v>
      </c>
      <c r="F387" s="42" t="s">
        <v>61</v>
      </c>
      <c r="G387" s="42">
        <v>1354.32</v>
      </c>
      <c r="H387" s="44">
        <v>1.57</v>
      </c>
      <c r="I387" s="44">
        <f>TRUNC(H387*(1+$I$2),2)</f>
        <v>1.96</v>
      </c>
      <c r="J387" s="44">
        <f>TRUNC(G387*H387,2)</f>
        <v>2126.2800000000002</v>
      </c>
      <c r="K387" s="44">
        <f>TRUNC(G387*I387,2)</f>
        <v>2654.46</v>
      </c>
    </row>
    <row r="388" spans="1:11" hidden="1">
      <c r="A388" s="42" t="s">
        <v>574</v>
      </c>
      <c r="B388" s="42" t="s">
        <v>35</v>
      </c>
      <c r="C388" s="42" t="s">
        <v>54</v>
      </c>
      <c r="D388" s="42">
        <v>88497</v>
      </c>
      <c r="E388" s="43" t="s">
        <v>382</v>
      </c>
      <c r="F388" s="42" t="s">
        <v>61</v>
      </c>
      <c r="G388" s="42">
        <v>1354.32</v>
      </c>
      <c r="H388" s="44">
        <v>11.43</v>
      </c>
      <c r="I388" s="44">
        <f>TRUNC(H388*(1+$I$2),2)</f>
        <v>14.28</v>
      </c>
      <c r="J388" s="44">
        <f>TRUNC(G388*H388,2)</f>
        <v>15479.87</v>
      </c>
      <c r="K388" s="44">
        <f>TRUNC(G388*I388,2)</f>
        <v>19339.68</v>
      </c>
    </row>
    <row r="389" spans="1:11" ht="30" hidden="1">
      <c r="A389" s="42" t="s">
        <v>575</v>
      </c>
      <c r="B389" s="42" t="s">
        <v>35</v>
      </c>
      <c r="C389" s="42" t="s">
        <v>54</v>
      </c>
      <c r="D389" s="42">
        <v>88489</v>
      </c>
      <c r="E389" s="43" t="s">
        <v>384</v>
      </c>
      <c r="F389" s="42" t="s">
        <v>61</v>
      </c>
      <c r="G389" s="42">
        <v>1354.32</v>
      </c>
      <c r="H389" s="44">
        <v>12.71</v>
      </c>
      <c r="I389" s="44">
        <f>TRUNC(H389*(1+$I$2),2)</f>
        <v>15.87</v>
      </c>
      <c r="J389" s="44">
        <f>TRUNC(G389*H389,2)</f>
        <v>17213.400000000001</v>
      </c>
      <c r="K389" s="44">
        <f>TRUNC(G389*I389,2)</f>
        <v>21493.05</v>
      </c>
    </row>
    <row r="390" spans="1:11" ht="24.95" hidden="1" customHeight="1">
      <c r="A390" s="67" t="s">
        <v>576</v>
      </c>
      <c r="B390" s="67"/>
      <c r="C390" s="67"/>
      <c r="D390" s="67"/>
      <c r="E390" s="68" t="s">
        <v>314</v>
      </c>
      <c r="F390" s="67"/>
      <c r="G390" s="67"/>
      <c r="H390" s="69"/>
      <c r="I390" s="69"/>
      <c r="J390" s="69"/>
      <c r="K390" s="69">
        <f>SUM(K392:K394)</f>
        <v>86347.18</v>
      </c>
    </row>
    <row r="391" spans="1:11" hidden="1">
      <c r="A391" s="42"/>
      <c r="B391" s="42"/>
      <c r="C391" s="42"/>
      <c r="D391" s="42"/>
      <c r="E391" s="43"/>
      <c r="F391" s="42"/>
      <c r="G391" s="42"/>
      <c r="H391" s="44"/>
      <c r="I391" s="44"/>
      <c r="J391" s="44"/>
      <c r="K391" s="44"/>
    </row>
    <row r="392" spans="1:11" hidden="1">
      <c r="A392" s="42" t="s">
        <v>577</v>
      </c>
      <c r="B392" s="42" t="s">
        <v>35</v>
      </c>
      <c r="C392" s="42" t="s">
        <v>54</v>
      </c>
      <c r="D392" s="42">
        <v>88484</v>
      </c>
      <c r="E392" s="43" t="s">
        <v>387</v>
      </c>
      <c r="F392" s="42" t="s">
        <v>61</v>
      </c>
      <c r="G392" s="42">
        <v>1923.1</v>
      </c>
      <c r="H392" s="44">
        <v>1.87</v>
      </c>
      <c r="I392" s="44">
        <f>TRUNC(H392*(1+$I$2),2)</f>
        <v>2.33</v>
      </c>
      <c r="J392" s="44">
        <f>TRUNC(G392*H392,2)</f>
        <v>3596.19</v>
      </c>
      <c r="K392" s="44">
        <f>TRUNC(G392*I392,2)</f>
        <v>4480.82</v>
      </c>
    </row>
    <row r="393" spans="1:11" hidden="1">
      <c r="A393" s="42" t="s">
        <v>578</v>
      </c>
      <c r="B393" s="42" t="s">
        <v>35</v>
      </c>
      <c r="C393" s="42" t="s">
        <v>54</v>
      </c>
      <c r="D393" s="42">
        <v>88496</v>
      </c>
      <c r="E393" s="43" t="s">
        <v>389</v>
      </c>
      <c r="F393" s="42" t="s">
        <v>61</v>
      </c>
      <c r="G393" s="42">
        <v>1923.1</v>
      </c>
      <c r="H393" s="44">
        <v>20.03</v>
      </c>
      <c r="I393" s="44">
        <f>TRUNC(H393*(1+$I$2),2)</f>
        <v>25.02</v>
      </c>
      <c r="J393" s="44">
        <f>TRUNC(G393*H393,2)</f>
        <v>38519.69</v>
      </c>
      <c r="K393" s="44">
        <f>TRUNC(G393*I393,2)</f>
        <v>48115.96</v>
      </c>
    </row>
    <row r="394" spans="1:11" ht="30" hidden="1">
      <c r="A394" s="42" t="s">
        <v>579</v>
      </c>
      <c r="B394" s="42" t="s">
        <v>35</v>
      </c>
      <c r="C394" s="42" t="s">
        <v>54</v>
      </c>
      <c r="D394" s="42">
        <v>88488</v>
      </c>
      <c r="E394" s="43" t="s">
        <v>391</v>
      </c>
      <c r="F394" s="42" t="s">
        <v>61</v>
      </c>
      <c r="G394" s="42">
        <v>1923.1</v>
      </c>
      <c r="H394" s="44">
        <v>14.05</v>
      </c>
      <c r="I394" s="44">
        <f>TRUNC(H394*(1+$I$2),2)</f>
        <v>17.55</v>
      </c>
      <c r="J394" s="44">
        <f>TRUNC(G394*H394,2)</f>
        <v>27019.55</v>
      </c>
      <c r="K394" s="44">
        <f>TRUNC(G394*I394,2)</f>
        <v>33750.400000000001</v>
      </c>
    </row>
    <row r="395" spans="1:11" ht="24.95" hidden="1" customHeight="1">
      <c r="A395" s="55" t="s">
        <v>580</v>
      </c>
      <c r="B395" s="55"/>
      <c r="C395" s="55"/>
      <c r="D395" s="55"/>
      <c r="E395" s="56" t="s">
        <v>498</v>
      </c>
      <c r="F395" s="55"/>
      <c r="G395" s="55"/>
      <c r="H395" s="57"/>
      <c r="I395" s="57"/>
      <c r="J395" s="57"/>
      <c r="K395" s="57">
        <f>SUM(K397,K403,K407)</f>
        <v>91524.62</v>
      </c>
    </row>
    <row r="396" spans="1:11" hidden="1">
      <c r="A396" s="64"/>
      <c r="B396" s="64"/>
      <c r="C396" s="64"/>
      <c r="D396" s="64"/>
      <c r="E396" s="65"/>
      <c r="F396" s="64"/>
      <c r="G396" s="64"/>
      <c r="H396" s="66"/>
      <c r="I396" s="66"/>
      <c r="J396" s="66"/>
      <c r="K396" s="66"/>
    </row>
    <row r="397" spans="1:11" ht="24.95" hidden="1" customHeight="1">
      <c r="A397" s="67" t="s">
        <v>581</v>
      </c>
      <c r="B397" s="67"/>
      <c r="C397" s="67"/>
      <c r="D397" s="67"/>
      <c r="E397" s="68" t="s">
        <v>395</v>
      </c>
      <c r="F397" s="67"/>
      <c r="G397" s="67"/>
      <c r="H397" s="69"/>
      <c r="I397" s="69"/>
      <c r="J397" s="69"/>
      <c r="K397" s="69">
        <f>SUM(K399:K402)</f>
        <v>12629.2</v>
      </c>
    </row>
    <row r="398" spans="1:11" hidden="1">
      <c r="A398" s="42"/>
      <c r="B398" s="42"/>
      <c r="C398" s="42"/>
      <c r="D398" s="42"/>
      <c r="E398" s="43"/>
      <c r="F398" s="42"/>
      <c r="G398" s="42"/>
      <c r="H398" s="44"/>
      <c r="I398" s="44"/>
      <c r="J398" s="44"/>
      <c r="K398" s="44"/>
    </row>
    <row r="399" spans="1:11" ht="45" hidden="1">
      <c r="A399" s="42" t="s">
        <v>582</v>
      </c>
      <c r="B399" s="42" t="s">
        <v>35</v>
      </c>
      <c r="C399" s="42" t="s">
        <v>54</v>
      </c>
      <c r="D399" s="42">
        <v>86932</v>
      </c>
      <c r="E399" s="43" t="s">
        <v>397</v>
      </c>
      <c r="F399" s="42" t="s">
        <v>39</v>
      </c>
      <c r="G399" s="42">
        <v>8</v>
      </c>
      <c r="H399" s="44">
        <v>424.7</v>
      </c>
      <c r="I399" s="44">
        <f>TRUNC(H399*(1+$I$2),2)</f>
        <v>530.62</v>
      </c>
      <c r="J399" s="44">
        <f>TRUNC(G399*H399,2)</f>
        <v>3397.6</v>
      </c>
      <c r="K399" s="44">
        <f>TRUNC(G399*I399,2)</f>
        <v>4244.96</v>
      </c>
    </row>
    <row r="400" spans="1:11" ht="45" hidden="1">
      <c r="A400" s="42" t="s">
        <v>583</v>
      </c>
      <c r="B400" s="42" t="s">
        <v>35</v>
      </c>
      <c r="C400" s="42" t="s">
        <v>54</v>
      </c>
      <c r="D400" s="42">
        <v>95472</v>
      </c>
      <c r="E400" s="43" t="s">
        <v>502</v>
      </c>
      <c r="F400" s="42" t="s">
        <v>39</v>
      </c>
      <c r="G400" s="42">
        <v>4</v>
      </c>
      <c r="H400" s="44">
        <v>612.02</v>
      </c>
      <c r="I400" s="44">
        <f>TRUNC(H400*(1+$I$2),2)</f>
        <v>764.65</v>
      </c>
      <c r="J400" s="44">
        <f>TRUNC(G400*H400,2)</f>
        <v>2448.08</v>
      </c>
      <c r="K400" s="44">
        <f>TRUNC(G400*I400,2)</f>
        <v>3058.6</v>
      </c>
    </row>
    <row r="401" spans="1:11" hidden="1">
      <c r="A401" s="42" t="s">
        <v>584</v>
      </c>
      <c r="B401" s="42" t="s">
        <v>35</v>
      </c>
      <c r="C401" s="42" t="s">
        <v>54</v>
      </c>
      <c r="D401" s="42">
        <v>100849</v>
      </c>
      <c r="E401" s="43" t="s">
        <v>399</v>
      </c>
      <c r="F401" s="42" t="s">
        <v>39</v>
      </c>
      <c r="G401" s="42">
        <v>12</v>
      </c>
      <c r="H401" s="44">
        <v>42.83</v>
      </c>
      <c r="I401" s="44">
        <f>TRUNC(H401*(1+$I$2),2)</f>
        <v>53.51</v>
      </c>
      <c r="J401" s="44">
        <f>TRUNC(G401*H401,2)</f>
        <v>513.96</v>
      </c>
      <c r="K401" s="44">
        <f>TRUNC(G401*I401,2)</f>
        <v>642.12</v>
      </c>
    </row>
    <row r="402" spans="1:11" ht="30" hidden="1">
      <c r="A402" s="42" t="s">
        <v>585</v>
      </c>
      <c r="B402" s="42" t="s">
        <v>35</v>
      </c>
      <c r="C402" s="42" t="s">
        <v>54</v>
      </c>
      <c r="D402" s="42">
        <v>100858</v>
      </c>
      <c r="E402" s="43" t="s">
        <v>505</v>
      </c>
      <c r="F402" s="42" t="s">
        <v>39</v>
      </c>
      <c r="G402" s="42">
        <v>8</v>
      </c>
      <c r="H402" s="44">
        <v>468.58</v>
      </c>
      <c r="I402" s="44">
        <f>TRUNC(H402*(1+$I$2),2)</f>
        <v>585.44000000000005</v>
      </c>
      <c r="J402" s="44">
        <f>TRUNC(G402*H402,2)</f>
        <v>3748.64</v>
      </c>
      <c r="K402" s="44">
        <f>TRUNC(G402*I402,2)</f>
        <v>4683.5200000000004</v>
      </c>
    </row>
    <row r="403" spans="1:11" ht="24.95" hidden="1" customHeight="1">
      <c r="A403" s="67" t="s">
        <v>586</v>
      </c>
      <c r="B403" s="67"/>
      <c r="C403" s="67"/>
      <c r="D403" s="67"/>
      <c r="E403" s="68" t="s">
        <v>509</v>
      </c>
      <c r="F403" s="67"/>
      <c r="G403" s="67"/>
      <c r="H403" s="69"/>
      <c r="I403" s="69"/>
      <c r="J403" s="69"/>
      <c r="K403" s="69">
        <f>SUM(K405:K406)</f>
        <v>61550.879999999997</v>
      </c>
    </row>
    <row r="404" spans="1:11" hidden="1">
      <c r="A404" s="42"/>
      <c r="B404" s="42"/>
      <c r="C404" s="42"/>
      <c r="D404" s="42"/>
      <c r="E404" s="43"/>
      <c r="F404" s="42"/>
      <c r="G404" s="42"/>
      <c r="H404" s="44"/>
      <c r="I404" s="44"/>
      <c r="J404" s="44"/>
      <c r="K404" s="44"/>
    </row>
    <row r="405" spans="1:11" ht="45" hidden="1">
      <c r="A405" s="42" t="s">
        <v>587</v>
      </c>
      <c r="B405" s="42" t="s">
        <v>35</v>
      </c>
      <c r="C405" s="42" t="s">
        <v>36</v>
      </c>
      <c r="D405" s="42" t="s">
        <v>511</v>
      </c>
      <c r="E405" s="43" t="s">
        <v>512</v>
      </c>
      <c r="F405" s="42" t="s">
        <v>178</v>
      </c>
      <c r="G405" s="42">
        <v>4</v>
      </c>
      <c r="H405" s="44">
        <v>3100.81</v>
      </c>
      <c r="I405" s="44">
        <f>TRUNC(H405*(1+$I$2),2)</f>
        <v>3874.15</v>
      </c>
      <c r="J405" s="44">
        <f>TRUNC(G405*H405,2)</f>
        <v>12403.24</v>
      </c>
      <c r="K405" s="44">
        <f>TRUNC(G405*I405,2)</f>
        <v>15496.6</v>
      </c>
    </row>
    <row r="406" spans="1:11" ht="30" hidden="1">
      <c r="A406" s="42" t="s">
        <v>588</v>
      </c>
      <c r="B406" s="42" t="s">
        <v>35</v>
      </c>
      <c r="C406" s="42" t="s">
        <v>54</v>
      </c>
      <c r="D406" s="42">
        <v>102253</v>
      </c>
      <c r="E406" s="43" t="s">
        <v>514</v>
      </c>
      <c r="F406" s="42" t="s">
        <v>61</v>
      </c>
      <c r="G406" s="42">
        <v>54.82</v>
      </c>
      <c r="H406" s="44">
        <v>672.41</v>
      </c>
      <c r="I406" s="44">
        <f>TRUNC(H406*(1+$I$2),2)</f>
        <v>840.1</v>
      </c>
      <c r="J406" s="44">
        <f>TRUNC(G406*H406,2)</f>
        <v>36861.51</v>
      </c>
      <c r="K406" s="44">
        <f>TRUNC(G406*I406,2)</f>
        <v>46054.28</v>
      </c>
    </row>
    <row r="407" spans="1:11" ht="24.95" hidden="1" customHeight="1">
      <c r="A407" s="67" t="s">
        <v>589</v>
      </c>
      <c r="B407" s="67"/>
      <c r="C407" s="67"/>
      <c r="D407" s="67"/>
      <c r="E407" s="68" t="s">
        <v>408</v>
      </c>
      <c r="F407" s="67"/>
      <c r="G407" s="67"/>
      <c r="H407" s="69"/>
      <c r="I407" s="69"/>
      <c r="J407" s="69"/>
      <c r="K407" s="69">
        <f>SUM(K409:K414)</f>
        <v>17344.54</v>
      </c>
    </row>
    <row r="408" spans="1:11" hidden="1">
      <c r="A408" s="42"/>
      <c r="B408" s="42"/>
      <c r="C408" s="42"/>
      <c r="D408" s="42"/>
      <c r="E408" s="43"/>
      <c r="F408" s="42"/>
      <c r="G408" s="42"/>
      <c r="H408" s="44"/>
      <c r="I408" s="44"/>
      <c r="J408" s="44"/>
      <c r="K408" s="44"/>
    </row>
    <row r="409" spans="1:11" ht="30" hidden="1">
      <c r="A409" s="42" t="s">
        <v>590</v>
      </c>
      <c r="B409" s="42" t="s">
        <v>35</v>
      </c>
      <c r="C409" s="42" t="s">
        <v>54</v>
      </c>
      <c r="D409" s="42">
        <v>95547</v>
      </c>
      <c r="E409" s="43" t="s">
        <v>414</v>
      </c>
      <c r="F409" s="42" t="s">
        <v>39</v>
      </c>
      <c r="G409" s="42">
        <v>8</v>
      </c>
      <c r="H409" s="44">
        <v>88.92</v>
      </c>
      <c r="I409" s="44">
        <f t="shared" ref="I409:I414" si="42">TRUNC(H409*(1+$I$2),2)</f>
        <v>111.09</v>
      </c>
      <c r="J409" s="44">
        <f t="shared" ref="J409:J414" si="43">TRUNC(G409*H409,2)</f>
        <v>711.36</v>
      </c>
      <c r="K409" s="44">
        <f t="shared" ref="K409:K414" si="44">TRUNC(G409*I409,2)</f>
        <v>888.72</v>
      </c>
    </row>
    <row r="410" spans="1:11" ht="45" hidden="1">
      <c r="A410" s="42" t="s">
        <v>591</v>
      </c>
      <c r="B410" s="42" t="s">
        <v>35</v>
      </c>
      <c r="C410" s="42" t="s">
        <v>36</v>
      </c>
      <c r="D410" s="42" t="s">
        <v>422</v>
      </c>
      <c r="E410" s="43" t="s">
        <v>423</v>
      </c>
      <c r="F410" s="42" t="s">
        <v>39</v>
      </c>
      <c r="G410" s="42">
        <v>8</v>
      </c>
      <c r="H410" s="44">
        <v>95.92</v>
      </c>
      <c r="I410" s="44">
        <f t="shared" si="42"/>
        <v>119.84</v>
      </c>
      <c r="J410" s="44">
        <f t="shared" si="43"/>
        <v>767.36</v>
      </c>
      <c r="K410" s="44">
        <f t="shared" si="44"/>
        <v>958.72</v>
      </c>
    </row>
    <row r="411" spans="1:11" hidden="1">
      <c r="A411" s="42" t="s">
        <v>592</v>
      </c>
      <c r="B411" s="42" t="s">
        <v>35</v>
      </c>
      <c r="C411" s="42" t="s">
        <v>36</v>
      </c>
      <c r="D411" s="42" t="s">
        <v>419</v>
      </c>
      <c r="E411" s="43" t="s">
        <v>420</v>
      </c>
      <c r="F411" s="42" t="s">
        <v>39</v>
      </c>
      <c r="G411" s="42">
        <v>12</v>
      </c>
      <c r="H411" s="44">
        <v>95.92</v>
      </c>
      <c r="I411" s="44">
        <f t="shared" si="42"/>
        <v>119.84</v>
      </c>
      <c r="J411" s="44">
        <f t="shared" si="43"/>
        <v>1151.04</v>
      </c>
      <c r="K411" s="44">
        <f t="shared" si="44"/>
        <v>1438.08</v>
      </c>
    </row>
    <row r="412" spans="1:11" ht="30" hidden="1">
      <c r="A412" s="42" t="s">
        <v>593</v>
      </c>
      <c r="B412" s="42" t="s">
        <v>35</v>
      </c>
      <c r="C412" s="42" t="s">
        <v>36</v>
      </c>
      <c r="D412" s="42" t="s">
        <v>416</v>
      </c>
      <c r="E412" s="43" t="s">
        <v>417</v>
      </c>
      <c r="F412" s="42" t="s">
        <v>61</v>
      </c>
      <c r="G412" s="42">
        <v>12.8</v>
      </c>
      <c r="H412" s="44">
        <v>615.26</v>
      </c>
      <c r="I412" s="44">
        <f t="shared" si="42"/>
        <v>768.7</v>
      </c>
      <c r="J412" s="44">
        <f t="shared" si="43"/>
        <v>7875.32</v>
      </c>
      <c r="K412" s="44">
        <f t="shared" si="44"/>
        <v>9839.36</v>
      </c>
    </row>
    <row r="413" spans="1:11" ht="30" hidden="1">
      <c r="A413" s="42" t="s">
        <v>594</v>
      </c>
      <c r="B413" s="42" t="s">
        <v>35</v>
      </c>
      <c r="C413" s="42" t="s">
        <v>54</v>
      </c>
      <c r="D413" s="42">
        <v>89987</v>
      </c>
      <c r="E413" s="43" t="s">
        <v>427</v>
      </c>
      <c r="F413" s="42" t="s">
        <v>39</v>
      </c>
      <c r="G413" s="42">
        <v>14</v>
      </c>
      <c r="H413" s="44">
        <v>44.67</v>
      </c>
      <c r="I413" s="44">
        <f t="shared" si="42"/>
        <v>55.81</v>
      </c>
      <c r="J413" s="44">
        <f t="shared" si="43"/>
        <v>625.38</v>
      </c>
      <c r="K413" s="44">
        <f t="shared" si="44"/>
        <v>781.34</v>
      </c>
    </row>
    <row r="414" spans="1:11" ht="30" hidden="1">
      <c r="A414" s="42" t="s">
        <v>595</v>
      </c>
      <c r="B414" s="42" t="s">
        <v>35</v>
      </c>
      <c r="C414" s="42" t="s">
        <v>54</v>
      </c>
      <c r="D414" s="42">
        <v>100869</v>
      </c>
      <c r="E414" s="43" t="s">
        <v>522</v>
      </c>
      <c r="F414" s="42" t="s">
        <v>39</v>
      </c>
      <c r="G414" s="42">
        <v>8</v>
      </c>
      <c r="H414" s="44">
        <v>344</v>
      </c>
      <c r="I414" s="44">
        <f t="shared" si="42"/>
        <v>429.79</v>
      </c>
      <c r="J414" s="44">
        <f t="shared" si="43"/>
        <v>2752</v>
      </c>
      <c r="K414" s="44">
        <f t="shared" si="44"/>
        <v>3438.32</v>
      </c>
    </row>
    <row r="415" spans="1:11" ht="24.95" hidden="1" customHeight="1">
      <c r="A415" s="55" t="s">
        <v>596</v>
      </c>
      <c r="B415" s="55"/>
      <c r="C415" s="55"/>
      <c r="D415" s="55"/>
      <c r="E415" s="56" t="s">
        <v>431</v>
      </c>
      <c r="F415" s="55"/>
      <c r="G415" s="55"/>
      <c r="H415" s="57"/>
      <c r="I415" s="57"/>
      <c r="J415" s="57"/>
      <c r="K415" s="57">
        <f>SUM(K417:K419)</f>
        <v>8795.19</v>
      </c>
    </row>
    <row r="416" spans="1:11" hidden="1">
      <c r="A416" s="42"/>
      <c r="B416" s="42"/>
      <c r="C416" s="42"/>
      <c r="D416" s="42"/>
      <c r="E416" s="43"/>
      <c r="F416" s="42"/>
      <c r="G416" s="42"/>
      <c r="H416" s="44"/>
      <c r="I416" s="44"/>
      <c r="J416" s="44"/>
      <c r="K416" s="44"/>
    </row>
    <row r="417" spans="1:11" hidden="1">
      <c r="A417" s="42" t="s">
        <v>597</v>
      </c>
      <c r="B417" s="42" t="s">
        <v>35</v>
      </c>
      <c r="C417" s="42" t="s">
        <v>36</v>
      </c>
      <c r="D417" s="42" t="s">
        <v>433</v>
      </c>
      <c r="E417" s="43" t="s">
        <v>434</v>
      </c>
      <c r="F417" s="42" t="s">
        <v>61</v>
      </c>
      <c r="G417" s="42">
        <v>2215.38</v>
      </c>
      <c r="H417" s="44">
        <v>2.4700000000000002</v>
      </c>
      <c r="I417" s="44">
        <f>TRUNC(H417*(1+$I$2),2)</f>
        <v>3.08</v>
      </c>
      <c r="J417" s="44">
        <f>TRUNC(G417*H417,2)</f>
        <v>5471.98</v>
      </c>
      <c r="K417" s="44">
        <f>TRUNC(G417*I417,2)</f>
        <v>6823.37</v>
      </c>
    </row>
    <row r="418" spans="1:11" hidden="1">
      <c r="A418" s="42" t="s">
        <v>598</v>
      </c>
      <c r="B418" s="42" t="s">
        <v>35</v>
      </c>
      <c r="C418" s="42" t="s">
        <v>54</v>
      </c>
      <c r="D418" s="42">
        <v>99825</v>
      </c>
      <c r="E418" s="43" t="s">
        <v>436</v>
      </c>
      <c r="F418" s="42" t="s">
        <v>61</v>
      </c>
      <c r="G418" s="42">
        <v>385.6</v>
      </c>
      <c r="H418" s="44">
        <v>2.34</v>
      </c>
      <c r="I418" s="44">
        <f>TRUNC(H418*(1+$I$2),2)</f>
        <v>2.92</v>
      </c>
      <c r="J418" s="44">
        <f>TRUNC(G418*H418,2)</f>
        <v>902.3</v>
      </c>
      <c r="K418" s="44">
        <f>TRUNC(G418*I418,2)</f>
        <v>1125.95</v>
      </c>
    </row>
    <row r="419" spans="1:11" ht="30" hidden="1">
      <c r="A419" s="42" t="s">
        <v>599</v>
      </c>
      <c r="B419" s="42" t="s">
        <v>35</v>
      </c>
      <c r="C419" s="42" t="s">
        <v>54</v>
      </c>
      <c r="D419" s="42">
        <v>99808</v>
      </c>
      <c r="E419" s="43" t="s">
        <v>438</v>
      </c>
      <c r="F419" s="42" t="s">
        <v>61</v>
      </c>
      <c r="G419" s="42">
        <v>261.88</v>
      </c>
      <c r="H419" s="44">
        <v>2.59</v>
      </c>
      <c r="I419" s="44">
        <f>TRUNC(H419*(1+$I$2),2)</f>
        <v>3.23</v>
      </c>
      <c r="J419" s="44">
        <f>TRUNC(G419*H419,2)</f>
        <v>678.26</v>
      </c>
      <c r="K419" s="44">
        <f>TRUNC(G419*I419,2)</f>
        <v>845.87</v>
      </c>
    </row>
    <row r="420" spans="1:11" ht="24.95" customHeight="1">
      <c r="A420" s="61" t="s">
        <v>600</v>
      </c>
      <c r="B420" s="61"/>
      <c r="C420" s="61"/>
      <c r="D420" s="61"/>
      <c r="E420" s="62" t="s">
        <v>601</v>
      </c>
      <c r="F420" s="61"/>
      <c r="G420" s="61"/>
      <c r="H420" s="63"/>
      <c r="I420" s="63"/>
      <c r="J420" s="63"/>
      <c r="K420" s="63">
        <f>Orçamento!K428</f>
        <v>0</v>
      </c>
    </row>
    <row r="421" spans="1:11">
      <c r="A421" s="64"/>
      <c r="B421" s="64"/>
      <c r="C421" s="64"/>
      <c r="D421" s="64"/>
      <c r="E421" s="65"/>
      <c r="F421" s="64"/>
      <c r="G421" s="64"/>
      <c r="H421" s="66"/>
      <c r="I421" s="66"/>
      <c r="J421" s="66"/>
      <c r="K421" s="66"/>
    </row>
    <row r="422" spans="1:11" ht="24.95" hidden="1" customHeight="1">
      <c r="A422" s="55" t="s">
        <v>602</v>
      </c>
      <c r="B422" s="55"/>
      <c r="C422" s="55"/>
      <c r="D422" s="55"/>
      <c r="E422" s="56" t="s">
        <v>302</v>
      </c>
      <c r="F422" s="55"/>
      <c r="G422" s="55"/>
      <c r="H422" s="57"/>
      <c r="I422" s="57"/>
      <c r="J422" s="57"/>
      <c r="K422" s="57">
        <f>SUM(K424,K430)</f>
        <v>323939.51999999996</v>
      </c>
    </row>
    <row r="423" spans="1:11" hidden="1">
      <c r="A423" s="64"/>
      <c r="B423" s="64"/>
      <c r="C423" s="64"/>
      <c r="D423" s="64"/>
      <c r="E423" s="65"/>
      <c r="F423" s="64"/>
      <c r="G423" s="64"/>
      <c r="H423" s="66"/>
      <c r="I423" s="66"/>
      <c r="J423" s="66"/>
      <c r="K423" s="66"/>
    </row>
    <row r="424" spans="1:11" ht="24.95" hidden="1" customHeight="1">
      <c r="A424" s="67" t="s">
        <v>603</v>
      </c>
      <c r="B424" s="67"/>
      <c r="C424" s="67"/>
      <c r="D424" s="67"/>
      <c r="E424" s="68" t="s">
        <v>604</v>
      </c>
      <c r="F424" s="67"/>
      <c r="G424" s="67"/>
      <c r="H424" s="69"/>
      <c r="I424" s="69"/>
      <c r="J424" s="69"/>
      <c r="K424" s="69">
        <f>SUM(K426:K429)</f>
        <v>288981.56999999995</v>
      </c>
    </row>
    <row r="425" spans="1:11" hidden="1">
      <c r="A425" s="42"/>
      <c r="B425" s="42"/>
      <c r="C425" s="42"/>
      <c r="D425" s="42"/>
      <c r="E425" s="43"/>
      <c r="F425" s="42"/>
      <c r="G425" s="42"/>
      <c r="H425" s="44"/>
      <c r="I425" s="44"/>
      <c r="J425" s="44"/>
      <c r="K425" s="44"/>
    </row>
    <row r="426" spans="1:11" ht="45" hidden="1">
      <c r="A426" s="42" t="s">
        <v>605</v>
      </c>
      <c r="B426" s="42" t="s">
        <v>35</v>
      </c>
      <c r="C426" s="42" t="s">
        <v>54</v>
      </c>
      <c r="D426" s="42">
        <v>87904</v>
      </c>
      <c r="E426" s="43" t="s">
        <v>606</v>
      </c>
      <c r="F426" s="42" t="s">
        <v>61</v>
      </c>
      <c r="G426" s="42">
        <v>4146.3500000000004</v>
      </c>
      <c r="H426" s="44">
        <v>6.62</v>
      </c>
      <c r="I426" s="44">
        <f>TRUNC(H426*(1+$I$2),2)</f>
        <v>8.27</v>
      </c>
      <c r="J426" s="44">
        <f>TRUNC(G426*H426,2)</f>
        <v>27448.83</v>
      </c>
      <c r="K426" s="44">
        <f>TRUNC(G426*I426,2)</f>
        <v>34290.31</v>
      </c>
    </row>
    <row r="427" spans="1:11" ht="45" hidden="1">
      <c r="A427" s="42" t="s">
        <v>607</v>
      </c>
      <c r="B427" s="42" t="s">
        <v>35</v>
      </c>
      <c r="C427" s="42" t="s">
        <v>54</v>
      </c>
      <c r="D427" s="42">
        <v>87777</v>
      </c>
      <c r="E427" s="43" t="s">
        <v>608</v>
      </c>
      <c r="F427" s="42" t="s">
        <v>61</v>
      </c>
      <c r="G427" s="42">
        <v>4146.3500000000004</v>
      </c>
      <c r="H427" s="44">
        <v>44.65</v>
      </c>
      <c r="I427" s="44">
        <f>TRUNC(H427*(1+$I$2),2)</f>
        <v>55.78</v>
      </c>
      <c r="J427" s="44">
        <f>TRUNC(G427*H427,2)</f>
        <v>185134.52</v>
      </c>
      <c r="K427" s="44">
        <f>TRUNC(G427*I427,2)</f>
        <v>231283.4</v>
      </c>
    </row>
    <row r="428" spans="1:11" ht="45" hidden="1">
      <c r="A428" s="42" t="s">
        <v>609</v>
      </c>
      <c r="B428" s="42" t="s">
        <v>35</v>
      </c>
      <c r="C428" s="42" t="s">
        <v>54</v>
      </c>
      <c r="D428" s="42">
        <v>87788</v>
      </c>
      <c r="E428" s="43" t="s">
        <v>610</v>
      </c>
      <c r="F428" s="42" t="s">
        <v>61</v>
      </c>
      <c r="G428" s="42">
        <v>30.9</v>
      </c>
      <c r="H428" s="44">
        <v>70.290000000000006</v>
      </c>
      <c r="I428" s="44">
        <f>TRUNC(H428*(1+$I$2),2)</f>
        <v>87.82</v>
      </c>
      <c r="J428" s="44">
        <f>TRUNC(G428*H428,2)</f>
        <v>2171.96</v>
      </c>
      <c r="K428" s="44">
        <f>TRUNC(G428*I428,2)</f>
        <v>2713.63</v>
      </c>
    </row>
    <row r="429" spans="1:11" ht="30" hidden="1">
      <c r="A429" s="42" t="s">
        <v>611</v>
      </c>
      <c r="B429" s="42" t="s">
        <v>35</v>
      </c>
      <c r="C429" s="42" t="s">
        <v>54</v>
      </c>
      <c r="D429" s="42">
        <v>91515</v>
      </c>
      <c r="E429" s="43" t="s">
        <v>612</v>
      </c>
      <c r="F429" s="42" t="s">
        <v>61</v>
      </c>
      <c r="G429" s="42">
        <v>2680.6</v>
      </c>
      <c r="H429" s="44">
        <v>6.18</v>
      </c>
      <c r="I429" s="44">
        <f>TRUNC(H429*(1+$I$2),2)</f>
        <v>7.72</v>
      </c>
      <c r="J429" s="44">
        <f>TRUNC(G429*H429,2)</f>
        <v>16566.099999999999</v>
      </c>
      <c r="K429" s="44">
        <f>TRUNC(G429*I429,2)</f>
        <v>20694.23</v>
      </c>
    </row>
    <row r="430" spans="1:11" ht="24.95" hidden="1" customHeight="1">
      <c r="A430" s="67" t="s">
        <v>613</v>
      </c>
      <c r="B430" s="67"/>
      <c r="C430" s="67"/>
      <c r="D430" s="67"/>
      <c r="E430" s="68" t="s">
        <v>614</v>
      </c>
      <c r="F430" s="67"/>
      <c r="G430" s="67"/>
      <c r="H430" s="69"/>
      <c r="I430" s="69"/>
      <c r="J430" s="69"/>
      <c r="K430" s="69">
        <f>SUM(K432:K433)</f>
        <v>34957.949999999997</v>
      </c>
    </row>
    <row r="431" spans="1:11" hidden="1">
      <c r="A431" s="42"/>
      <c r="B431" s="42"/>
      <c r="C431" s="42"/>
      <c r="D431" s="42"/>
      <c r="E431" s="43"/>
      <c r="F431" s="42"/>
      <c r="G431" s="42"/>
      <c r="H431" s="44"/>
      <c r="I431" s="44"/>
      <c r="J431" s="44"/>
      <c r="K431" s="44"/>
    </row>
    <row r="432" spans="1:11" ht="30" hidden="1">
      <c r="A432" s="42" t="s">
        <v>615</v>
      </c>
      <c r="B432" s="42" t="s">
        <v>35</v>
      </c>
      <c r="C432" s="42" t="s">
        <v>54</v>
      </c>
      <c r="D432" s="42">
        <v>87414</v>
      </c>
      <c r="E432" s="43" t="s">
        <v>316</v>
      </c>
      <c r="F432" s="42" t="s">
        <v>61</v>
      </c>
      <c r="G432" s="42">
        <v>1090.5</v>
      </c>
      <c r="H432" s="44">
        <v>16.690000000000001</v>
      </c>
      <c r="I432" s="44">
        <f>TRUNC(H432*(1+$I$2),2)</f>
        <v>20.85</v>
      </c>
      <c r="J432" s="44">
        <f>TRUNC(G432*H432,2)</f>
        <v>18200.439999999999</v>
      </c>
      <c r="K432" s="44">
        <f>TRUNC(G432*I432,2)</f>
        <v>22736.92</v>
      </c>
    </row>
    <row r="433" spans="1:11" ht="45" hidden="1">
      <c r="A433" s="42" t="s">
        <v>616</v>
      </c>
      <c r="B433" s="42" t="s">
        <v>35</v>
      </c>
      <c r="C433" s="42" t="s">
        <v>54</v>
      </c>
      <c r="D433" s="42">
        <v>90406</v>
      </c>
      <c r="E433" s="43" t="s">
        <v>617</v>
      </c>
      <c r="F433" s="42" t="s">
        <v>61</v>
      </c>
      <c r="G433" s="42">
        <v>292.02</v>
      </c>
      <c r="H433" s="44">
        <v>33.5</v>
      </c>
      <c r="I433" s="44">
        <f>TRUNC(H433*(1+$I$2),2)</f>
        <v>41.85</v>
      </c>
      <c r="J433" s="44">
        <f>TRUNC(G433*H433,2)</f>
        <v>9782.67</v>
      </c>
      <c r="K433" s="44">
        <f>TRUNC(G433*I433,2)</f>
        <v>12221.03</v>
      </c>
    </row>
    <row r="434" spans="1:11" ht="24.95" hidden="1" customHeight="1">
      <c r="A434" s="55" t="s">
        <v>618</v>
      </c>
      <c r="B434" s="55"/>
      <c r="C434" s="55"/>
      <c r="D434" s="55"/>
      <c r="E434" s="56" t="s">
        <v>377</v>
      </c>
      <c r="F434" s="55"/>
      <c r="G434" s="55"/>
      <c r="H434" s="57"/>
      <c r="I434" s="57"/>
      <c r="J434" s="57"/>
      <c r="K434" s="57">
        <f>SUM(K436,K443)</f>
        <v>277226.42</v>
      </c>
    </row>
    <row r="435" spans="1:11" hidden="1">
      <c r="A435" s="64"/>
      <c r="B435" s="64"/>
      <c r="C435" s="64"/>
      <c r="D435" s="64"/>
      <c r="E435" s="65"/>
      <c r="F435" s="64"/>
      <c r="G435" s="64"/>
      <c r="H435" s="66"/>
      <c r="I435" s="66"/>
      <c r="J435" s="66"/>
      <c r="K435" s="66"/>
    </row>
    <row r="436" spans="1:11" ht="24.95" hidden="1" customHeight="1">
      <c r="A436" s="67" t="s">
        <v>619</v>
      </c>
      <c r="B436" s="67"/>
      <c r="C436" s="67"/>
      <c r="D436" s="67"/>
      <c r="E436" s="68" t="s">
        <v>604</v>
      </c>
      <c r="F436" s="67"/>
      <c r="G436" s="67"/>
      <c r="H436" s="69"/>
      <c r="I436" s="69"/>
      <c r="J436" s="69"/>
      <c r="K436" s="69">
        <f>SUM(K438:K442)</f>
        <v>223888.81</v>
      </c>
    </row>
    <row r="437" spans="1:11" hidden="1">
      <c r="A437" s="42"/>
      <c r="B437" s="42"/>
      <c r="C437" s="42"/>
      <c r="D437" s="42"/>
      <c r="E437" s="43"/>
      <c r="F437" s="42"/>
      <c r="G437" s="42"/>
      <c r="H437" s="44"/>
      <c r="I437" s="44"/>
      <c r="J437" s="44"/>
      <c r="K437" s="44"/>
    </row>
    <row r="438" spans="1:11" ht="30" hidden="1">
      <c r="A438" s="42" t="s">
        <v>620</v>
      </c>
      <c r="B438" s="42" t="s">
        <v>35</v>
      </c>
      <c r="C438" s="42" t="s">
        <v>54</v>
      </c>
      <c r="D438" s="42">
        <v>88411</v>
      </c>
      <c r="E438" s="43" t="s">
        <v>621</v>
      </c>
      <c r="F438" s="42" t="s">
        <v>61</v>
      </c>
      <c r="G438" s="42">
        <v>4146.3500000000004</v>
      </c>
      <c r="H438" s="44">
        <v>1.69</v>
      </c>
      <c r="I438" s="44">
        <f>TRUNC(H438*(1+$I$2),2)</f>
        <v>2.11</v>
      </c>
      <c r="J438" s="44">
        <f>TRUNC(G438*H438,2)</f>
        <v>7007.33</v>
      </c>
      <c r="K438" s="44">
        <f>TRUNC(G438*I438,2)</f>
        <v>8748.7900000000009</v>
      </c>
    </row>
    <row r="439" spans="1:11" hidden="1">
      <c r="A439" s="42" t="s">
        <v>622</v>
      </c>
      <c r="B439" s="42" t="s">
        <v>35</v>
      </c>
      <c r="C439" s="42" t="s">
        <v>54</v>
      </c>
      <c r="D439" s="42">
        <v>95305</v>
      </c>
      <c r="E439" s="43" t="s">
        <v>623</v>
      </c>
      <c r="F439" s="42" t="s">
        <v>61</v>
      </c>
      <c r="G439" s="42">
        <v>4146.3500000000004</v>
      </c>
      <c r="H439" s="44">
        <v>13.27</v>
      </c>
      <c r="I439" s="44">
        <f>TRUNC(H439*(1+$I$2),2)</f>
        <v>16.57</v>
      </c>
      <c r="J439" s="44">
        <f>TRUNC(G439*H439,2)</f>
        <v>55022.06</v>
      </c>
      <c r="K439" s="44">
        <f>TRUNC(G439*I439,2)</f>
        <v>68705.009999999995</v>
      </c>
    </row>
    <row r="440" spans="1:11" ht="30" hidden="1">
      <c r="A440" s="42" t="s">
        <v>624</v>
      </c>
      <c r="B440" s="42" t="s">
        <v>35</v>
      </c>
      <c r="C440" s="42" t="s">
        <v>54</v>
      </c>
      <c r="D440" s="42">
        <v>88489</v>
      </c>
      <c r="E440" s="43" t="s">
        <v>384</v>
      </c>
      <c r="F440" s="42" t="s">
        <v>61</v>
      </c>
      <c r="G440" s="42">
        <v>4146.3500000000004</v>
      </c>
      <c r="H440" s="44">
        <v>12.71</v>
      </c>
      <c r="I440" s="44">
        <f>TRUNC(H440*(1+$I$2),2)</f>
        <v>15.87</v>
      </c>
      <c r="J440" s="44">
        <f>TRUNC(G440*H440,2)</f>
        <v>52700.1</v>
      </c>
      <c r="K440" s="44">
        <f>TRUNC(G440*I440,2)</f>
        <v>65802.570000000007</v>
      </c>
    </row>
    <row r="441" spans="1:11" hidden="1">
      <c r="A441" s="42" t="s">
        <v>625</v>
      </c>
      <c r="B441" s="42" t="s">
        <v>35</v>
      </c>
      <c r="C441" s="42" t="s">
        <v>36</v>
      </c>
      <c r="D441" s="42" t="s">
        <v>626</v>
      </c>
      <c r="E441" s="43" t="s">
        <v>627</v>
      </c>
      <c r="F441" s="42" t="s">
        <v>628</v>
      </c>
      <c r="G441" s="42">
        <v>2680.6</v>
      </c>
      <c r="H441" s="44">
        <v>11.38</v>
      </c>
      <c r="I441" s="44">
        <f>TRUNC(H441*(1+$I$2),2)</f>
        <v>14.21</v>
      </c>
      <c r="J441" s="44">
        <f>TRUNC(G441*H441,2)</f>
        <v>30505.22</v>
      </c>
      <c r="K441" s="44">
        <f>TRUNC(G441*I441,2)</f>
        <v>38091.32</v>
      </c>
    </row>
    <row r="442" spans="1:11" ht="30" hidden="1">
      <c r="A442" s="42" t="s">
        <v>629</v>
      </c>
      <c r="B442" s="42" t="s">
        <v>35</v>
      </c>
      <c r="C442" s="42" t="s">
        <v>54</v>
      </c>
      <c r="D442" s="42">
        <v>88489</v>
      </c>
      <c r="E442" s="43" t="s">
        <v>384</v>
      </c>
      <c r="F442" s="42" t="s">
        <v>61</v>
      </c>
      <c r="G442" s="42">
        <v>2680.6</v>
      </c>
      <c r="H442" s="44">
        <v>12.71</v>
      </c>
      <c r="I442" s="44">
        <f>TRUNC(H442*(1+$I$2),2)</f>
        <v>15.87</v>
      </c>
      <c r="J442" s="44">
        <f>TRUNC(G442*H442,2)</f>
        <v>34070.42</v>
      </c>
      <c r="K442" s="44">
        <f>TRUNC(G442*I442,2)</f>
        <v>42541.120000000003</v>
      </c>
    </row>
    <row r="443" spans="1:11" ht="24.95" hidden="1" customHeight="1">
      <c r="A443" s="67" t="s">
        <v>630</v>
      </c>
      <c r="B443" s="67"/>
      <c r="C443" s="67"/>
      <c r="D443" s="67"/>
      <c r="E443" s="68" t="s">
        <v>614</v>
      </c>
      <c r="F443" s="67"/>
      <c r="G443" s="67"/>
      <c r="H443" s="69"/>
      <c r="I443" s="69"/>
      <c r="J443" s="69"/>
      <c r="K443" s="69">
        <f>SUM(K445:K447)</f>
        <v>53337.61</v>
      </c>
    </row>
    <row r="444" spans="1:11" hidden="1">
      <c r="A444" s="42"/>
      <c r="B444" s="42"/>
      <c r="C444" s="42"/>
      <c r="D444" s="42"/>
      <c r="E444" s="43"/>
      <c r="F444" s="42"/>
      <c r="G444" s="42"/>
      <c r="H444" s="44"/>
      <c r="I444" s="44"/>
      <c r="J444" s="44"/>
      <c r="K444" s="44"/>
    </row>
    <row r="445" spans="1:11" hidden="1">
      <c r="A445" s="42" t="s">
        <v>631</v>
      </c>
      <c r="B445" s="42" t="s">
        <v>35</v>
      </c>
      <c r="C445" s="42" t="s">
        <v>54</v>
      </c>
      <c r="D445" s="42">
        <v>88484</v>
      </c>
      <c r="E445" s="43" t="s">
        <v>387</v>
      </c>
      <c r="F445" s="42" t="s">
        <v>61</v>
      </c>
      <c r="G445" s="42">
        <v>1382.52</v>
      </c>
      <c r="H445" s="44">
        <v>1.87</v>
      </c>
      <c r="I445" s="44">
        <f>TRUNC(H445*(1+$I$2),2)</f>
        <v>2.33</v>
      </c>
      <c r="J445" s="44">
        <f>TRUNC(G445*H445,2)</f>
        <v>2585.31</v>
      </c>
      <c r="K445" s="44">
        <f>TRUNC(G445*I445,2)</f>
        <v>3221.27</v>
      </c>
    </row>
    <row r="446" spans="1:11" hidden="1">
      <c r="A446" s="42" t="s">
        <v>632</v>
      </c>
      <c r="B446" s="42" t="s">
        <v>35</v>
      </c>
      <c r="C446" s="42" t="s">
        <v>54</v>
      </c>
      <c r="D446" s="42">
        <v>95306</v>
      </c>
      <c r="E446" s="43" t="s">
        <v>633</v>
      </c>
      <c r="F446" s="42" t="s">
        <v>61</v>
      </c>
      <c r="G446" s="42">
        <v>1382.52</v>
      </c>
      <c r="H446" s="44">
        <v>14.97</v>
      </c>
      <c r="I446" s="44">
        <f>TRUNC(H446*(1+$I$2),2)</f>
        <v>18.7</v>
      </c>
      <c r="J446" s="44">
        <f>TRUNC(G446*H446,2)</f>
        <v>20696.32</v>
      </c>
      <c r="K446" s="44">
        <f>TRUNC(G446*I446,2)</f>
        <v>25853.119999999999</v>
      </c>
    </row>
    <row r="447" spans="1:11" ht="30" hidden="1">
      <c r="A447" s="42" t="s">
        <v>634</v>
      </c>
      <c r="B447" s="42" t="s">
        <v>35</v>
      </c>
      <c r="C447" s="42" t="s">
        <v>54</v>
      </c>
      <c r="D447" s="42">
        <v>88488</v>
      </c>
      <c r="E447" s="43" t="s">
        <v>391</v>
      </c>
      <c r="F447" s="42" t="s">
        <v>61</v>
      </c>
      <c r="G447" s="42">
        <v>1382.52</v>
      </c>
      <c r="H447" s="44">
        <v>14.05</v>
      </c>
      <c r="I447" s="44">
        <f>TRUNC(H447*(1+$I$2),2)</f>
        <v>17.55</v>
      </c>
      <c r="J447" s="44">
        <f>TRUNC(G447*H447,2)</f>
        <v>19424.400000000001</v>
      </c>
      <c r="K447" s="44">
        <f>TRUNC(G447*I447,2)</f>
        <v>24263.22</v>
      </c>
    </row>
    <row r="448" spans="1:11" ht="24.95" hidden="1" customHeight="1">
      <c r="A448" s="55" t="s">
        <v>635</v>
      </c>
      <c r="B448" s="55"/>
      <c r="C448" s="55"/>
      <c r="D448" s="55"/>
      <c r="E448" s="56" t="s">
        <v>636</v>
      </c>
      <c r="F448" s="55"/>
      <c r="G448" s="55"/>
      <c r="H448" s="57"/>
      <c r="I448" s="57"/>
      <c r="J448" s="57"/>
      <c r="K448" s="57">
        <f>SUM(K450:K451)</f>
        <v>3955.7</v>
      </c>
    </row>
    <row r="449" spans="1:11" hidden="1">
      <c r="A449" s="42"/>
      <c r="B449" s="42"/>
      <c r="C449" s="42"/>
      <c r="D449" s="42"/>
      <c r="E449" s="43"/>
      <c r="F449" s="42"/>
      <c r="G449" s="42"/>
      <c r="H449" s="44"/>
      <c r="I449" s="44"/>
      <c r="J449" s="44"/>
      <c r="K449" s="44"/>
    </row>
    <row r="450" spans="1:11" ht="30" hidden="1">
      <c r="A450" s="42" t="s">
        <v>637</v>
      </c>
      <c r="B450" s="42" t="s">
        <v>35</v>
      </c>
      <c r="C450" s="42" t="s">
        <v>54</v>
      </c>
      <c r="D450" s="42">
        <v>91341</v>
      </c>
      <c r="E450" s="43" t="s">
        <v>322</v>
      </c>
      <c r="F450" s="42" t="s">
        <v>61</v>
      </c>
      <c r="G450" s="42">
        <v>3.78</v>
      </c>
      <c r="H450" s="44">
        <v>511.57</v>
      </c>
      <c r="I450" s="44">
        <f>TRUNC(H450*(1+$I$2),2)</f>
        <v>639.15</v>
      </c>
      <c r="J450" s="44">
        <f>TRUNC(G450*H450,2)</f>
        <v>1933.73</v>
      </c>
      <c r="K450" s="44">
        <f>TRUNC(G450*I450,2)</f>
        <v>2415.98</v>
      </c>
    </row>
    <row r="451" spans="1:11" ht="30" hidden="1">
      <c r="A451" s="42" t="s">
        <v>638</v>
      </c>
      <c r="B451" s="42" t="s">
        <v>35</v>
      </c>
      <c r="C451" s="42" t="s">
        <v>639</v>
      </c>
      <c r="D451" s="42">
        <v>173</v>
      </c>
      <c r="E451" s="43" t="s">
        <v>640</v>
      </c>
      <c r="F451" s="42" t="s">
        <v>546</v>
      </c>
      <c r="G451" s="42">
        <v>1.32</v>
      </c>
      <c r="H451" s="44">
        <v>933.62</v>
      </c>
      <c r="I451" s="44">
        <f>TRUNC(H451*(1+$I$2),2)</f>
        <v>1166.46</v>
      </c>
      <c r="J451" s="44">
        <f>TRUNC(G451*H451,2)</f>
        <v>1232.3699999999999</v>
      </c>
      <c r="K451" s="44">
        <f>TRUNC(G451*I451,2)</f>
        <v>1539.72</v>
      </c>
    </row>
    <row r="452" spans="1:11" ht="24.95" customHeight="1">
      <c r="A452" s="61" t="s">
        <v>641</v>
      </c>
      <c r="B452" s="61"/>
      <c r="C452" s="61"/>
      <c r="D452" s="61"/>
      <c r="E452" s="62" t="s">
        <v>642</v>
      </c>
      <c r="F452" s="61"/>
      <c r="G452" s="61"/>
      <c r="H452" s="63"/>
      <c r="I452" s="63"/>
      <c r="J452" s="63"/>
      <c r="K452" s="63">
        <f>Orçamento!K460</f>
        <v>0</v>
      </c>
    </row>
    <row r="453" spans="1:11">
      <c r="A453" s="64"/>
      <c r="B453" s="64"/>
      <c r="C453" s="64"/>
      <c r="D453" s="64"/>
      <c r="E453" s="65"/>
      <c r="F453" s="64"/>
      <c r="G453" s="64"/>
      <c r="H453" s="66"/>
      <c r="I453" s="66"/>
      <c r="J453" s="66"/>
      <c r="K453" s="66"/>
    </row>
    <row r="454" spans="1:11" ht="60" hidden="1">
      <c r="A454" s="42" t="s">
        <v>643</v>
      </c>
      <c r="B454" s="42" t="s">
        <v>35</v>
      </c>
      <c r="C454" s="42" t="s">
        <v>54</v>
      </c>
      <c r="D454" s="42">
        <v>99837</v>
      </c>
      <c r="E454" s="43" t="s">
        <v>644</v>
      </c>
      <c r="F454" s="42" t="s">
        <v>91</v>
      </c>
      <c r="G454" s="42">
        <v>47.1</v>
      </c>
      <c r="H454" s="44">
        <v>601.5</v>
      </c>
      <c r="I454" s="44">
        <f>TRUNC(H454*(1+$I$2),2)</f>
        <v>751.51</v>
      </c>
      <c r="J454" s="44">
        <f>TRUNC(G454*H454,2)</f>
        <v>28330.65</v>
      </c>
      <c r="K454" s="44">
        <f>TRUNC(G454*I454,2)</f>
        <v>35396.120000000003</v>
      </c>
    </row>
    <row r="455" spans="1:11" ht="30" hidden="1">
      <c r="A455" s="42" t="s">
        <v>645</v>
      </c>
      <c r="B455" s="42" t="s">
        <v>35</v>
      </c>
      <c r="C455" s="42" t="s">
        <v>54</v>
      </c>
      <c r="D455" s="42">
        <v>99841</v>
      </c>
      <c r="E455" s="43" t="s">
        <v>646</v>
      </c>
      <c r="F455" s="42" t="s">
        <v>91</v>
      </c>
      <c r="G455" s="42">
        <v>34.549999999999997</v>
      </c>
      <c r="H455" s="44">
        <v>1236.79</v>
      </c>
      <c r="I455" s="44">
        <f>TRUNC(H455*(1+$I$2),2)</f>
        <v>1545.24</v>
      </c>
      <c r="J455" s="44">
        <f>TRUNC(G455*H455,2)</f>
        <v>42731.09</v>
      </c>
      <c r="K455" s="44">
        <f>TRUNC(G455*I455,2)</f>
        <v>53388.04</v>
      </c>
    </row>
    <row r="456" spans="1:11" ht="30" hidden="1">
      <c r="A456" s="42" t="s">
        <v>647</v>
      </c>
      <c r="B456" s="42" t="s">
        <v>35</v>
      </c>
      <c r="C456" s="42" t="s">
        <v>54</v>
      </c>
      <c r="D456" s="42">
        <v>99855</v>
      </c>
      <c r="E456" s="43" t="s">
        <v>648</v>
      </c>
      <c r="F456" s="42" t="s">
        <v>91</v>
      </c>
      <c r="G456" s="42">
        <v>119.8</v>
      </c>
      <c r="H456" s="44">
        <v>110.15</v>
      </c>
      <c r="I456" s="44">
        <f>TRUNC(H456*(1+$I$2),2)</f>
        <v>137.62</v>
      </c>
      <c r="J456" s="44">
        <f>TRUNC(G456*H456,2)</f>
        <v>13195.97</v>
      </c>
      <c r="K456" s="44">
        <f>TRUNC(G456*I456,2)</f>
        <v>16486.87</v>
      </c>
    </row>
    <row r="457" spans="1:11" ht="45" hidden="1">
      <c r="A457" s="42" t="s">
        <v>649</v>
      </c>
      <c r="B457" s="42" t="s">
        <v>35</v>
      </c>
      <c r="C457" s="42" t="s">
        <v>54</v>
      </c>
      <c r="D457" s="42">
        <v>100757</v>
      </c>
      <c r="E457" s="43" t="s">
        <v>650</v>
      </c>
      <c r="F457" s="42" t="s">
        <v>61</v>
      </c>
      <c r="G457" s="42">
        <v>163.52000000000001</v>
      </c>
      <c r="H457" s="44">
        <v>33.090000000000003</v>
      </c>
      <c r="I457" s="44">
        <f>TRUNC(H457*(1+$I$2),2)</f>
        <v>41.34</v>
      </c>
      <c r="J457" s="44">
        <f>TRUNC(G457*H457,2)</f>
        <v>5410.87</v>
      </c>
      <c r="K457" s="44">
        <f>TRUNC(G457*I457,2)</f>
        <v>6759.91</v>
      </c>
    </row>
    <row r="458" spans="1:11" hidden="1">
      <c r="A458" s="42" t="s">
        <v>651</v>
      </c>
      <c r="B458" s="42" t="s">
        <v>35</v>
      </c>
      <c r="C458" s="42" t="s">
        <v>639</v>
      </c>
      <c r="D458" s="42">
        <v>4264</v>
      </c>
      <c r="E458" s="43" t="s">
        <v>652</v>
      </c>
      <c r="F458" s="42" t="s">
        <v>653</v>
      </c>
      <c r="G458" s="42">
        <v>215.55</v>
      </c>
      <c r="H458" s="44">
        <v>88.27</v>
      </c>
      <c r="I458" s="44">
        <f>TRUNC(H458*(1+$I$2),2)</f>
        <v>110.28</v>
      </c>
      <c r="J458" s="44">
        <f>TRUNC(G458*H458,2)</f>
        <v>19026.59</v>
      </c>
      <c r="K458" s="44">
        <f>TRUNC(G458*I458,2)</f>
        <v>23770.85</v>
      </c>
    </row>
    <row r="459" spans="1:11" ht="24.95" customHeight="1">
      <c r="A459" s="61" t="s">
        <v>654</v>
      </c>
      <c r="B459" s="61"/>
      <c r="C459" s="61"/>
      <c r="D459" s="61"/>
      <c r="E459" s="62" t="s">
        <v>655</v>
      </c>
      <c r="F459" s="61"/>
      <c r="G459" s="61"/>
      <c r="H459" s="63"/>
      <c r="I459" s="63"/>
      <c r="J459" s="63"/>
      <c r="K459" s="63">
        <f>Orçamento!K467</f>
        <v>0</v>
      </c>
    </row>
    <row r="460" spans="1:11">
      <c r="A460" s="64"/>
      <c r="B460" s="64"/>
      <c r="C460" s="64"/>
      <c r="D460" s="64"/>
      <c r="E460" s="65"/>
      <c r="F460" s="64"/>
      <c r="G460" s="64"/>
      <c r="H460" s="66"/>
      <c r="I460" s="66"/>
      <c r="J460" s="66"/>
      <c r="K460" s="66"/>
    </row>
    <row r="461" spans="1:11" ht="24.95" hidden="1" customHeight="1">
      <c r="A461" s="55" t="s">
        <v>656</v>
      </c>
      <c r="B461" s="55"/>
      <c r="C461" s="55"/>
      <c r="D461" s="55"/>
      <c r="E461" s="56" t="s">
        <v>657</v>
      </c>
      <c r="F461" s="55"/>
      <c r="G461" s="55"/>
      <c r="H461" s="57"/>
      <c r="I461" s="57"/>
      <c r="J461" s="57"/>
      <c r="K461" s="57">
        <f>SUM(K463,K485)</f>
        <v>16079.310000000001</v>
      </c>
    </row>
    <row r="462" spans="1:11" hidden="1">
      <c r="A462" s="64"/>
      <c r="B462" s="64"/>
      <c r="C462" s="64"/>
      <c r="D462" s="64"/>
      <c r="E462" s="65"/>
      <c r="F462" s="64"/>
      <c r="G462" s="64"/>
      <c r="H462" s="66"/>
      <c r="I462" s="66"/>
      <c r="J462" s="66"/>
      <c r="K462" s="66"/>
    </row>
    <row r="463" spans="1:11" ht="24.95" hidden="1" customHeight="1">
      <c r="A463" s="67" t="s">
        <v>658</v>
      </c>
      <c r="B463" s="67"/>
      <c r="C463" s="67"/>
      <c r="D463" s="67"/>
      <c r="E463" s="68" t="s">
        <v>659</v>
      </c>
      <c r="F463" s="67"/>
      <c r="G463" s="67"/>
      <c r="H463" s="69"/>
      <c r="I463" s="69"/>
      <c r="J463" s="69"/>
      <c r="K463" s="69">
        <f>SUM(K465:K484)</f>
        <v>3440.3200000000006</v>
      </c>
    </row>
    <row r="464" spans="1:11" hidden="1">
      <c r="A464" s="42"/>
      <c r="B464" s="42"/>
      <c r="C464" s="42"/>
      <c r="D464" s="42"/>
      <c r="E464" s="43"/>
      <c r="F464" s="42"/>
      <c r="G464" s="42"/>
      <c r="H464" s="44"/>
      <c r="I464" s="44"/>
      <c r="J464" s="44"/>
      <c r="K464" s="44"/>
    </row>
    <row r="465" spans="1:11" ht="30" hidden="1">
      <c r="A465" s="42" t="s">
        <v>660</v>
      </c>
      <c r="B465" s="42" t="s">
        <v>35</v>
      </c>
      <c r="C465" s="42" t="s">
        <v>54</v>
      </c>
      <c r="D465" s="42">
        <v>90371</v>
      </c>
      <c r="E465" s="43" t="s">
        <v>661</v>
      </c>
      <c r="F465" s="42" t="s">
        <v>39</v>
      </c>
      <c r="G465" s="42">
        <v>2</v>
      </c>
      <c r="H465" s="44">
        <v>15.28</v>
      </c>
      <c r="I465" s="44">
        <f t="shared" ref="I465:I484" si="45">TRUNC(H465*(1+$I$2),2)</f>
        <v>19.09</v>
      </c>
      <c r="J465" s="44">
        <f t="shared" ref="J465:J484" si="46">TRUNC(G465*H465,2)</f>
        <v>30.56</v>
      </c>
      <c r="K465" s="44">
        <f t="shared" ref="K465:K484" si="47">TRUNC(G465*I465,2)</f>
        <v>38.18</v>
      </c>
    </row>
    <row r="466" spans="1:11" ht="30" hidden="1">
      <c r="A466" s="42" t="s">
        <v>662</v>
      </c>
      <c r="B466" s="42" t="s">
        <v>35</v>
      </c>
      <c r="C466" s="42" t="s">
        <v>54</v>
      </c>
      <c r="D466" s="42">
        <v>102111</v>
      </c>
      <c r="E466" s="43" t="s">
        <v>663</v>
      </c>
      <c r="F466" s="42" t="s">
        <v>39</v>
      </c>
      <c r="G466" s="42">
        <v>1</v>
      </c>
      <c r="H466" s="44">
        <v>864.96</v>
      </c>
      <c r="I466" s="44">
        <f t="shared" si="45"/>
        <v>1080.68</v>
      </c>
      <c r="J466" s="44">
        <f t="shared" si="46"/>
        <v>864.96</v>
      </c>
      <c r="K466" s="44">
        <f t="shared" si="47"/>
        <v>1080.68</v>
      </c>
    </row>
    <row r="467" spans="1:11" ht="30" hidden="1">
      <c r="A467" s="42" t="s">
        <v>664</v>
      </c>
      <c r="B467" s="42" t="s">
        <v>35</v>
      </c>
      <c r="C467" s="42" t="s">
        <v>54</v>
      </c>
      <c r="D467" s="42">
        <v>103042</v>
      </c>
      <c r="E467" s="43" t="s">
        <v>665</v>
      </c>
      <c r="F467" s="42" t="s">
        <v>39</v>
      </c>
      <c r="G467" s="42">
        <v>1</v>
      </c>
      <c r="H467" s="44">
        <v>12.83</v>
      </c>
      <c r="I467" s="44">
        <f t="shared" si="45"/>
        <v>16.02</v>
      </c>
      <c r="J467" s="44">
        <f t="shared" si="46"/>
        <v>12.83</v>
      </c>
      <c r="K467" s="44">
        <f t="shared" si="47"/>
        <v>16.02</v>
      </c>
    </row>
    <row r="468" spans="1:11" ht="45" hidden="1">
      <c r="A468" s="42" t="s">
        <v>666</v>
      </c>
      <c r="B468" s="42" t="s">
        <v>35</v>
      </c>
      <c r="C468" s="42" t="s">
        <v>54</v>
      </c>
      <c r="D468" s="42">
        <v>94497</v>
      </c>
      <c r="E468" s="43" t="s">
        <v>667</v>
      </c>
      <c r="F468" s="42" t="s">
        <v>39</v>
      </c>
      <c r="G468" s="42">
        <v>1</v>
      </c>
      <c r="H468" s="44">
        <v>50.39</v>
      </c>
      <c r="I468" s="44">
        <f t="shared" si="45"/>
        <v>62.95</v>
      </c>
      <c r="J468" s="44">
        <f t="shared" si="46"/>
        <v>50.39</v>
      </c>
      <c r="K468" s="44">
        <f t="shared" si="47"/>
        <v>62.95</v>
      </c>
    </row>
    <row r="469" spans="1:11" ht="45" hidden="1">
      <c r="A469" s="42" t="s">
        <v>668</v>
      </c>
      <c r="B469" s="42" t="s">
        <v>35</v>
      </c>
      <c r="C469" s="42" t="s">
        <v>54</v>
      </c>
      <c r="D469" s="42">
        <v>94496</v>
      </c>
      <c r="E469" s="43" t="s">
        <v>669</v>
      </c>
      <c r="F469" s="42" t="s">
        <v>39</v>
      </c>
      <c r="G469" s="42">
        <v>1</v>
      </c>
      <c r="H469" s="44">
        <v>39.729999999999997</v>
      </c>
      <c r="I469" s="44">
        <f t="shared" si="45"/>
        <v>49.63</v>
      </c>
      <c r="J469" s="44">
        <f t="shared" si="46"/>
        <v>39.729999999999997</v>
      </c>
      <c r="K469" s="44">
        <f t="shared" si="47"/>
        <v>49.63</v>
      </c>
    </row>
    <row r="470" spans="1:11" ht="30" hidden="1">
      <c r="A470" s="42" t="s">
        <v>670</v>
      </c>
      <c r="B470" s="42" t="s">
        <v>35</v>
      </c>
      <c r="C470" s="42" t="s">
        <v>54</v>
      </c>
      <c r="D470" s="42">
        <v>89353</v>
      </c>
      <c r="E470" s="43" t="s">
        <v>671</v>
      </c>
      <c r="F470" s="42" t="s">
        <v>39</v>
      </c>
      <c r="G470" s="42">
        <v>1</v>
      </c>
      <c r="H470" s="44">
        <v>19.02</v>
      </c>
      <c r="I470" s="44">
        <f t="shared" si="45"/>
        <v>23.76</v>
      </c>
      <c r="J470" s="44">
        <f t="shared" si="46"/>
        <v>19.02</v>
      </c>
      <c r="K470" s="44">
        <f t="shared" si="47"/>
        <v>23.76</v>
      </c>
    </row>
    <row r="471" spans="1:11" ht="45" hidden="1">
      <c r="A471" s="42" t="s">
        <v>672</v>
      </c>
      <c r="B471" s="42" t="s">
        <v>35</v>
      </c>
      <c r="C471" s="42" t="s">
        <v>54</v>
      </c>
      <c r="D471" s="42">
        <v>94672</v>
      </c>
      <c r="E471" s="43" t="s">
        <v>673</v>
      </c>
      <c r="F471" s="42" t="s">
        <v>39</v>
      </c>
      <c r="G471" s="42">
        <v>3</v>
      </c>
      <c r="H471" s="44">
        <v>8.9700000000000006</v>
      </c>
      <c r="I471" s="44">
        <f t="shared" si="45"/>
        <v>11.2</v>
      </c>
      <c r="J471" s="44">
        <f t="shared" si="46"/>
        <v>26.91</v>
      </c>
      <c r="K471" s="44">
        <f t="shared" si="47"/>
        <v>33.6</v>
      </c>
    </row>
    <row r="472" spans="1:11" ht="45" hidden="1">
      <c r="A472" s="42" t="s">
        <v>674</v>
      </c>
      <c r="B472" s="42" t="s">
        <v>35</v>
      </c>
      <c r="C472" s="42" t="s">
        <v>54</v>
      </c>
      <c r="D472" s="42">
        <v>94648</v>
      </c>
      <c r="E472" s="43" t="s">
        <v>675</v>
      </c>
      <c r="F472" s="42" t="s">
        <v>91</v>
      </c>
      <c r="G472" s="42">
        <v>0.28000000000000003</v>
      </c>
      <c r="H472" s="44">
        <v>8.2799999999999994</v>
      </c>
      <c r="I472" s="44">
        <f t="shared" si="45"/>
        <v>10.34</v>
      </c>
      <c r="J472" s="44">
        <f t="shared" si="46"/>
        <v>2.31</v>
      </c>
      <c r="K472" s="44">
        <f t="shared" si="47"/>
        <v>2.89</v>
      </c>
    </row>
    <row r="473" spans="1:11" ht="45" hidden="1">
      <c r="A473" s="42" t="s">
        <v>676</v>
      </c>
      <c r="B473" s="42" t="s">
        <v>35</v>
      </c>
      <c r="C473" s="42" t="s">
        <v>54</v>
      </c>
      <c r="D473" s="42">
        <v>94708</v>
      </c>
      <c r="E473" s="43" t="s">
        <v>677</v>
      </c>
      <c r="F473" s="42" t="s">
        <v>39</v>
      </c>
      <c r="G473" s="42">
        <v>1</v>
      </c>
      <c r="H473" s="44">
        <v>22.54</v>
      </c>
      <c r="I473" s="44">
        <f t="shared" si="45"/>
        <v>28.16</v>
      </c>
      <c r="J473" s="44">
        <f t="shared" si="46"/>
        <v>22.54</v>
      </c>
      <c r="K473" s="44">
        <f t="shared" si="47"/>
        <v>28.16</v>
      </c>
    </row>
    <row r="474" spans="1:11" ht="45" hidden="1">
      <c r="A474" s="42" t="s">
        <v>678</v>
      </c>
      <c r="B474" s="42" t="s">
        <v>35</v>
      </c>
      <c r="C474" s="42" t="s">
        <v>54</v>
      </c>
      <c r="D474" s="42">
        <v>94711</v>
      </c>
      <c r="E474" s="43" t="s">
        <v>679</v>
      </c>
      <c r="F474" s="42" t="s">
        <v>39</v>
      </c>
      <c r="G474" s="42">
        <v>2</v>
      </c>
      <c r="H474" s="44">
        <v>56.33</v>
      </c>
      <c r="I474" s="44">
        <f t="shared" si="45"/>
        <v>70.37</v>
      </c>
      <c r="J474" s="44">
        <f t="shared" si="46"/>
        <v>112.66</v>
      </c>
      <c r="K474" s="44">
        <f t="shared" si="47"/>
        <v>140.74</v>
      </c>
    </row>
    <row r="475" spans="1:11" ht="45" hidden="1">
      <c r="A475" s="42" t="s">
        <v>680</v>
      </c>
      <c r="B475" s="42" t="s">
        <v>35</v>
      </c>
      <c r="C475" s="42" t="s">
        <v>54</v>
      </c>
      <c r="D475" s="42">
        <v>94656</v>
      </c>
      <c r="E475" s="43" t="s">
        <v>681</v>
      </c>
      <c r="F475" s="42" t="s">
        <v>39</v>
      </c>
      <c r="G475" s="42">
        <v>6</v>
      </c>
      <c r="H475" s="44">
        <v>5.09</v>
      </c>
      <c r="I475" s="44">
        <f t="shared" si="45"/>
        <v>6.35</v>
      </c>
      <c r="J475" s="44">
        <f t="shared" si="46"/>
        <v>30.54</v>
      </c>
      <c r="K475" s="44">
        <f t="shared" si="47"/>
        <v>38.1</v>
      </c>
    </row>
    <row r="476" spans="1:11" ht="45" hidden="1">
      <c r="A476" s="42" t="s">
        <v>682</v>
      </c>
      <c r="B476" s="42" t="s">
        <v>35</v>
      </c>
      <c r="C476" s="42" t="s">
        <v>54</v>
      </c>
      <c r="D476" s="42">
        <v>94660</v>
      </c>
      <c r="E476" s="43" t="s">
        <v>683</v>
      </c>
      <c r="F476" s="42" t="s">
        <v>39</v>
      </c>
      <c r="G476" s="42">
        <v>2</v>
      </c>
      <c r="H476" s="44">
        <v>10.25</v>
      </c>
      <c r="I476" s="44">
        <f t="shared" si="45"/>
        <v>12.8</v>
      </c>
      <c r="J476" s="44">
        <f t="shared" si="46"/>
        <v>20.5</v>
      </c>
      <c r="K476" s="44">
        <f t="shared" si="47"/>
        <v>25.6</v>
      </c>
    </row>
    <row r="477" spans="1:11" ht="45" hidden="1">
      <c r="A477" s="42" t="s">
        <v>684</v>
      </c>
      <c r="B477" s="42" t="s">
        <v>35</v>
      </c>
      <c r="C477" s="42" t="s">
        <v>54</v>
      </c>
      <c r="D477" s="42">
        <v>94662</v>
      </c>
      <c r="E477" s="43" t="s">
        <v>685</v>
      </c>
      <c r="F477" s="42" t="s">
        <v>39</v>
      </c>
      <c r="G477" s="42">
        <v>2</v>
      </c>
      <c r="H477" s="44">
        <v>11.26</v>
      </c>
      <c r="I477" s="44">
        <f t="shared" si="45"/>
        <v>14.06</v>
      </c>
      <c r="J477" s="44">
        <f t="shared" si="46"/>
        <v>22.52</v>
      </c>
      <c r="K477" s="44">
        <f t="shared" si="47"/>
        <v>28.12</v>
      </c>
    </row>
    <row r="478" spans="1:11" ht="45" hidden="1">
      <c r="A478" s="42" t="s">
        <v>686</v>
      </c>
      <c r="B478" s="42" t="s">
        <v>35</v>
      </c>
      <c r="C478" s="42" t="s">
        <v>54</v>
      </c>
      <c r="D478" s="42">
        <v>94673</v>
      </c>
      <c r="E478" s="43" t="s">
        <v>687</v>
      </c>
      <c r="F478" s="42" t="s">
        <v>39</v>
      </c>
      <c r="G478" s="42">
        <v>8</v>
      </c>
      <c r="H478" s="44">
        <v>8.69</v>
      </c>
      <c r="I478" s="44">
        <f t="shared" si="45"/>
        <v>10.85</v>
      </c>
      <c r="J478" s="44">
        <f t="shared" si="46"/>
        <v>69.52</v>
      </c>
      <c r="K478" s="44">
        <f t="shared" si="47"/>
        <v>86.8</v>
      </c>
    </row>
    <row r="479" spans="1:11" ht="45" hidden="1">
      <c r="A479" s="42" t="s">
        <v>688</v>
      </c>
      <c r="B479" s="42" t="s">
        <v>35</v>
      </c>
      <c r="C479" s="42" t="s">
        <v>54</v>
      </c>
      <c r="D479" s="42">
        <v>94679</v>
      </c>
      <c r="E479" s="43" t="s">
        <v>689</v>
      </c>
      <c r="F479" s="42" t="s">
        <v>39</v>
      </c>
      <c r="G479" s="42">
        <v>4</v>
      </c>
      <c r="H479" s="44">
        <v>24.52</v>
      </c>
      <c r="I479" s="44">
        <f t="shared" si="45"/>
        <v>30.63</v>
      </c>
      <c r="J479" s="44">
        <f t="shared" si="46"/>
        <v>98.08</v>
      </c>
      <c r="K479" s="44">
        <f t="shared" si="47"/>
        <v>122.52</v>
      </c>
    </row>
    <row r="480" spans="1:11" ht="30" hidden="1">
      <c r="A480" s="42" t="s">
        <v>690</v>
      </c>
      <c r="B480" s="42" t="s">
        <v>35</v>
      </c>
      <c r="C480" s="42" t="s">
        <v>54</v>
      </c>
      <c r="D480" s="42">
        <v>89408</v>
      </c>
      <c r="E480" s="43" t="s">
        <v>691</v>
      </c>
      <c r="F480" s="42" t="s">
        <v>39</v>
      </c>
      <c r="G480" s="42">
        <v>1</v>
      </c>
      <c r="H480" s="44">
        <v>4.72</v>
      </c>
      <c r="I480" s="44">
        <f t="shared" si="45"/>
        <v>5.89</v>
      </c>
      <c r="J480" s="44">
        <f t="shared" si="46"/>
        <v>4.72</v>
      </c>
      <c r="K480" s="44">
        <f t="shared" si="47"/>
        <v>5.89</v>
      </c>
    </row>
    <row r="481" spans="1:11" ht="45" hidden="1">
      <c r="A481" s="42" t="s">
        <v>692</v>
      </c>
      <c r="B481" s="42" t="s">
        <v>35</v>
      </c>
      <c r="C481" s="42" t="s">
        <v>54</v>
      </c>
      <c r="D481" s="42">
        <v>94661</v>
      </c>
      <c r="E481" s="43" t="s">
        <v>693</v>
      </c>
      <c r="F481" s="42" t="s">
        <v>39</v>
      </c>
      <c r="G481" s="42">
        <v>3</v>
      </c>
      <c r="H481" s="44">
        <v>10.73</v>
      </c>
      <c r="I481" s="44">
        <f t="shared" si="45"/>
        <v>13.4</v>
      </c>
      <c r="J481" s="44">
        <f t="shared" si="46"/>
        <v>32.19</v>
      </c>
      <c r="K481" s="44">
        <f t="shared" si="47"/>
        <v>40.200000000000003</v>
      </c>
    </row>
    <row r="482" spans="1:11" ht="30" hidden="1">
      <c r="A482" s="42" t="s">
        <v>694</v>
      </c>
      <c r="B482" s="42" t="s">
        <v>35</v>
      </c>
      <c r="C482" s="42" t="s">
        <v>54</v>
      </c>
      <c r="D482" s="42">
        <v>89402</v>
      </c>
      <c r="E482" s="43" t="s">
        <v>695</v>
      </c>
      <c r="F482" s="42" t="s">
        <v>91</v>
      </c>
      <c r="G482" s="42">
        <v>31.59</v>
      </c>
      <c r="H482" s="44">
        <v>7.81</v>
      </c>
      <c r="I482" s="44">
        <f t="shared" si="45"/>
        <v>9.75</v>
      </c>
      <c r="J482" s="44">
        <f t="shared" si="46"/>
        <v>246.71</v>
      </c>
      <c r="K482" s="44">
        <f t="shared" si="47"/>
        <v>308</v>
      </c>
    </row>
    <row r="483" spans="1:11" ht="45" hidden="1">
      <c r="A483" s="42" t="s">
        <v>696</v>
      </c>
      <c r="B483" s="42" t="s">
        <v>35</v>
      </c>
      <c r="C483" s="42" t="s">
        <v>54</v>
      </c>
      <c r="D483" s="42">
        <v>94650</v>
      </c>
      <c r="E483" s="43" t="s">
        <v>697</v>
      </c>
      <c r="F483" s="42" t="s">
        <v>91</v>
      </c>
      <c r="G483" s="42">
        <v>51.16</v>
      </c>
      <c r="H483" s="44">
        <v>19.25</v>
      </c>
      <c r="I483" s="44">
        <f t="shared" si="45"/>
        <v>24.05</v>
      </c>
      <c r="J483" s="44">
        <f t="shared" si="46"/>
        <v>984.83</v>
      </c>
      <c r="K483" s="44">
        <f t="shared" si="47"/>
        <v>1230.3900000000001</v>
      </c>
    </row>
    <row r="484" spans="1:11" ht="30" hidden="1">
      <c r="A484" s="42" t="s">
        <v>698</v>
      </c>
      <c r="B484" s="42" t="s">
        <v>35</v>
      </c>
      <c r="C484" s="42" t="s">
        <v>54</v>
      </c>
      <c r="D484" s="42">
        <v>89449</v>
      </c>
      <c r="E484" s="43" t="s">
        <v>699</v>
      </c>
      <c r="F484" s="42" t="s">
        <v>91</v>
      </c>
      <c r="G484" s="42">
        <v>3.74</v>
      </c>
      <c r="H484" s="44">
        <v>16.72</v>
      </c>
      <c r="I484" s="44">
        <f t="shared" si="45"/>
        <v>20.88</v>
      </c>
      <c r="J484" s="44">
        <f t="shared" si="46"/>
        <v>62.53</v>
      </c>
      <c r="K484" s="44">
        <f t="shared" si="47"/>
        <v>78.09</v>
      </c>
    </row>
    <row r="485" spans="1:11" ht="24.95" hidden="1" customHeight="1">
      <c r="A485" s="67" t="s">
        <v>700</v>
      </c>
      <c r="B485" s="67"/>
      <c r="C485" s="67"/>
      <c r="D485" s="67"/>
      <c r="E485" s="68" t="s">
        <v>701</v>
      </c>
      <c r="F485" s="67"/>
      <c r="G485" s="67"/>
      <c r="H485" s="69"/>
      <c r="I485" s="69"/>
      <c r="J485" s="69"/>
      <c r="K485" s="69">
        <v>12638.99</v>
      </c>
    </row>
    <row r="486" spans="1:11" hidden="1">
      <c r="A486" s="42"/>
      <c r="B486" s="42"/>
      <c r="C486" s="42"/>
      <c r="D486" s="42"/>
      <c r="E486" s="43"/>
      <c r="F486" s="42"/>
      <c r="G486" s="42"/>
      <c r="H486" s="44"/>
      <c r="I486" s="44"/>
      <c r="J486" s="44"/>
      <c r="K486" s="44"/>
    </row>
    <row r="487" spans="1:11" ht="45" hidden="1">
      <c r="A487" s="42" t="s">
        <v>702</v>
      </c>
      <c r="B487" s="42" t="s">
        <v>35</v>
      </c>
      <c r="C487" s="42" t="s">
        <v>54</v>
      </c>
      <c r="D487" s="42">
        <v>94794</v>
      </c>
      <c r="E487" s="43" t="s">
        <v>703</v>
      </c>
      <c r="F487" s="42" t="s">
        <v>39</v>
      </c>
      <c r="G487" s="42">
        <v>3</v>
      </c>
      <c r="H487" s="44">
        <v>78.930000000000007</v>
      </c>
      <c r="I487" s="44">
        <f t="shared" ref="I487:I512" si="48">TRUNC(H487*(1+$I$2),2)</f>
        <v>98.61</v>
      </c>
      <c r="J487" s="44">
        <f t="shared" ref="J487:J512" si="49">TRUNC(G487*H487,2)</f>
        <v>236.79</v>
      </c>
      <c r="K487" s="44">
        <f t="shared" ref="K487:K512" si="50">TRUNC(G487*I487,2)</f>
        <v>295.83</v>
      </c>
    </row>
    <row r="488" spans="1:11" ht="30" hidden="1">
      <c r="A488" s="42" t="s">
        <v>704</v>
      </c>
      <c r="B488" s="42" t="s">
        <v>35</v>
      </c>
      <c r="C488" s="42" t="s">
        <v>54</v>
      </c>
      <c r="D488" s="42">
        <v>90373</v>
      </c>
      <c r="E488" s="43" t="s">
        <v>705</v>
      </c>
      <c r="F488" s="42" t="s">
        <v>39</v>
      </c>
      <c r="G488" s="42">
        <v>58</v>
      </c>
      <c r="H488" s="44">
        <v>12.4</v>
      </c>
      <c r="I488" s="44">
        <f t="shared" si="48"/>
        <v>15.49</v>
      </c>
      <c r="J488" s="44">
        <f t="shared" si="49"/>
        <v>719.2</v>
      </c>
      <c r="K488" s="44">
        <f t="shared" si="50"/>
        <v>898.42</v>
      </c>
    </row>
    <row r="489" spans="1:11" ht="30" hidden="1">
      <c r="A489" s="42" t="s">
        <v>706</v>
      </c>
      <c r="B489" s="42" t="s">
        <v>35</v>
      </c>
      <c r="C489" s="42" t="s">
        <v>54</v>
      </c>
      <c r="D489" s="42">
        <v>89980</v>
      </c>
      <c r="E489" s="43" t="s">
        <v>707</v>
      </c>
      <c r="F489" s="42" t="s">
        <v>39</v>
      </c>
      <c r="G489" s="42">
        <v>1</v>
      </c>
      <c r="H489" s="44">
        <v>9.57</v>
      </c>
      <c r="I489" s="44">
        <f t="shared" si="48"/>
        <v>11.95</v>
      </c>
      <c r="J489" s="44">
        <f t="shared" si="49"/>
        <v>9.57</v>
      </c>
      <c r="K489" s="44">
        <f t="shared" si="50"/>
        <v>11.95</v>
      </c>
    </row>
    <row r="490" spans="1:11" ht="45" hidden="1">
      <c r="A490" s="42" t="s">
        <v>708</v>
      </c>
      <c r="B490" s="42" t="s">
        <v>35</v>
      </c>
      <c r="C490" s="42" t="s">
        <v>54</v>
      </c>
      <c r="D490" s="42">
        <v>94711</v>
      </c>
      <c r="E490" s="43" t="s">
        <v>679</v>
      </c>
      <c r="F490" s="42" t="s">
        <v>39</v>
      </c>
      <c r="G490" s="42">
        <v>4</v>
      </c>
      <c r="H490" s="44">
        <v>56.33</v>
      </c>
      <c r="I490" s="44">
        <f t="shared" si="48"/>
        <v>70.37</v>
      </c>
      <c r="J490" s="44">
        <f t="shared" si="49"/>
        <v>225.32</v>
      </c>
      <c r="K490" s="44">
        <f t="shared" si="50"/>
        <v>281.48</v>
      </c>
    </row>
    <row r="491" spans="1:11" ht="45" hidden="1">
      <c r="A491" s="42" t="s">
        <v>709</v>
      </c>
      <c r="B491" s="42" t="s">
        <v>35</v>
      </c>
      <c r="C491" s="42" t="s">
        <v>54</v>
      </c>
      <c r="D491" s="42">
        <v>94706</v>
      </c>
      <c r="E491" s="43" t="s">
        <v>710</v>
      </c>
      <c r="F491" s="42" t="s">
        <v>39</v>
      </c>
      <c r="G491" s="42">
        <v>1</v>
      </c>
      <c r="H491" s="44">
        <v>39.369999999999997</v>
      </c>
      <c r="I491" s="44">
        <f t="shared" si="48"/>
        <v>49.18</v>
      </c>
      <c r="J491" s="44">
        <f t="shared" si="49"/>
        <v>39.369999999999997</v>
      </c>
      <c r="K491" s="44">
        <f t="shared" si="50"/>
        <v>49.18</v>
      </c>
    </row>
    <row r="492" spans="1:11" ht="45" hidden="1">
      <c r="A492" s="42" t="s">
        <v>711</v>
      </c>
      <c r="B492" s="42" t="s">
        <v>35</v>
      </c>
      <c r="C492" s="42" t="s">
        <v>54</v>
      </c>
      <c r="D492" s="42">
        <v>89429</v>
      </c>
      <c r="E492" s="43" t="s">
        <v>712</v>
      </c>
      <c r="F492" s="42" t="s">
        <v>39</v>
      </c>
      <c r="G492" s="42">
        <v>65</v>
      </c>
      <c r="H492" s="44">
        <v>3.94</v>
      </c>
      <c r="I492" s="44">
        <f t="shared" si="48"/>
        <v>4.92</v>
      </c>
      <c r="J492" s="44">
        <f t="shared" si="49"/>
        <v>256.10000000000002</v>
      </c>
      <c r="K492" s="44">
        <f t="shared" si="50"/>
        <v>319.8</v>
      </c>
    </row>
    <row r="493" spans="1:11" ht="30" hidden="1">
      <c r="A493" s="42" t="s">
        <v>713</v>
      </c>
      <c r="B493" s="42" t="s">
        <v>35</v>
      </c>
      <c r="C493" s="42" t="s">
        <v>54</v>
      </c>
      <c r="D493" s="42">
        <v>89596</v>
      </c>
      <c r="E493" s="43" t="s">
        <v>714</v>
      </c>
      <c r="F493" s="42" t="s">
        <v>39</v>
      </c>
      <c r="G493" s="42">
        <v>6</v>
      </c>
      <c r="H493" s="44">
        <v>9.9499999999999993</v>
      </c>
      <c r="I493" s="44">
        <f t="shared" si="48"/>
        <v>12.43</v>
      </c>
      <c r="J493" s="44">
        <f t="shared" si="49"/>
        <v>59.7</v>
      </c>
      <c r="K493" s="44">
        <f t="shared" si="50"/>
        <v>74.58</v>
      </c>
    </row>
    <row r="494" spans="1:11" ht="30" hidden="1">
      <c r="A494" s="42" t="s">
        <v>715</v>
      </c>
      <c r="B494" s="42" t="s">
        <v>35</v>
      </c>
      <c r="C494" s="42" t="s">
        <v>54</v>
      </c>
      <c r="D494" s="42">
        <v>89380</v>
      </c>
      <c r="E494" s="43" t="s">
        <v>716</v>
      </c>
      <c r="F494" s="42" t="s">
        <v>39</v>
      </c>
      <c r="G494" s="42">
        <v>10</v>
      </c>
      <c r="H494" s="44">
        <v>8.23</v>
      </c>
      <c r="I494" s="44">
        <f t="shared" si="48"/>
        <v>10.28</v>
      </c>
      <c r="J494" s="44">
        <f t="shared" si="49"/>
        <v>82.3</v>
      </c>
      <c r="K494" s="44">
        <f t="shared" si="50"/>
        <v>102.8</v>
      </c>
    </row>
    <row r="495" spans="1:11" ht="30" hidden="1">
      <c r="A495" s="42" t="s">
        <v>717</v>
      </c>
      <c r="B495" s="42" t="s">
        <v>35</v>
      </c>
      <c r="C495" s="42" t="s">
        <v>54</v>
      </c>
      <c r="D495" s="42">
        <v>89546</v>
      </c>
      <c r="E495" s="43" t="s">
        <v>718</v>
      </c>
      <c r="F495" s="42" t="s">
        <v>39</v>
      </c>
      <c r="G495" s="42">
        <v>1</v>
      </c>
      <c r="H495" s="44">
        <v>11.52</v>
      </c>
      <c r="I495" s="44">
        <f t="shared" si="48"/>
        <v>14.39</v>
      </c>
      <c r="J495" s="44">
        <f t="shared" si="49"/>
        <v>11.52</v>
      </c>
      <c r="K495" s="44">
        <f t="shared" si="50"/>
        <v>14.39</v>
      </c>
    </row>
    <row r="496" spans="1:11" ht="30" hidden="1">
      <c r="A496" s="42" t="s">
        <v>719</v>
      </c>
      <c r="B496" s="42" t="s">
        <v>35</v>
      </c>
      <c r="C496" s="42" t="s">
        <v>54</v>
      </c>
      <c r="D496" s="42">
        <v>89579</v>
      </c>
      <c r="E496" s="43" t="s">
        <v>720</v>
      </c>
      <c r="F496" s="42" t="s">
        <v>39</v>
      </c>
      <c r="G496" s="42">
        <v>5</v>
      </c>
      <c r="H496" s="44">
        <v>10.43</v>
      </c>
      <c r="I496" s="44">
        <f t="shared" si="48"/>
        <v>13.03</v>
      </c>
      <c r="J496" s="44">
        <f t="shared" si="49"/>
        <v>52.15</v>
      </c>
      <c r="K496" s="44">
        <f t="shared" si="50"/>
        <v>65.150000000000006</v>
      </c>
    </row>
    <row r="497" spans="1:11" ht="30" hidden="1">
      <c r="A497" s="42" t="s">
        <v>721</v>
      </c>
      <c r="B497" s="42" t="s">
        <v>35</v>
      </c>
      <c r="C497" s="42" t="s">
        <v>54</v>
      </c>
      <c r="D497" s="42">
        <v>89364</v>
      </c>
      <c r="E497" s="43" t="s">
        <v>722</v>
      </c>
      <c r="F497" s="42" t="s">
        <v>39</v>
      </c>
      <c r="G497" s="42">
        <v>53</v>
      </c>
      <c r="H497" s="44">
        <v>9.14</v>
      </c>
      <c r="I497" s="44">
        <f t="shared" si="48"/>
        <v>11.41</v>
      </c>
      <c r="J497" s="44">
        <f t="shared" si="49"/>
        <v>484.42</v>
      </c>
      <c r="K497" s="44">
        <f t="shared" si="50"/>
        <v>604.73</v>
      </c>
    </row>
    <row r="498" spans="1:11" ht="30" hidden="1">
      <c r="A498" s="42" t="s">
        <v>723</v>
      </c>
      <c r="B498" s="42" t="s">
        <v>35</v>
      </c>
      <c r="C498" s="42" t="s">
        <v>54</v>
      </c>
      <c r="D498" s="42">
        <v>89369</v>
      </c>
      <c r="E498" s="43" t="s">
        <v>724</v>
      </c>
      <c r="F498" s="42" t="s">
        <v>39</v>
      </c>
      <c r="G498" s="42">
        <v>3</v>
      </c>
      <c r="H498" s="44">
        <v>14.65</v>
      </c>
      <c r="I498" s="44">
        <f t="shared" si="48"/>
        <v>18.3</v>
      </c>
      <c r="J498" s="44">
        <f t="shared" si="49"/>
        <v>43.95</v>
      </c>
      <c r="K498" s="44">
        <f t="shared" si="50"/>
        <v>54.9</v>
      </c>
    </row>
    <row r="499" spans="1:11" ht="30" hidden="1">
      <c r="A499" s="42" t="s">
        <v>725</v>
      </c>
      <c r="B499" s="42" t="s">
        <v>35</v>
      </c>
      <c r="C499" s="42" t="s">
        <v>54</v>
      </c>
      <c r="D499" s="42">
        <v>89503</v>
      </c>
      <c r="E499" s="43" t="s">
        <v>726</v>
      </c>
      <c r="F499" s="42" t="s">
        <v>39</v>
      </c>
      <c r="G499" s="42">
        <v>8</v>
      </c>
      <c r="H499" s="44">
        <v>22.54</v>
      </c>
      <c r="I499" s="44">
        <f t="shared" si="48"/>
        <v>28.16</v>
      </c>
      <c r="J499" s="44">
        <f t="shared" si="49"/>
        <v>180.32</v>
      </c>
      <c r="K499" s="44">
        <f t="shared" si="50"/>
        <v>225.28</v>
      </c>
    </row>
    <row r="500" spans="1:11" ht="30" hidden="1">
      <c r="A500" s="42" t="s">
        <v>727</v>
      </c>
      <c r="B500" s="42" t="s">
        <v>35</v>
      </c>
      <c r="C500" s="42" t="s">
        <v>54</v>
      </c>
      <c r="D500" s="42">
        <v>89380</v>
      </c>
      <c r="E500" s="43" t="s">
        <v>716</v>
      </c>
      <c r="F500" s="42" t="s">
        <v>39</v>
      </c>
      <c r="G500" s="42">
        <v>4</v>
      </c>
      <c r="H500" s="44">
        <v>8.23</v>
      </c>
      <c r="I500" s="44">
        <f t="shared" si="48"/>
        <v>10.28</v>
      </c>
      <c r="J500" s="44">
        <f t="shared" si="49"/>
        <v>32.92</v>
      </c>
      <c r="K500" s="44">
        <f t="shared" si="50"/>
        <v>41.12</v>
      </c>
    </row>
    <row r="501" spans="1:11" ht="30" hidden="1">
      <c r="A501" s="42" t="s">
        <v>728</v>
      </c>
      <c r="B501" s="42" t="s">
        <v>35</v>
      </c>
      <c r="C501" s="42" t="s">
        <v>54</v>
      </c>
      <c r="D501" s="42">
        <v>89367</v>
      </c>
      <c r="E501" s="43" t="s">
        <v>729</v>
      </c>
      <c r="F501" s="42" t="s">
        <v>39</v>
      </c>
      <c r="G501" s="42">
        <v>4</v>
      </c>
      <c r="H501" s="44">
        <v>9.5</v>
      </c>
      <c r="I501" s="44">
        <f t="shared" si="48"/>
        <v>11.86</v>
      </c>
      <c r="J501" s="44">
        <f t="shared" si="49"/>
        <v>38</v>
      </c>
      <c r="K501" s="44">
        <f t="shared" si="50"/>
        <v>47.44</v>
      </c>
    </row>
    <row r="502" spans="1:11" ht="30" hidden="1">
      <c r="A502" s="42" t="s">
        <v>730</v>
      </c>
      <c r="B502" s="42" t="s">
        <v>35</v>
      </c>
      <c r="C502" s="42" t="s">
        <v>54</v>
      </c>
      <c r="D502" s="42">
        <v>89440</v>
      </c>
      <c r="E502" s="43" t="s">
        <v>731</v>
      </c>
      <c r="F502" s="42" t="s">
        <v>39</v>
      </c>
      <c r="G502" s="42">
        <v>28</v>
      </c>
      <c r="H502" s="44">
        <v>6.82</v>
      </c>
      <c r="I502" s="44">
        <f t="shared" si="48"/>
        <v>8.52</v>
      </c>
      <c r="J502" s="44">
        <f t="shared" si="49"/>
        <v>190.96</v>
      </c>
      <c r="K502" s="44">
        <f t="shared" si="50"/>
        <v>238.56</v>
      </c>
    </row>
    <row r="503" spans="1:11" ht="30" hidden="1">
      <c r="A503" s="42" t="s">
        <v>732</v>
      </c>
      <c r="B503" s="42" t="s">
        <v>35</v>
      </c>
      <c r="C503" s="42" t="s">
        <v>54</v>
      </c>
      <c r="D503" s="42">
        <v>89620</v>
      </c>
      <c r="E503" s="43" t="s">
        <v>733</v>
      </c>
      <c r="F503" s="42" t="s">
        <v>39</v>
      </c>
      <c r="G503" s="42">
        <v>6</v>
      </c>
      <c r="H503" s="44">
        <v>9.7899999999999991</v>
      </c>
      <c r="I503" s="44">
        <f t="shared" si="48"/>
        <v>12.23</v>
      </c>
      <c r="J503" s="44">
        <f t="shared" si="49"/>
        <v>58.74</v>
      </c>
      <c r="K503" s="44">
        <f t="shared" si="50"/>
        <v>73.38</v>
      </c>
    </row>
    <row r="504" spans="1:11" ht="30" hidden="1">
      <c r="A504" s="42" t="s">
        <v>734</v>
      </c>
      <c r="B504" s="42" t="s">
        <v>35</v>
      </c>
      <c r="C504" s="42" t="s">
        <v>54</v>
      </c>
      <c r="D504" s="42">
        <v>89625</v>
      </c>
      <c r="E504" s="43" t="s">
        <v>735</v>
      </c>
      <c r="F504" s="42" t="s">
        <v>39</v>
      </c>
      <c r="G504" s="42">
        <v>4</v>
      </c>
      <c r="H504" s="44">
        <v>19.72</v>
      </c>
      <c r="I504" s="44">
        <f t="shared" si="48"/>
        <v>24.63</v>
      </c>
      <c r="J504" s="44">
        <f t="shared" si="49"/>
        <v>78.88</v>
      </c>
      <c r="K504" s="44">
        <f t="shared" si="50"/>
        <v>98.52</v>
      </c>
    </row>
    <row r="505" spans="1:11" ht="30" hidden="1">
      <c r="A505" s="42" t="s">
        <v>736</v>
      </c>
      <c r="B505" s="42" t="s">
        <v>35</v>
      </c>
      <c r="C505" s="42" t="s">
        <v>54</v>
      </c>
      <c r="D505" s="42">
        <v>89400</v>
      </c>
      <c r="E505" s="43" t="s">
        <v>737</v>
      </c>
      <c r="F505" s="42" t="s">
        <v>39</v>
      </c>
      <c r="G505" s="42">
        <v>13</v>
      </c>
      <c r="H505" s="44">
        <v>16.420000000000002</v>
      </c>
      <c r="I505" s="44">
        <f t="shared" si="48"/>
        <v>20.51</v>
      </c>
      <c r="J505" s="44">
        <f t="shared" si="49"/>
        <v>213.46</v>
      </c>
      <c r="K505" s="44">
        <f t="shared" si="50"/>
        <v>266.63</v>
      </c>
    </row>
    <row r="506" spans="1:11" ht="30" hidden="1">
      <c r="A506" s="42" t="s">
        <v>738</v>
      </c>
      <c r="B506" s="42" t="s">
        <v>35</v>
      </c>
      <c r="C506" s="42" t="s">
        <v>54</v>
      </c>
      <c r="D506" s="42">
        <v>89626</v>
      </c>
      <c r="E506" s="43" t="s">
        <v>739</v>
      </c>
      <c r="F506" s="42" t="s">
        <v>39</v>
      </c>
      <c r="G506" s="42">
        <v>6</v>
      </c>
      <c r="H506" s="44">
        <v>28.05</v>
      </c>
      <c r="I506" s="44">
        <f t="shared" si="48"/>
        <v>35.04</v>
      </c>
      <c r="J506" s="44">
        <f t="shared" si="49"/>
        <v>168.3</v>
      </c>
      <c r="K506" s="44">
        <f t="shared" si="50"/>
        <v>210.24</v>
      </c>
    </row>
    <row r="507" spans="1:11" ht="30" hidden="1">
      <c r="A507" s="42" t="s">
        <v>740</v>
      </c>
      <c r="B507" s="42" t="s">
        <v>35</v>
      </c>
      <c r="C507" s="42" t="s">
        <v>54</v>
      </c>
      <c r="D507" s="42">
        <v>89388</v>
      </c>
      <c r="E507" s="43" t="s">
        <v>741</v>
      </c>
      <c r="F507" s="42" t="s">
        <v>39</v>
      </c>
      <c r="G507" s="42">
        <v>5</v>
      </c>
      <c r="H507" s="44">
        <v>10.08</v>
      </c>
      <c r="I507" s="44">
        <f t="shared" si="48"/>
        <v>12.59</v>
      </c>
      <c r="J507" s="44">
        <f t="shared" si="49"/>
        <v>50.4</v>
      </c>
      <c r="K507" s="44">
        <f t="shared" si="50"/>
        <v>62.95</v>
      </c>
    </row>
    <row r="508" spans="1:11" ht="45" hidden="1">
      <c r="A508" s="42" t="s">
        <v>742</v>
      </c>
      <c r="B508" s="42" t="s">
        <v>35</v>
      </c>
      <c r="C508" s="42" t="s">
        <v>54</v>
      </c>
      <c r="D508" s="42">
        <v>89396</v>
      </c>
      <c r="E508" s="43" t="s">
        <v>743</v>
      </c>
      <c r="F508" s="42" t="s">
        <v>39</v>
      </c>
      <c r="G508" s="42">
        <v>16</v>
      </c>
      <c r="H508" s="44">
        <v>17.489999999999998</v>
      </c>
      <c r="I508" s="44">
        <f t="shared" si="48"/>
        <v>21.85</v>
      </c>
      <c r="J508" s="44">
        <f t="shared" si="49"/>
        <v>279.83999999999997</v>
      </c>
      <c r="K508" s="44">
        <f t="shared" si="50"/>
        <v>349.6</v>
      </c>
    </row>
    <row r="509" spans="1:11" ht="30" hidden="1">
      <c r="A509" s="42" t="s">
        <v>744</v>
      </c>
      <c r="B509" s="42" t="s">
        <v>35</v>
      </c>
      <c r="C509" s="42" t="s">
        <v>54</v>
      </c>
      <c r="D509" s="42">
        <v>89356</v>
      </c>
      <c r="E509" s="43" t="s">
        <v>745</v>
      </c>
      <c r="F509" s="42" t="s">
        <v>91</v>
      </c>
      <c r="G509" s="42">
        <v>176.32</v>
      </c>
      <c r="H509" s="44">
        <v>15.96</v>
      </c>
      <c r="I509" s="44">
        <f t="shared" si="48"/>
        <v>19.940000000000001</v>
      </c>
      <c r="J509" s="44">
        <f t="shared" si="49"/>
        <v>2814.06</v>
      </c>
      <c r="K509" s="44">
        <f t="shared" si="50"/>
        <v>3515.82</v>
      </c>
    </row>
    <row r="510" spans="1:11" ht="30" hidden="1">
      <c r="A510" s="42" t="s">
        <v>746</v>
      </c>
      <c r="B510" s="42" t="s">
        <v>35</v>
      </c>
      <c r="C510" s="42" t="s">
        <v>54</v>
      </c>
      <c r="D510" s="42">
        <v>89357</v>
      </c>
      <c r="E510" s="43" t="s">
        <v>747</v>
      </c>
      <c r="F510" s="42" t="s">
        <v>91</v>
      </c>
      <c r="G510" s="42">
        <v>89.72</v>
      </c>
      <c r="H510" s="44">
        <v>23.5</v>
      </c>
      <c r="I510" s="44">
        <f t="shared" si="48"/>
        <v>29.36</v>
      </c>
      <c r="J510" s="44">
        <f t="shared" si="49"/>
        <v>2108.42</v>
      </c>
      <c r="K510" s="44">
        <f t="shared" si="50"/>
        <v>2634.17</v>
      </c>
    </row>
    <row r="511" spans="1:11" ht="30" hidden="1">
      <c r="A511" s="42" t="s">
        <v>748</v>
      </c>
      <c r="B511" s="42" t="s">
        <v>35</v>
      </c>
      <c r="C511" s="42" t="s">
        <v>54</v>
      </c>
      <c r="D511" s="42">
        <v>89448</v>
      </c>
      <c r="E511" s="43" t="s">
        <v>749</v>
      </c>
      <c r="F511" s="42" t="s">
        <v>91</v>
      </c>
      <c r="G511" s="42">
        <v>9.75</v>
      </c>
      <c r="H511" s="44">
        <v>14.55</v>
      </c>
      <c r="I511" s="44">
        <f t="shared" si="48"/>
        <v>18.170000000000002</v>
      </c>
      <c r="J511" s="44">
        <f t="shared" si="49"/>
        <v>141.86000000000001</v>
      </c>
      <c r="K511" s="44">
        <f t="shared" si="50"/>
        <v>177.15</v>
      </c>
    </row>
    <row r="512" spans="1:11" ht="30" hidden="1">
      <c r="A512" s="42" t="s">
        <v>750</v>
      </c>
      <c r="B512" s="42" t="s">
        <v>35</v>
      </c>
      <c r="C512" s="42" t="s">
        <v>54</v>
      </c>
      <c r="D512" s="42">
        <v>89449</v>
      </c>
      <c r="E512" s="43" t="s">
        <v>699</v>
      </c>
      <c r="F512" s="42" t="s">
        <v>91</v>
      </c>
      <c r="G512" s="42">
        <v>92.19</v>
      </c>
      <c r="H512" s="44">
        <v>16.72</v>
      </c>
      <c r="I512" s="44">
        <f t="shared" si="48"/>
        <v>20.88</v>
      </c>
      <c r="J512" s="44">
        <f t="shared" si="49"/>
        <v>1541.41</v>
      </c>
      <c r="K512" s="44">
        <f t="shared" si="50"/>
        <v>1924.92</v>
      </c>
    </row>
    <row r="513" spans="1:11" ht="24.95" hidden="1" customHeight="1">
      <c r="A513" s="55" t="s">
        <v>751</v>
      </c>
      <c r="B513" s="55"/>
      <c r="C513" s="55"/>
      <c r="D513" s="55"/>
      <c r="E513" s="56" t="s">
        <v>752</v>
      </c>
      <c r="F513" s="55"/>
      <c r="G513" s="55"/>
      <c r="H513" s="57"/>
      <c r="I513" s="57"/>
      <c r="J513" s="57"/>
      <c r="K513" s="57">
        <f>SUM(K515,K548,K553)</f>
        <v>90095.909999999989</v>
      </c>
    </row>
    <row r="514" spans="1:11" hidden="1">
      <c r="A514" s="64"/>
      <c r="B514" s="64"/>
      <c r="C514" s="64"/>
      <c r="D514" s="64"/>
      <c r="E514" s="65"/>
      <c r="F514" s="64"/>
      <c r="G514" s="64"/>
      <c r="H514" s="66"/>
      <c r="I514" s="66"/>
      <c r="J514" s="66"/>
      <c r="K514" s="66"/>
    </row>
    <row r="515" spans="1:11" ht="24.95" hidden="1" customHeight="1">
      <c r="A515" s="67" t="s">
        <v>753</v>
      </c>
      <c r="B515" s="67"/>
      <c r="C515" s="67"/>
      <c r="D515" s="67"/>
      <c r="E515" s="68" t="s">
        <v>754</v>
      </c>
      <c r="F515" s="67"/>
      <c r="G515" s="67"/>
      <c r="H515" s="69"/>
      <c r="I515" s="69"/>
      <c r="J515" s="69"/>
      <c r="K515" s="69">
        <f>SUM(K517:K547)</f>
        <v>50751.279999999992</v>
      </c>
    </row>
    <row r="516" spans="1:11" hidden="1">
      <c r="A516" s="42"/>
      <c r="B516" s="42"/>
      <c r="C516" s="42"/>
      <c r="D516" s="42"/>
      <c r="E516" s="43"/>
      <c r="F516" s="42"/>
      <c r="G516" s="42"/>
      <c r="H516" s="44"/>
      <c r="I516" s="44"/>
      <c r="J516" s="44"/>
      <c r="K516" s="44"/>
    </row>
    <row r="517" spans="1:11" ht="45" hidden="1">
      <c r="A517" s="42" t="s">
        <v>755</v>
      </c>
      <c r="B517" s="42" t="s">
        <v>35</v>
      </c>
      <c r="C517" s="42" t="s">
        <v>54</v>
      </c>
      <c r="D517" s="42">
        <v>89707</v>
      </c>
      <c r="E517" s="43" t="s">
        <v>756</v>
      </c>
      <c r="F517" s="42" t="s">
        <v>39</v>
      </c>
      <c r="G517" s="42">
        <v>12</v>
      </c>
      <c r="H517" s="44">
        <v>37.92</v>
      </c>
      <c r="I517" s="44">
        <f t="shared" ref="I517:I547" si="51">TRUNC(H517*(1+$I$2),2)</f>
        <v>47.37</v>
      </c>
      <c r="J517" s="44">
        <f t="shared" ref="J517:J547" si="52">TRUNC(G517*H517,2)</f>
        <v>455.04</v>
      </c>
      <c r="K517" s="44">
        <f t="shared" ref="K517:K547" si="53">TRUNC(G517*I517,2)</f>
        <v>568.44000000000005</v>
      </c>
    </row>
    <row r="518" spans="1:11" ht="45" hidden="1">
      <c r="A518" s="42" t="s">
        <v>757</v>
      </c>
      <c r="B518" s="42" t="s">
        <v>35</v>
      </c>
      <c r="C518" s="42" t="s">
        <v>54</v>
      </c>
      <c r="D518" s="42">
        <v>89746</v>
      </c>
      <c r="E518" s="43" t="s">
        <v>758</v>
      </c>
      <c r="F518" s="42" t="s">
        <v>39</v>
      </c>
      <c r="G518" s="42">
        <v>55</v>
      </c>
      <c r="H518" s="44">
        <v>22.94</v>
      </c>
      <c r="I518" s="44">
        <f t="shared" si="51"/>
        <v>28.66</v>
      </c>
      <c r="J518" s="44">
        <f t="shared" si="52"/>
        <v>1261.7</v>
      </c>
      <c r="K518" s="44">
        <f t="shared" si="53"/>
        <v>1576.3</v>
      </c>
    </row>
    <row r="519" spans="1:11" ht="45" hidden="1">
      <c r="A519" s="42" t="s">
        <v>759</v>
      </c>
      <c r="B519" s="42" t="s">
        <v>35</v>
      </c>
      <c r="C519" s="42" t="s">
        <v>54</v>
      </c>
      <c r="D519" s="42">
        <v>89855</v>
      </c>
      <c r="E519" s="43" t="s">
        <v>760</v>
      </c>
      <c r="F519" s="42" t="s">
        <v>39</v>
      </c>
      <c r="G519" s="42">
        <v>16</v>
      </c>
      <c r="H519" s="44">
        <v>88.65</v>
      </c>
      <c r="I519" s="44">
        <f t="shared" si="51"/>
        <v>110.75</v>
      </c>
      <c r="J519" s="44">
        <f t="shared" si="52"/>
        <v>1418.4</v>
      </c>
      <c r="K519" s="44">
        <f t="shared" si="53"/>
        <v>1772</v>
      </c>
    </row>
    <row r="520" spans="1:11" ht="45" hidden="1">
      <c r="A520" s="42" t="s">
        <v>761</v>
      </c>
      <c r="B520" s="42" t="s">
        <v>35</v>
      </c>
      <c r="C520" s="42" t="s">
        <v>54</v>
      </c>
      <c r="D520" s="42">
        <v>89732</v>
      </c>
      <c r="E520" s="43" t="s">
        <v>762</v>
      </c>
      <c r="F520" s="42" t="s">
        <v>39</v>
      </c>
      <c r="G520" s="42">
        <v>18</v>
      </c>
      <c r="H520" s="44">
        <v>10.88</v>
      </c>
      <c r="I520" s="44">
        <f t="shared" si="51"/>
        <v>13.59</v>
      </c>
      <c r="J520" s="44">
        <f t="shared" si="52"/>
        <v>195.84</v>
      </c>
      <c r="K520" s="44">
        <f t="shared" si="53"/>
        <v>244.62</v>
      </c>
    </row>
    <row r="521" spans="1:11" ht="45" hidden="1">
      <c r="A521" s="42" t="s">
        <v>763</v>
      </c>
      <c r="B521" s="42" t="s">
        <v>35</v>
      </c>
      <c r="C521" s="42" t="s">
        <v>54</v>
      </c>
      <c r="D521" s="42">
        <v>89726</v>
      </c>
      <c r="E521" s="43" t="s">
        <v>764</v>
      </c>
      <c r="F521" s="42" t="s">
        <v>39</v>
      </c>
      <c r="G521" s="42">
        <v>28</v>
      </c>
      <c r="H521" s="44">
        <v>6.03</v>
      </c>
      <c r="I521" s="44">
        <f t="shared" si="51"/>
        <v>7.53</v>
      </c>
      <c r="J521" s="44">
        <f t="shared" si="52"/>
        <v>168.84</v>
      </c>
      <c r="K521" s="44">
        <f t="shared" si="53"/>
        <v>210.84</v>
      </c>
    </row>
    <row r="522" spans="1:11" ht="45" hidden="1">
      <c r="A522" s="42" t="s">
        <v>765</v>
      </c>
      <c r="B522" s="42" t="s">
        <v>35</v>
      </c>
      <c r="C522" s="42" t="s">
        <v>54</v>
      </c>
      <c r="D522" s="42">
        <v>89852</v>
      </c>
      <c r="E522" s="43" t="s">
        <v>766</v>
      </c>
      <c r="F522" s="42" t="s">
        <v>39</v>
      </c>
      <c r="G522" s="42">
        <v>37</v>
      </c>
      <c r="H522" s="44">
        <v>36.549999999999997</v>
      </c>
      <c r="I522" s="44">
        <f t="shared" si="51"/>
        <v>45.66</v>
      </c>
      <c r="J522" s="44">
        <f t="shared" si="52"/>
        <v>1352.35</v>
      </c>
      <c r="K522" s="44">
        <f t="shared" si="53"/>
        <v>1689.42</v>
      </c>
    </row>
    <row r="523" spans="1:11" ht="45" hidden="1">
      <c r="A523" s="42" t="s">
        <v>767</v>
      </c>
      <c r="B523" s="42" t="s">
        <v>35</v>
      </c>
      <c r="C523" s="42" t="s">
        <v>54</v>
      </c>
      <c r="D523" s="42">
        <v>89733</v>
      </c>
      <c r="E523" s="43" t="s">
        <v>768</v>
      </c>
      <c r="F523" s="42" t="s">
        <v>39</v>
      </c>
      <c r="G523" s="42">
        <v>16</v>
      </c>
      <c r="H523" s="44">
        <v>17.62</v>
      </c>
      <c r="I523" s="44">
        <f t="shared" si="51"/>
        <v>22.01</v>
      </c>
      <c r="J523" s="44">
        <f t="shared" si="52"/>
        <v>281.92</v>
      </c>
      <c r="K523" s="44">
        <f t="shared" si="53"/>
        <v>352.16</v>
      </c>
    </row>
    <row r="524" spans="1:11" ht="45" hidden="1">
      <c r="A524" s="42" t="s">
        <v>769</v>
      </c>
      <c r="B524" s="42" t="s">
        <v>35</v>
      </c>
      <c r="C524" s="42" t="s">
        <v>54</v>
      </c>
      <c r="D524" s="42">
        <v>89728</v>
      </c>
      <c r="E524" s="43" t="s">
        <v>770</v>
      </c>
      <c r="F524" s="42" t="s">
        <v>39</v>
      </c>
      <c r="G524" s="42">
        <v>27</v>
      </c>
      <c r="H524" s="44">
        <v>9.33</v>
      </c>
      <c r="I524" s="44">
        <f t="shared" si="51"/>
        <v>11.65</v>
      </c>
      <c r="J524" s="44">
        <f t="shared" si="52"/>
        <v>251.91</v>
      </c>
      <c r="K524" s="44">
        <f t="shared" si="53"/>
        <v>314.55</v>
      </c>
    </row>
    <row r="525" spans="1:11" ht="45" hidden="1">
      <c r="A525" s="42" t="s">
        <v>771</v>
      </c>
      <c r="B525" s="42" t="s">
        <v>35</v>
      </c>
      <c r="C525" s="42" t="s">
        <v>54</v>
      </c>
      <c r="D525" s="42">
        <v>89744</v>
      </c>
      <c r="E525" s="43" t="s">
        <v>772</v>
      </c>
      <c r="F525" s="42" t="s">
        <v>39</v>
      </c>
      <c r="G525" s="42">
        <v>5</v>
      </c>
      <c r="H525" s="44">
        <v>22.99</v>
      </c>
      <c r="I525" s="44">
        <f t="shared" si="51"/>
        <v>28.72</v>
      </c>
      <c r="J525" s="44">
        <f t="shared" si="52"/>
        <v>114.95</v>
      </c>
      <c r="K525" s="44">
        <f t="shared" si="53"/>
        <v>143.6</v>
      </c>
    </row>
    <row r="526" spans="1:11" ht="45" hidden="1">
      <c r="A526" s="42" t="s">
        <v>773</v>
      </c>
      <c r="B526" s="42" t="s">
        <v>35</v>
      </c>
      <c r="C526" s="42" t="s">
        <v>54</v>
      </c>
      <c r="D526" s="42">
        <v>89731</v>
      </c>
      <c r="E526" s="43" t="s">
        <v>774</v>
      </c>
      <c r="F526" s="42" t="s">
        <v>39</v>
      </c>
      <c r="G526" s="42">
        <v>29</v>
      </c>
      <c r="H526" s="44">
        <v>10.26</v>
      </c>
      <c r="I526" s="44">
        <f t="shared" si="51"/>
        <v>12.81</v>
      </c>
      <c r="J526" s="44">
        <f t="shared" si="52"/>
        <v>297.54000000000002</v>
      </c>
      <c r="K526" s="44">
        <f t="shared" si="53"/>
        <v>371.49</v>
      </c>
    </row>
    <row r="527" spans="1:11" ht="45" hidden="1">
      <c r="A527" s="42" t="s">
        <v>775</v>
      </c>
      <c r="B527" s="42" t="s">
        <v>35</v>
      </c>
      <c r="C527" s="42" t="s">
        <v>54</v>
      </c>
      <c r="D527" s="42">
        <v>89724</v>
      </c>
      <c r="E527" s="43" t="s">
        <v>776</v>
      </c>
      <c r="F527" s="42" t="s">
        <v>39</v>
      </c>
      <c r="G527" s="42">
        <v>27</v>
      </c>
      <c r="H527" s="44">
        <v>8.67</v>
      </c>
      <c r="I527" s="44">
        <f t="shared" si="51"/>
        <v>10.83</v>
      </c>
      <c r="J527" s="44">
        <f t="shared" si="52"/>
        <v>234.09</v>
      </c>
      <c r="K527" s="44">
        <f t="shared" si="53"/>
        <v>292.41000000000003</v>
      </c>
    </row>
    <row r="528" spans="1:11" ht="30" hidden="1">
      <c r="A528" s="42" t="s">
        <v>777</v>
      </c>
      <c r="B528" s="42" t="s">
        <v>35</v>
      </c>
      <c r="C528" s="42" t="s">
        <v>54</v>
      </c>
      <c r="D528" s="42">
        <v>89569</v>
      </c>
      <c r="E528" s="43" t="s">
        <v>778</v>
      </c>
      <c r="F528" s="42" t="s">
        <v>39</v>
      </c>
      <c r="G528" s="42">
        <v>15</v>
      </c>
      <c r="H528" s="44">
        <v>74.36</v>
      </c>
      <c r="I528" s="44">
        <f t="shared" si="51"/>
        <v>92.9</v>
      </c>
      <c r="J528" s="44">
        <f t="shared" si="52"/>
        <v>1115.4000000000001</v>
      </c>
      <c r="K528" s="44">
        <f t="shared" si="53"/>
        <v>1393.5</v>
      </c>
    </row>
    <row r="529" spans="1:11" ht="30" hidden="1">
      <c r="A529" s="42" t="s">
        <v>779</v>
      </c>
      <c r="B529" s="42" t="s">
        <v>35</v>
      </c>
      <c r="C529" s="42" t="s">
        <v>54</v>
      </c>
      <c r="D529" s="42">
        <v>89549</v>
      </c>
      <c r="E529" s="43" t="s">
        <v>780</v>
      </c>
      <c r="F529" s="42" t="s">
        <v>39</v>
      </c>
      <c r="G529" s="42">
        <v>20</v>
      </c>
      <c r="H529" s="44">
        <v>15.69</v>
      </c>
      <c r="I529" s="44">
        <f t="shared" si="51"/>
        <v>19.600000000000001</v>
      </c>
      <c r="J529" s="44">
        <f t="shared" si="52"/>
        <v>313.8</v>
      </c>
      <c r="K529" s="44">
        <f t="shared" si="53"/>
        <v>392</v>
      </c>
    </row>
    <row r="530" spans="1:11" ht="45" hidden="1">
      <c r="A530" s="42" t="s">
        <v>781</v>
      </c>
      <c r="B530" s="42" t="s">
        <v>35</v>
      </c>
      <c r="C530" s="42" t="s">
        <v>54</v>
      </c>
      <c r="D530" s="42">
        <v>89797</v>
      </c>
      <c r="E530" s="43" t="s">
        <v>782</v>
      </c>
      <c r="F530" s="42" t="s">
        <v>39</v>
      </c>
      <c r="G530" s="42">
        <v>34</v>
      </c>
      <c r="H530" s="44">
        <v>45.77</v>
      </c>
      <c r="I530" s="44">
        <f t="shared" si="51"/>
        <v>57.18</v>
      </c>
      <c r="J530" s="44">
        <f t="shared" si="52"/>
        <v>1556.18</v>
      </c>
      <c r="K530" s="44">
        <f t="shared" si="53"/>
        <v>1944.12</v>
      </c>
    </row>
    <row r="531" spans="1:11" ht="45" hidden="1">
      <c r="A531" s="42" t="s">
        <v>783</v>
      </c>
      <c r="B531" s="42" t="s">
        <v>35</v>
      </c>
      <c r="C531" s="42" t="s">
        <v>54</v>
      </c>
      <c r="D531" s="42">
        <v>89863</v>
      </c>
      <c r="E531" s="43" t="s">
        <v>784</v>
      </c>
      <c r="F531" s="42" t="s">
        <v>39</v>
      </c>
      <c r="G531" s="42">
        <v>12</v>
      </c>
      <c r="H531" s="44">
        <v>192.04</v>
      </c>
      <c r="I531" s="44">
        <f t="shared" si="51"/>
        <v>239.93</v>
      </c>
      <c r="J531" s="44">
        <f t="shared" si="52"/>
        <v>2304.48</v>
      </c>
      <c r="K531" s="44">
        <f t="shared" si="53"/>
        <v>2879.16</v>
      </c>
    </row>
    <row r="532" spans="1:11" ht="45" hidden="1">
      <c r="A532" s="42" t="s">
        <v>785</v>
      </c>
      <c r="B532" s="42" t="s">
        <v>35</v>
      </c>
      <c r="C532" s="42" t="s">
        <v>54</v>
      </c>
      <c r="D532" s="42">
        <v>89785</v>
      </c>
      <c r="E532" s="43" t="s">
        <v>786</v>
      </c>
      <c r="F532" s="42" t="s">
        <v>39</v>
      </c>
      <c r="G532" s="42">
        <v>1</v>
      </c>
      <c r="H532" s="44">
        <v>21.61</v>
      </c>
      <c r="I532" s="44">
        <f t="shared" si="51"/>
        <v>26.99</v>
      </c>
      <c r="J532" s="44">
        <f t="shared" si="52"/>
        <v>21.61</v>
      </c>
      <c r="K532" s="44">
        <f t="shared" si="53"/>
        <v>26.99</v>
      </c>
    </row>
    <row r="533" spans="1:11" ht="45" hidden="1">
      <c r="A533" s="42" t="s">
        <v>787</v>
      </c>
      <c r="B533" s="42" t="s">
        <v>35</v>
      </c>
      <c r="C533" s="42" t="s">
        <v>54</v>
      </c>
      <c r="D533" s="42">
        <v>89795</v>
      </c>
      <c r="E533" s="43" t="s">
        <v>788</v>
      </c>
      <c r="F533" s="42" t="s">
        <v>39</v>
      </c>
      <c r="G533" s="42">
        <v>13</v>
      </c>
      <c r="H533" s="44">
        <v>35.03</v>
      </c>
      <c r="I533" s="44">
        <f t="shared" si="51"/>
        <v>43.76</v>
      </c>
      <c r="J533" s="44">
        <f t="shared" si="52"/>
        <v>455.39</v>
      </c>
      <c r="K533" s="44">
        <f t="shared" si="53"/>
        <v>568.88</v>
      </c>
    </row>
    <row r="534" spans="1:11" ht="30" hidden="1">
      <c r="A534" s="42" t="s">
        <v>789</v>
      </c>
      <c r="B534" s="42" t="s">
        <v>35</v>
      </c>
      <c r="C534" s="42" t="s">
        <v>54</v>
      </c>
      <c r="D534" s="42">
        <v>89549</v>
      </c>
      <c r="E534" s="43" t="s">
        <v>780</v>
      </c>
      <c r="F534" s="42" t="s">
        <v>39</v>
      </c>
      <c r="G534" s="42">
        <v>17</v>
      </c>
      <c r="H534" s="44">
        <v>15.69</v>
      </c>
      <c r="I534" s="44">
        <f t="shared" si="51"/>
        <v>19.600000000000001</v>
      </c>
      <c r="J534" s="44">
        <f t="shared" si="52"/>
        <v>266.73</v>
      </c>
      <c r="K534" s="44">
        <f t="shared" si="53"/>
        <v>333.2</v>
      </c>
    </row>
    <row r="535" spans="1:11" ht="45" hidden="1">
      <c r="A535" s="42" t="s">
        <v>790</v>
      </c>
      <c r="B535" s="42" t="s">
        <v>35</v>
      </c>
      <c r="C535" s="42" t="s">
        <v>54</v>
      </c>
      <c r="D535" s="42">
        <v>89778</v>
      </c>
      <c r="E535" s="43" t="s">
        <v>791</v>
      </c>
      <c r="F535" s="42" t="s">
        <v>39</v>
      </c>
      <c r="G535" s="42">
        <v>2</v>
      </c>
      <c r="H535" s="44">
        <v>18.5</v>
      </c>
      <c r="I535" s="44">
        <f t="shared" si="51"/>
        <v>23.11</v>
      </c>
      <c r="J535" s="44">
        <f t="shared" si="52"/>
        <v>37</v>
      </c>
      <c r="K535" s="44">
        <f t="shared" si="53"/>
        <v>46.22</v>
      </c>
    </row>
    <row r="536" spans="1:11" ht="45" hidden="1">
      <c r="A536" s="42" t="s">
        <v>792</v>
      </c>
      <c r="B536" s="42" t="s">
        <v>35</v>
      </c>
      <c r="C536" s="42" t="s">
        <v>54</v>
      </c>
      <c r="D536" s="42">
        <v>89681</v>
      </c>
      <c r="E536" s="43" t="s">
        <v>793</v>
      </c>
      <c r="F536" s="42" t="s">
        <v>39</v>
      </c>
      <c r="G536" s="42">
        <v>24</v>
      </c>
      <c r="H536" s="44">
        <v>79.41</v>
      </c>
      <c r="I536" s="44">
        <f t="shared" si="51"/>
        <v>99.21</v>
      </c>
      <c r="J536" s="44">
        <f t="shared" si="52"/>
        <v>1905.84</v>
      </c>
      <c r="K536" s="44">
        <f t="shared" si="53"/>
        <v>2381.04</v>
      </c>
    </row>
    <row r="537" spans="1:11" ht="30" hidden="1">
      <c r="A537" s="42" t="s">
        <v>794</v>
      </c>
      <c r="B537" s="42" t="s">
        <v>35</v>
      </c>
      <c r="C537" s="42" t="s">
        <v>54</v>
      </c>
      <c r="D537" s="42">
        <v>89849</v>
      </c>
      <c r="E537" s="43" t="s">
        <v>795</v>
      </c>
      <c r="F537" s="42" t="s">
        <v>91</v>
      </c>
      <c r="G537" s="42">
        <v>50.39</v>
      </c>
      <c r="H537" s="44">
        <v>54.92</v>
      </c>
      <c r="I537" s="44">
        <f t="shared" si="51"/>
        <v>68.61</v>
      </c>
      <c r="J537" s="44">
        <f t="shared" si="52"/>
        <v>2767.41</v>
      </c>
      <c r="K537" s="44">
        <f t="shared" si="53"/>
        <v>3457.25</v>
      </c>
    </row>
    <row r="538" spans="1:11" ht="30" hidden="1">
      <c r="A538" s="42" t="s">
        <v>796</v>
      </c>
      <c r="B538" s="42" t="s">
        <v>35</v>
      </c>
      <c r="C538" s="42" t="s">
        <v>54</v>
      </c>
      <c r="D538" s="42">
        <v>89714</v>
      </c>
      <c r="E538" s="43" t="s">
        <v>797</v>
      </c>
      <c r="F538" s="42" t="s">
        <v>91</v>
      </c>
      <c r="G538" s="42">
        <v>369.67</v>
      </c>
      <c r="H538" s="44">
        <v>46.2</v>
      </c>
      <c r="I538" s="44">
        <f t="shared" si="51"/>
        <v>57.72</v>
      </c>
      <c r="J538" s="44">
        <f t="shared" si="52"/>
        <v>17078.75</v>
      </c>
      <c r="K538" s="44">
        <f t="shared" si="53"/>
        <v>21337.35</v>
      </c>
    </row>
    <row r="539" spans="1:11" ht="30" hidden="1">
      <c r="A539" s="42" t="s">
        <v>798</v>
      </c>
      <c r="B539" s="42" t="s">
        <v>35</v>
      </c>
      <c r="C539" s="42" t="s">
        <v>54</v>
      </c>
      <c r="D539" s="42">
        <v>89713</v>
      </c>
      <c r="E539" s="43" t="s">
        <v>799</v>
      </c>
      <c r="F539" s="42" t="s">
        <v>91</v>
      </c>
      <c r="G539" s="42">
        <v>89.83</v>
      </c>
      <c r="H539" s="44">
        <v>36.270000000000003</v>
      </c>
      <c r="I539" s="44">
        <f t="shared" si="51"/>
        <v>45.31</v>
      </c>
      <c r="J539" s="44">
        <f t="shared" si="52"/>
        <v>3258.13</v>
      </c>
      <c r="K539" s="44">
        <f t="shared" si="53"/>
        <v>4070.19</v>
      </c>
    </row>
    <row r="540" spans="1:11" ht="30" hidden="1">
      <c r="A540" s="42" t="s">
        <v>800</v>
      </c>
      <c r="B540" s="42" t="s">
        <v>35</v>
      </c>
      <c r="C540" s="42" t="s">
        <v>54</v>
      </c>
      <c r="D540" s="42">
        <v>89712</v>
      </c>
      <c r="E540" s="43" t="s">
        <v>801</v>
      </c>
      <c r="F540" s="42" t="s">
        <v>91</v>
      </c>
      <c r="G540" s="42">
        <v>63.38</v>
      </c>
      <c r="H540" s="44">
        <v>23.64</v>
      </c>
      <c r="I540" s="44">
        <f t="shared" si="51"/>
        <v>29.53</v>
      </c>
      <c r="J540" s="44">
        <f t="shared" si="52"/>
        <v>1498.3</v>
      </c>
      <c r="K540" s="44">
        <f t="shared" si="53"/>
        <v>1871.61</v>
      </c>
    </row>
    <row r="541" spans="1:11" ht="30" hidden="1">
      <c r="A541" s="42" t="s">
        <v>802</v>
      </c>
      <c r="B541" s="42" t="s">
        <v>35</v>
      </c>
      <c r="C541" s="42" t="s">
        <v>54</v>
      </c>
      <c r="D541" s="42">
        <v>89711</v>
      </c>
      <c r="E541" s="43" t="s">
        <v>803</v>
      </c>
      <c r="F541" s="42" t="s">
        <v>91</v>
      </c>
      <c r="G541" s="42">
        <v>64.06</v>
      </c>
      <c r="H541" s="44">
        <v>15.14</v>
      </c>
      <c r="I541" s="44">
        <f t="shared" si="51"/>
        <v>18.91</v>
      </c>
      <c r="J541" s="44">
        <f t="shared" si="52"/>
        <v>969.86</v>
      </c>
      <c r="K541" s="44">
        <f t="shared" si="53"/>
        <v>1211.3699999999999</v>
      </c>
    </row>
    <row r="542" spans="1:11" ht="45" hidden="1">
      <c r="A542" s="42" t="s">
        <v>804</v>
      </c>
      <c r="B542" s="42" t="s">
        <v>35</v>
      </c>
      <c r="C542" s="42" t="s">
        <v>54</v>
      </c>
      <c r="D542" s="42">
        <v>89782</v>
      </c>
      <c r="E542" s="43" t="s">
        <v>805</v>
      </c>
      <c r="F542" s="42" t="s">
        <v>39</v>
      </c>
      <c r="G542" s="42">
        <v>16</v>
      </c>
      <c r="H542" s="44">
        <v>10.07</v>
      </c>
      <c r="I542" s="44">
        <f t="shared" si="51"/>
        <v>12.58</v>
      </c>
      <c r="J542" s="44">
        <f t="shared" si="52"/>
        <v>161.12</v>
      </c>
      <c r="K542" s="44">
        <f t="shared" si="53"/>
        <v>201.28</v>
      </c>
    </row>
    <row r="543" spans="1:11" ht="45" hidden="1">
      <c r="A543" s="42" t="s">
        <v>806</v>
      </c>
      <c r="B543" s="42" t="s">
        <v>35</v>
      </c>
      <c r="C543" s="42" t="s">
        <v>54</v>
      </c>
      <c r="D543" s="42">
        <v>89784</v>
      </c>
      <c r="E543" s="43" t="s">
        <v>807</v>
      </c>
      <c r="F543" s="42" t="s">
        <v>39</v>
      </c>
      <c r="G543" s="42">
        <v>11</v>
      </c>
      <c r="H543" s="44">
        <v>19.829999999999998</v>
      </c>
      <c r="I543" s="44">
        <f t="shared" si="51"/>
        <v>24.77</v>
      </c>
      <c r="J543" s="44">
        <f t="shared" si="52"/>
        <v>218.13</v>
      </c>
      <c r="K543" s="44">
        <f t="shared" si="53"/>
        <v>272.47000000000003</v>
      </c>
    </row>
    <row r="544" spans="1:11" ht="45" hidden="1">
      <c r="A544" s="42" t="s">
        <v>808</v>
      </c>
      <c r="B544" s="42" t="s">
        <v>35</v>
      </c>
      <c r="C544" s="42" t="s">
        <v>54</v>
      </c>
      <c r="D544" s="42">
        <v>89739</v>
      </c>
      <c r="E544" s="43" t="s">
        <v>809</v>
      </c>
      <c r="F544" s="42" t="s">
        <v>39</v>
      </c>
      <c r="G544" s="42">
        <v>14</v>
      </c>
      <c r="H544" s="44">
        <v>18.649999999999999</v>
      </c>
      <c r="I544" s="44">
        <f t="shared" si="51"/>
        <v>23.3</v>
      </c>
      <c r="J544" s="44">
        <f t="shared" si="52"/>
        <v>261.10000000000002</v>
      </c>
      <c r="K544" s="44">
        <f t="shared" si="53"/>
        <v>326.2</v>
      </c>
    </row>
    <row r="545" spans="1:11" ht="45" hidden="1">
      <c r="A545" s="42" t="s">
        <v>810</v>
      </c>
      <c r="B545" s="42" t="s">
        <v>35</v>
      </c>
      <c r="C545" s="42" t="s">
        <v>54</v>
      </c>
      <c r="D545" s="42">
        <v>89776</v>
      </c>
      <c r="E545" s="43" t="s">
        <v>811</v>
      </c>
      <c r="F545" s="42" t="s">
        <v>39</v>
      </c>
      <c r="G545" s="42">
        <v>3</v>
      </c>
      <c r="H545" s="44">
        <v>20.58</v>
      </c>
      <c r="I545" s="44">
        <f t="shared" si="51"/>
        <v>25.71</v>
      </c>
      <c r="J545" s="44">
        <f t="shared" si="52"/>
        <v>61.74</v>
      </c>
      <c r="K545" s="44">
        <f t="shared" si="53"/>
        <v>77.13</v>
      </c>
    </row>
    <row r="546" spans="1:11" ht="45" hidden="1">
      <c r="A546" s="42" t="s">
        <v>812</v>
      </c>
      <c r="B546" s="42" t="s">
        <v>35</v>
      </c>
      <c r="C546" s="42" t="s">
        <v>54</v>
      </c>
      <c r="D546" s="42">
        <v>89774</v>
      </c>
      <c r="E546" s="43" t="s">
        <v>813</v>
      </c>
      <c r="F546" s="42" t="s">
        <v>39</v>
      </c>
      <c r="G546" s="42">
        <v>1</v>
      </c>
      <c r="H546" s="44">
        <v>14.8</v>
      </c>
      <c r="I546" s="44">
        <f t="shared" si="51"/>
        <v>18.489999999999998</v>
      </c>
      <c r="J546" s="44">
        <f t="shared" si="52"/>
        <v>14.8</v>
      </c>
      <c r="K546" s="44">
        <f t="shared" si="53"/>
        <v>18.489999999999998</v>
      </c>
    </row>
    <row r="547" spans="1:11" ht="45" hidden="1">
      <c r="A547" s="42" t="s">
        <v>814</v>
      </c>
      <c r="B547" s="42" t="s">
        <v>35</v>
      </c>
      <c r="C547" s="42" t="s">
        <v>54</v>
      </c>
      <c r="D547" s="42">
        <v>89786</v>
      </c>
      <c r="E547" s="43" t="s">
        <v>815</v>
      </c>
      <c r="F547" s="42" t="s">
        <v>39</v>
      </c>
      <c r="G547" s="42">
        <v>10</v>
      </c>
      <c r="H547" s="44">
        <v>32.58</v>
      </c>
      <c r="I547" s="44">
        <f t="shared" si="51"/>
        <v>40.700000000000003</v>
      </c>
      <c r="J547" s="44">
        <f t="shared" si="52"/>
        <v>325.8</v>
      </c>
      <c r="K547" s="44">
        <f t="shared" si="53"/>
        <v>407</v>
      </c>
    </row>
    <row r="548" spans="1:11" ht="24.95" hidden="1" customHeight="1">
      <c r="A548" s="67" t="s">
        <v>816</v>
      </c>
      <c r="B548" s="67"/>
      <c r="C548" s="67"/>
      <c r="D548" s="67"/>
      <c r="E548" s="68" t="s">
        <v>817</v>
      </c>
      <c r="F548" s="67"/>
      <c r="G548" s="67"/>
      <c r="H548" s="69"/>
      <c r="I548" s="69"/>
      <c r="J548" s="69"/>
      <c r="K548" s="69">
        <f>SUM(K550:K552)</f>
        <v>4632.43</v>
      </c>
    </row>
    <row r="549" spans="1:11" hidden="1">
      <c r="A549" s="42"/>
      <c r="B549" s="42"/>
      <c r="C549" s="42"/>
      <c r="D549" s="42"/>
      <c r="E549" s="43"/>
      <c r="F549" s="42"/>
      <c r="G549" s="42"/>
      <c r="H549" s="44"/>
      <c r="I549" s="44"/>
      <c r="J549" s="44"/>
      <c r="K549" s="44"/>
    </row>
    <row r="550" spans="1:11" ht="45" hidden="1">
      <c r="A550" s="42" t="s">
        <v>818</v>
      </c>
      <c r="B550" s="42" t="s">
        <v>35</v>
      </c>
      <c r="C550" s="42" t="s">
        <v>54</v>
      </c>
      <c r="D550" s="42">
        <v>98109</v>
      </c>
      <c r="E550" s="43" t="s">
        <v>819</v>
      </c>
      <c r="F550" s="42" t="s">
        <v>39</v>
      </c>
      <c r="G550" s="42">
        <v>1</v>
      </c>
      <c r="H550" s="44">
        <v>634.57000000000005</v>
      </c>
      <c r="I550" s="44">
        <f>TRUNC(H550*(1+$I$2),2)</f>
        <v>792.83</v>
      </c>
      <c r="J550" s="44">
        <f>TRUNC(G550*H550,2)</f>
        <v>634.57000000000005</v>
      </c>
      <c r="K550" s="44">
        <f>TRUNC(G550*I550,2)</f>
        <v>792.83</v>
      </c>
    </row>
    <row r="551" spans="1:11" ht="30" hidden="1">
      <c r="A551" s="42" t="s">
        <v>820</v>
      </c>
      <c r="B551" s="42" t="s">
        <v>35</v>
      </c>
      <c r="C551" s="42" t="s">
        <v>54</v>
      </c>
      <c r="D551" s="42">
        <v>97907</v>
      </c>
      <c r="E551" s="43" t="s">
        <v>821</v>
      </c>
      <c r="F551" s="42" t="s">
        <v>39</v>
      </c>
      <c r="G551" s="42">
        <v>2</v>
      </c>
      <c r="H551" s="44">
        <v>492.99</v>
      </c>
      <c r="I551" s="44">
        <f>TRUNC(H551*(1+$I$2),2)</f>
        <v>615.94000000000005</v>
      </c>
      <c r="J551" s="44">
        <f>TRUNC(G551*H551,2)</f>
        <v>985.98</v>
      </c>
      <c r="K551" s="44">
        <f>TRUNC(G551*I551,2)</f>
        <v>1231.8800000000001</v>
      </c>
    </row>
    <row r="552" spans="1:11" ht="30" hidden="1">
      <c r="A552" s="42" t="s">
        <v>822</v>
      </c>
      <c r="B552" s="42" t="s">
        <v>35</v>
      </c>
      <c r="C552" s="42" t="s">
        <v>54</v>
      </c>
      <c r="D552" s="42">
        <v>97906</v>
      </c>
      <c r="E552" s="43" t="s">
        <v>823</v>
      </c>
      <c r="F552" s="42" t="s">
        <v>39</v>
      </c>
      <c r="G552" s="42">
        <v>6</v>
      </c>
      <c r="H552" s="44">
        <v>347.87</v>
      </c>
      <c r="I552" s="44">
        <f>TRUNC(H552*(1+$I$2),2)</f>
        <v>434.62</v>
      </c>
      <c r="J552" s="44">
        <f>TRUNC(G552*H552,2)</f>
        <v>2087.2199999999998</v>
      </c>
      <c r="K552" s="44">
        <f>TRUNC(G552*I552,2)</f>
        <v>2607.7199999999998</v>
      </c>
    </row>
    <row r="553" spans="1:11" ht="24.95" hidden="1" customHeight="1">
      <c r="A553" s="67" t="s">
        <v>824</v>
      </c>
      <c r="B553" s="67"/>
      <c r="C553" s="67"/>
      <c r="D553" s="67"/>
      <c r="E553" s="68" t="s">
        <v>825</v>
      </c>
      <c r="F553" s="67"/>
      <c r="G553" s="67"/>
      <c r="H553" s="69"/>
      <c r="I553" s="69"/>
      <c r="J553" s="69"/>
      <c r="K553" s="69">
        <f>SUM(K555:K556)</f>
        <v>34712.199999999997</v>
      </c>
    </row>
    <row r="554" spans="1:11" hidden="1">
      <c r="A554" s="42"/>
      <c r="B554" s="42"/>
      <c r="C554" s="42"/>
      <c r="D554" s="42"/>
      <c r="E554" s="43"/>
      <c r="F554" s="42"/>
      <c r="G554" s="42"/>
      <c r="H554" s="44"/>
      <c r="I554" s="44"/>
      <c r="J554" s="44"/>
      <c r="K554" s="44"/>
    </row>
    <row r="555" spans="1:11" ht="45" hidden="1">
      <c r="A555" s="42" t="s">
        <v>826</v>
      </c>
      <c r="B555" s="42" t="s">
        <v>35</v>
      </c>
      <c r="C555" s="42" t="s">
        <v>54</v>
      </c>
      <c r="D555" s="42">
        <v>98087</v>
      </c>
      <c r="E555" s="43" t="s">
        <v>827</v>
      </c>
      <c r="F555" s="42" t="s">
        <v>39</v>
      </c>
      <c r="G555" s="42">
        <v>2</v>
      </c>
      <c r="H555" s="44">
        <v>9916</v>
      </c>
      <c r="I555" s="44">
        <f>TRUNC(H555*(1+$I$2),2)</f>
        <v>12389.05</v>
      </c>
      <c r="J555" s="44">
        <f>TRUNC(G555*H555,2)</f>
        <v>19832</v>
      </c>
      <c r="K555" s="44">
        <f>TRUNC(G555*I555,2)</f>
        <v>24778.1</v>
      </c>
    </row>
    <row r="556" spans="1:11" ht="45" hidden="1">
      <c r="A556" s="42" t="s">
        <v>828</v>
      </c>
      <c r="B556" s="42" t="s">
        <v>35</v>
      </c>
      <c r="C556" s="42" t="s">
        <v>54</v>
      </c>
      <c r="D556" s="42">
        <v>98063</v>
      </c>
      <c r="E556" s="43" t="s">
        <v>829</v>
      </c>
      <c r="F556" s="42" t="s">
        <v>39</v>
      </c>
      <c r="G556" s="42">
        <v>2</v>
      </c>
      <c r="H556" s="44">
        <v>3975.55</v>
      </c>
      <c r="I556" s="44">
        <f>TRUNC(H556*(1+$I$2),2)</f>
        <v>4967.05</v>
      </c>
      <c r="J556" s="44">
        <f>TRUNC(G556*H556,2)</f>
        <v>7951.1</v>
      </c>
      <c r="K556" s="44">
        <f>TRUNC(G556*I556,2)</f>
        <v>9934.1</v>
      </c>
    </row>
    <row r="557" spans="1:11" ht="24.95" hidden="1" customHeight="1">
      <c r="A557" s="55" t="s">
        <v>830</v>
      </c>
      <c r="B557" s="55"/>
      <c r="C557" s="55"/>
      <c r="D557" s="55"/>
      <c r="E557" s="56" t="s">
        <v>831</v>
      </c>
      <c r="F557" s="55"/>
      <c r="G557" s="55"/>
      <c r="H557" s="57"/>
      <c r="I557" s="57"/>
      <c r="J557" s="57"/>
      <c r="K557" s="57">
        <f>SUM(K559,K568)</f>
        <v>62498.650000000009</v>
      </c>
    </row>
    <row r="558" spans="1:11" hidden="1">
      <c r="A558" s="64"/>
      <c r="B558" s="64"/>
      <c r="C558" s="64"/>
      <c r="D558" s="64"/>
      <c r="E558" s="65"/>
      <c r="F558" s="64"/>
      <c r="G558" s="64"/>
      <c r="H558" s="66"/>
      <c r="I558" s="66"/>
      <c r="J558" s="66"/>
      <c r="K558" s="66"/>
    </row>
    <row r="559" spans="1:11" ht="24.95" hidden="1" customHeight="1">
      <c r="A559" s="67" t="s">
        <v>832</v>
      </c>
      <c r="B559" s="67"/>
      <c r="C559" s="67"/>
      <c r="D559" s="67"/>
      <c r="E559" s="68" t="s">
        <v>833</v>
      </c>
      <c r="F559" s="67"/>
      <c r="G559" s="67"/>
      <c r="H559" s="69"/>
      <c r="I559" s="69"/>
      <c r="J559" s="69"/>
      <c r="K559" s="69">
        <f>SUM(K561:K567)</f>
        <v>56860.740000000005</v>
      </c>
    </row>
    <row r="560" spans="1:11" hidden="1">
      <c r="A560" s="42"/>
      <c r="B560" s="42"/>
      <c r="C560" s="42"/>
      <c r="D560" s="42"/>
      <c r="E560" s="43"/>
      <c r="F560" s="42"/>
      <c r="G560" s="42"/>
      <c r="H560" s="44"/>
      <c r="I560" s="44"/>
      <c r="J560" s="44"/>
      <c r="K560" s="44"/>
    </row>
    <row r="561" spans="1:11" ht="30" hidden="1">
      <c r="A561" s="42" t="s">
        <v>834</v>
      </c>
      <c r="B561" s="42" t="s">
        <v>35</v>
      </c>
      <c r="C561" s="42" t="s">
        <v>54</v>
      </c>
      <c r="D561" s="42">
        <v>89710</v>
      </c>
      <c r="E561" s="43" t="s">
        <v>835</v>
      </c>
      <c r="F561" s="42" t="s">
        <v>39</v>
      </c>
      <c r="G561" s="42">
        <v>36</v>
      </c>
      <c r="H561" s="44">
        <v>12.4</v>
      </c>
      <c r="I561" s="44">
        <f t="shared" ref="I561:I567" si="54">TRUNC(H561*(1+$I$2),2)</f>
        <v>15.49</v>
      </c>
      <c r="J561" s="44">
        <f t="shared" ref="J561:J567" si="55">TRUNC(G561*H561,2)</f>
        <v>446.4</v>
      </c>
      <c r="K561" s="44">
        <f t="shared" ref="K561:K567" si="56">TRUNC(G561*I561,2)</f>
        <v>557.64</v>
      </c>
    </row>
    <row r="562" spans="1:11" ht="30" hidden="1">
      <c r="A562" s="42" t="s">
        <v>836</v>
      </c>
      <c r="B562" s="42" t="s">
        <v>35</v>
      </c>
      <c r="C562" s="42" t="s">
        <v>54</v>
      </c>
      <c r="D562" s="42">
        <v>89590</v>
      </c>
      <c r="E562" s="43" t="s">
        <v>837</v>
      </c>
      <c r="F562" s="42" t="s">
        <v>39</v>
      </c>
      <c r="G562" s="42">
        <v>22</v>
      </c>
      <c r="H562" s="44">
        <v>135.15</v>
      </c>
      <c r="I562" s="44">
        <f t="shared" si="54"/>
        <v>168.85</v>
      </c>
      <c r="J562" s="44">
        <f t="shared" si="55"/>
        <v>2973.3</v>
      </c>
      <c r="K562" s="44">
        <f t="shared" si="56"/>
        <v>3714.7</v>
      </c>
    </row>
    <row r="563" spans="1:11" ht="30" hidden="1">
      <c r="A563" s="42" t="s">
        <v>838</v>
      </c>
      <c r="B563" s="42" t="s">
        <v>35</v>
      </c>
      <c r="C563" s="42" t="s">
        <v>54</v>
      </c>
      <c r="D563" s="42">
        <v>89591</v>
      </c>
      <c r="E563" s="43" t="s">
        <v>839</v>
      </c>
      <c r="F563" s="42" t="s">
        <v>39</v>
      </c>
      <c r="G563" s="42">
        <v>34</v>
      </c>
      <c r="H563" s="44">
        <v>111.71</v>
      </c>
      <c r="I563" s="44">
        <f t="shared" si="54"/>
        <v>139.57</v>
      </c>
      <c r="J563" s="44">
        <f t="shared" si="55"/>
        <v>3798.14</v>
      </c>
      <c r="K563" s="44">
        <f t="shared" si="56"/>
        <v>4745.38</v>
      </c>
    </row>
    <row r="564" spans="1:11" ht="30" hidden="1">
      <c r="A564" s="42" t="s">
        <v>840</v>
      </c>
      <c r="B564" s="42" t="s">
        <v>35</v>
      </c>
      <c r="C564" s="42" t="s">
        <v>54</v>
      </c>
      <c r="D564" s="42">
        <v>89679</v>
      </c>
      <c r="E564" s="43" t="s">
        <v>841</v>
      </c>
      <c r="F564" s="42" t="s">
        <v>39</v>
      </c>
      <c r="G564" s="42">
        <v>24</v>
      </c>
      <c r="H564" s="44">
        <v>112.95</v>
      </c>
      <c r="I564" s="44">
        <f t="shared" si="54"/>
        <v>141.11000000000001</v>
      </c>
      <c r="J564" s="44">
        <f t="shared" si="55"/>
        <v>2710.8</v>
      </c>
      <c r="K564" s="44">
        <f t="shared" si="56"/>
        <v>3386.64</v>
      </c>
    </row>
    <row r="565" spans="1:11" ht="30" hidden="1">
      <c r="A565" s="42" t="s">
        <v>842</v>
      </c>
      <c r="B565" s="42" t="s">
        <v>35</v>
      </c>
      <c r="C565" s="42" t="s">
        <v>54</v>
      </c>
      <c r="D565" s="42">
        <v>89512</v>
      </c>
      <c r="E565" s="43" t="s">
        <v>843</v>
      </c>
      <c r="F565" s="42" t="s">
        <v>91</v>
      </c>
      <c r="G565" s="42">
        <v>171.5</v>
      </c>
      <c r="H565" s="44">
        <v>60.55</v>
      </c>
      <c r="I565" s="44">
        <f t="shared" si="54"/>
        <v>75.650000000000006</v>
      </c>
      <c r="J565" s="44">
        <f t="shared" si="55"/>
        <v>10384.32</v>
      </c>
      <c r="K565" s="44">
        <f t="shared" si="56"/>
        <v>12973.97</v>
      </c>
    </row>
    <row r="566" spans="1:11" ht="30" hidden="1">
      <c r="A566" s="42" t="s">
        <v>844</v>
      </c>
      <c r="B566" s="42" t="s">
        <v>35</v>
      </c>
      <c r="C566" s="42" t="s">
        <v>54</v>
      </c>
      <c r="D566" s="42">
        <v>89580</v>
      </c>
      <c r="E566" s="43" t="s">
        <v>845</v>
      </c>
      <c r="F566" s="42" t="s">
        <v>91</v>
      </c>
      <c r="G566" s="42">
        <v>291.97000000000003</v>
      </c>
      <c r="H566" s="44">
        <v>84.19</v>
      </c>
      <c r="I566" s="44">
        <f t="shared" si="54"/>
        <v>105.18</v>
      </c>
      <c r="J566" s="44">
        <f t="shared" si="55"/>
        <v>24580.95</v>
      </c>
      <c r="K566" s="44">
        <f t="shared" si="56"/>
        <v>30709.4</v>
      </c>
    </row>
    <row r="567" spans="1:11" ht="45" hidden="1">
      <c r="A567" s="42" t="s">
        <v>846</v>
      </c>
      <c r="B567" s="42" t="s">
        <v>35</v>
      </c>
      <c r="C567" s="42" t="s">
        <v>54</v>
      </c>
      <c r="D567" s="42">
        <v>90696</v>
      </c>
      <c r="E567" s="43" t="s">
        <v>847</v>
      </c>
      <c r="F567" s="42" t="s">
        <v>91</v>
      </c>
      <c r="G567" s="42">
        <v>4.8099999999999996</v>
      </c>
      <c r="H567" s="44">
        <v>128.63</v>
      </c>
      <c r="I567" s="44">
        <f t="shared" si="54"/>
        <v>160.71</v>
      </c>
      <c r="J567" s="44">
        <f t="shared" si="55"/>
        <v>618.71</v>
      </c>
      <c r="K567" s="44">
        <f t="shared" si="56"/>
        <v>773.01</v>
      </c>
    </row>
    <row r="568" spans="1:11" ht="24.95" hidden="1" customHeight="1">
      <c r="A568" s="67" t="s">
        <v>848</v>
      </c>
      <c r="B568" s="67"/>
      <c r="C568" s="67"/>
      <c r="D568" s="67"/>
      <c r="E568" s="68" t="s">
        <v>817</v>
      </c>
      <c r="F568" s="67"/>
      <c r="G568" s="67"/>
      <c r="H568" s="69"/>
      <c r="I568" s="69"/>
      <c r="J568" s="69"/>
      <c r="K568" s="69">
        <f>SUM(K570:K572)</f>
        <v>5637.91</v>
      </c>
    </row>
    <row r="569" spans="1:11" hidden="1">
      <c r="A569" s="42"/>
      <c r="B569" s="42"/>
      <c r="C569" s="42"/>
      <c r="D569" s="42"/>
      <c r="E569" s="43"/>
      <c r="F569" s="42"/>
      <c r="G569" s="42"/>
      <c r="H569" s="44"/>
      <c r="I569" s="44"/>
      <c r="J569" s="44"/>
      <c r="K569" s="44"/>
    </row>
    <row r="570" spans="1:11" ht="45" hidden="1">
      <c r="A570" s="42" t="s">
        <v>849</v>
      </c>
      <c r="B570" s="42" t="s">
        <v>35</v>
      </c>
      <c r="C570" s="42" t="s">
        <v>54</v>
      </c>
      <c r="D570" s="42">
        <v>99255</v>
      </c>
      <c r="E570" s="43" t="s">
        <v>850</v>
      </c>
      <c r="F570" s="42" t="s">
        <v>39</v>
      </c>
      <c r="G570" s="42">
        <v>2</v>
      </c>
      <c r="H570" s="44">
        <v>681.93</v>
      </c>
      <c r="I570" s="44">
        <f>TRUNC(H570*(1+$I$2),2)</f>
        <v>852</v>
      </c>
      <c r="J570" s="44">
        <f>TRUNC(G570*H570,2)</f>
        <v>1363.86</v>
      </c>
      <c r="K570" s="44">
        <f>TRUNC(G570*I570,2)</f>
        <v>1704</v>
      </c>
    </row>
    <row r="571" spans="1:11" ht="45" hidden="1">
      <c r="A571" s="42" t="s">
        <v>851</v>
      </c>
      <c r="B571" s="42" t="s">
        <v>35</v>
      </c>
      <c r="C571" s="42" t="s">
        <v>54</v>
      </c>
      <c r="D571" s="42">
        <v>99260</v>
      </c>
      <c r="E571" s="43" t="s">
        <v>852</v>
      </c>
      <c r="F571" s="42" t="s">
        <v>39</v>
      </c>
      <c r="G571" s="42">
        <v>6</v>
      </c>
      <c r="H571" s="44">
        <v>339.75</v>
      </c>
      <c r="I571" s="44">
        <f>TRUNC(H571*(1+$I$2),2)</f>
        <v>424.48</v>
      </c>
      <c r="J571" s="44">
        <f>TRUNC(G571*H571,2)</f>
        <v>2038.5</v>
      </c>
      <c r="K571" s="44">
        <f>TRUNC(G571*I571,2)</f>
        <v>2546.88</v>
      </c>
    </row>
    <row r="572" spans="1:11" ht="30" hidden="1">
      <c r="A572" s="42" t="s">
        <v>853</v>
      </c>
      <c r="B572" s="42" t="s">
        <v>35</v>
      </c>
      <c r="C572" s="42" t="s">
        <v>54</v>
      </c>
      <c r="D572" s="42">
        <v>97956</v>
      </c>
      <c r="E572" s="43" t="s">
        <v>854</v>
      </c>
      <c r="F572" s="42" t="s">
        <v>39</v>
      </c>
      <c r="G572" s="42">
        <v>1</v>
      </c>
      <c r="H572" s="44">
        <v>1110.1600000000001</v>
      </c>
      <c r="I572" s="44">
        <f>TRUNC(H572*(1+$I$2),2)</f>
        <v>1387.03</v>
      </c>
      <c r="J572" s="44">
        <f>TRUNC(G572*H572,2)</f>
        <v>1110.1600000000001</v>
      </c>
      <c r="K572" s="44">
        <f>TRUNC(G572*I572,2)</f>
        <v>1387.03</v>
      </c>
    </row>
    <row r="573" spans="1:11" ht="24.95" customHeight="1">
      <c r="A573" s="61" t="s">
        <v>855</v>
      </c>
      <c r="B573" s="61"/>
      <c r="C573" s="61"/>
      <c r="D573" s="61"/>
      <c r="E573" s="62" t="s">
        <v>856</v>
      </c>
      <c r="F573" s="61"/>
      <c r="G573" s="61"/>
      <c r="H573" s="63"/>
      <c r="I573" s="63"/>
      <c r="J573" s="63"/>
      <c r="K573" s="63">
        <f>Orçamento!K581</f>
        <v>0</v>
      </c>
    </row>
    <row r="574" spans="1:11">
      <c r="A574" s="64"/>
      <c r="B574" s="64"/>
      <c r="C574" s="64"/>
      <c r="D574" s="64"/>
      <c r="E574" s="65"/>
      <c r="F574" s="64"/>
      <c r="G574" s="64"/>
      <c r="H574" s="66"/>
      <c r="I574" s="66"/>
      <c r="J574" s="66"/>
      <c r="K574" s="66"/>
    </row>
    <row r="575" spans="1:11" ht="24.95" hidden="1" customHeight="1">
      <c r="A575" s="55" t="s">
        <v>857</v>
      </c>
      <c r="B575" s="55"/>
      <c r="C575" s="55"/>
      <c r="D575" s="55"/>
      <c r="E575" s="56" t="s">
        <v>288</v>
      </c>
      <c r="F575" s="55"/>
      <c r="G575" s="55"/>
      <c r="H575" s="57"/>
      <c r="I575" s="57"/>
      <c r="J575" s="57"/>
      <c r="K575" s="57">
        <f>SUM(K577,K601,)</f>
        <v>140947.04999999999</v>
      </c>
    </row>
    <row r="576" spans="1:11" hidden="1">
      <c r="A576" s="64"/>
      <c r="B576" s="64"/>
      <c r="C576" s="64"/>
      <c r="D576" s="64"/>
      <c r="E576" s="65"/>
      <c r="F576" s="64"/>
      <c r="G576" s="64"/>
      <c r="H576" s="66"/>
      <c r="I576" s="66"/>
      <c r="J576" s="66"/>
      <c r="K576" s="66"/>
    </row>
    <row r="577" spans="1:11" ht="24.95" hidden="1" customHeight="1">
      <c r="A577" s="67" t="s">
        <v>858</v>
      </c>
      <c r="B577" s="67"/>
      <c r="C577" s="67"/>
      <c r="D577" s="67"/>
      <c r="E577" s="68" t="s">
        <v>859</v>
      </c>
      <c r="F577" s="67"/>
      <c r="G577" s="67"/>
      <c r="H577" s="69"/>
      <c r="I577" s="69"/>
      <c r="J577" s="69"/>
      <c r="K577" s="69">
        <f>SUM(K579:K600)</f>
        <v>131427.16</v>
      </c>
    </row>
    <row r="578" spans="1:11" hidden="1">
      <c r="A578" s="42"/>
      <c r="B578" s="42"/>
      <c r="C578" s="42"/>
      <c r="D578" s="42"/>
      <c r="E578" s="43"/>
      <c r="F578" s="42"/>
      <c r="G578" s="42"/>
      <c r="H578" s="44"/>
      <c r="I578" s="44"/>
      <c r="J578" s="44"/>
      <c r="K578" s="44"/>
    </row>
    <row r="579" spans="1:11" ht="30" hidden="1">
      <c r="A579" s="42" t="s">
        <v>860</v>
      </c>
      <c r="B579" s="42" t="s">
        <v>35</v>
      </c>
      <c r="C579" s="42" t="s">
        <v>36</v>
      </c>
      <c r="D579" s="42" t="s">
        <v>861</v>
      </c>
      <c r="E579" s="43" t="s">
        <v>862</v>
      </c>
      <c r="F579" s="42" t="s">
        <v>464</v>
      </c>
      <c r="G579" s="42">
        <v>2</v>
      </c>
      <c r="H579" s="44">
        <v>13107.58</v>
      </c>
      <c r="I579" s="44">
        <f t="shared" ref="I579:I600" si="57">TRUNC(H579*(1+$I$2),2)</f>
        <v>16376.61</v>
      </c>
      <c r="J579" s="44">
        <f t="shared" ref="J579:J600" si="58">TRUNC(G579*H579,2)</f>
        <v>26215.16</v>
      </c>
      <c r="K579" s="44">
        <f t="shared" ref="K579:K600" si="59">TRUNC(G579*I579,2)</f>
        <v>32753.22</v>
      </c>
    </row>
    <row r="580" spans="1:11" hidden="1">
      <c r="A580" s="42" t="s">
        <v>863</v>
      </c>
      <c r="B580" s="42" t="s">
        <v>35</v>
      </c>
      <c r="C580" s="42" t="s">
        <v>639</v>
      </c>
      <c r="D580" s="42">
        <v>1025</v>
      </c>
      <c r="E580" s="43" t="s">
        <v>864</v>
      </c>
      <c r="F580" s="42" t="s">
        <v>464</v>
      </c>
      <c r="G580" s="42">
        <v>1</v>
      </c>
      <c r="H580" s="44">
        <v>62.96</v>
      </c>
      <c r="I580" s="44">
        <f t="shared" si="57"/>
        <v>78.66</v>
      </c>
      <c r="J580" s="44">
        <f t="shared" si="58"/>
        <v>62.96</v>
      </c>
      <c r="K580" s="44">
        <f t="shared" si="59"/>
        <v>78.66</v>
      </c>
    </row>
    <row r="581" spans="1:11" ht="45" hidden="1">
      <c r="A581" s="42" t="s">
        <v>865</v>
      </c>
      <c r="B581" s="42" t="s">
        <v>35</v>
      </c>
      <c r="C581" s="42" t="s">
        <v>54</v>
      </c>
      <c r="D581" s="42">
        <v>94473</v>
      </c>
      <c r="E581" s="43" t="s">
        <v>866</v>
      </c>
      <c r="F581" s="42" t="s">
        <v>39</v>
      </c>
      <c r="G581" s="42">
        <v>1</v>
      </c>
      <c r="H581" s="44">
        <v>86.6</v>
      </c>
      <c r="I581" s="44">
        <f t="shared" si="57"/>
        <v>108.19</v>
      </c>
      <c r="J581" s="44">
        <f t="shared" si="58"/>
        <v>86.6</v>
      </c>
      <c r="K581" s="44">
        <f t="shared" si="59"/>
        <v>108.19</v>
      </c>
    </row>
    <row r="582" spans="1:11" ht="45" hidden="1">
      <c r="A582" s="42" t="s">
        <v>867</v>
      </c>
      <c r="B582" s="42" t="s">
        <v>35</v>
      </c>
      <c r="C582" s="42" t="s">
        <v>54</v>
      </c>
      <c r="D582" s="42">
        <v>94475</v>
      </c>
      <c r="E582" s="43" t="s">
        <v>868</v>
      </c>
      <c r="F582" s="42" t="s">
        <v>39</v>
      </c>
      <c r="G582" s="42">
        <v>6</v>
      </c>
      <c r="H582" s="44">
        <v>119.47</v>
      </c>
      <c r="I582" s="44">
        <f t="shared" si="57"/>
        <v>149.26</v>
      </c>
      <c r="J582" s="44">
        <f t="shared" si="58"/>
        <v>716.82</v>
      </c>
      <c r="K582" s="44">
        <f t="shared" si="59"/>
        <v>895.56</v>
      </c>
    </row>
    <row r="583" spans="1:11" ht="45" hidden="1">
      <c r="A583" s="42" t="s">
        <v>869</v>
      </c>
      <c r="B583" s="42" t="s">
        <v>35</v>
      </c>
      <c r="C583" s="42" t="s">
        <v>54</v>
      </c>
      <c r="D583" s="42">
        <v>92390</v>
      </c>
      <c r="E583" s="43" t="s">
        <v>870</v>
      </c>
      <c r="F583" s="42" t="s">
        <v>39</v>
      </c>
      <c r="G583" s="42">
        <v>1</v>
      </c>
      <c r="H583" s="44">
        <v>104.91</v>
      </c>
      <c r="I583" s="44">
        <f t="shared" si="57"/>
        <v>131.07</v>
      </c>
      <c r="J583" s="44">
        <f t="shared" si="58"/>
        <v>104.91</v>
      </c>
      <c r="K583" s="44">
        <f t="shared" si="59"/>
        <v>131.07</v>
      </c>
    </row>
    <row r="584" spans="1:11" ht="45" hidden="1">
      <c r="A584" s="42" t="s">
        <v>871</v>
      </c>
      <c r="B584" s="42" t="s">
        <v>35</v>
      </c>
      <c r="C584" s="42" t="s">
        <v>54</v>
      </c>
      <c r="D584" s="42">
        <v>92377</v>
      </c>
      <c r="E584" s="43" t="s">
        <v>872</v>
      </c>
      <c r="F584" s="42" t="s">
        <v>39</v>
      </c>
      <c r="G584" s="42">
        <v>1</v>
      </c>
      <c r="H584" s="44">
        <v>65.010000000000005</v>
      </c>
      <c r="I584" s="44">
        <f t="shared" si="57"/>
        <v>81.22</v>
      </c>
      <c r="J584" s="44">
        <f t="shared" si="58"/>
        <v>65.010000000000005</v>
      </c>
      <c r="K584" s="44">
        <f t="shared" si="59"/>
        <v>81.22</v>
      </c>
    </row>
    <row r="585" spans="1:11" ht="30" hidden="1">
      <c r="A585" s="42" t="s">
        <v>873</v>
      </c>
      <c r="B585" s="42" t="s">
        <v>35</v>
      </c>
      <c r="C585" s="42" t="s">
        <v>54</v>
      </c>
      <c r="D585" s="42">
        <v>92379</v>
      </c>
      <c r="E585" s="43" t="s">
        <v>874</v>
      </c>
      <c r="F585" s="42" t="s">
        <v>39</v>
      </c>
      <c r="G585" s="42">
        <v>2</v>
      </c>
      <c r="H585" s="44">
        <v>93.91</v>
      </c>
      <c r="I585" s="44">
        <f t="shared" si="57"/>
        <v>117.33</v>
      </c>
      <c r="J585" s="44">
        <f t="shared" si="58"/>
        <v>187.82</v>
      </c>
      <c r="K585" s="44">
        <f t="shared" si="59"/>
        <v>234.66</v>
      </c>
    </row>
    <row r="586" spans="1:11" ht="45" hidden="1">
      <c r="A586" s="42" t="s">
        <v>875</v>
      </c>
      <c r="B586" s="42" t="s">
        <v>35</v>
      </c>
      <c r="C586" s="42" t="s">
        <v>54</v>
      </c>
      <c r="D586" s="42">
        <v>92367</v>
      </c>
      <c r="E586" s="43" t="s">
        <v>876</v>
      </c>
      <c r="F586" s="42" t="s">
        <v>91</v>
      </c>
      <c r="G586" s="42">
        <v>30.1</v>
      </c>
      <c r="H586" s="44">
        <v>139.01</v>
      </c>
      <c r="I586" s="44">
        <f t="shared" si="57"/>
        <v>173.67</v>
      </c>
      <c r="J586" s="44">
        <f t="shared" si="58"/>
        <v>4184.2</v>
      </c>
      <c r="K586" s="44">
        <f t="shared" si="59"/>
        <v>5227.46</v>
      </c>
    </row>
    <row r="587" spans="1:11" ht="45" hidden="1">
      <c r="A587" s="42" t="s">
        <v>877</v>
      </c>
      <c r="B587" s="42" t="s">
        <v>35</v>
      </c>
      <c r="C587" s="42" t="s">
        <v>54</v>
      </c>
      <c r="D587" s="42">
        <v>92368</v>
      </c>
      <c r="E587" s="43" t="s">
        <v>878</v>
      </c>
      <c r="F587" s="42" t="s">
        <v>91</v>
      </c>
      <c r="G587" s="42">
        <v>41.8</v>
      </c>
      <c r="H587" s="44">
        <v>185.39</v>
      </c>
      <c r="I587" s="44">
        <f t="shared" si="57"/>
        <v>231.62</v>
      </c>
      <c r="J587" s="44">
        <f t="shared" si="58"/>
        <v>7749.3</v>
      </c>
      <c r="K587" s="44">
        <f t="shared" si="59"/>
        <v>9681.7099999999991</v>
      </c>
    </row>
    <row r="588" spans="1:11" ht="30" hidden="1">
      <c r="A588" s="42" t="s">
        <v>879</v>
      </c>
      <c r="B588" s="42" t="s">
        <v>35</v>
      </c>
      <c r="C588" s="42" t="s">
        <v>54</v>
      </c>
      <c r="D588" s="42">
        <v>92897</v>
      </c>
      <c r="E588" s="43" t="s">
        <v>880</v>
      </c>
      <c r="F588" s="42" t="s">
        <v>39</v>
      </c>
      <c r="G588" s="42">
        <v>8</v>
      </c>
      <c r="H588" s="44">
        <v>227.3</v>
      </c>
      <c r="I588" s="44">
        <f t="shared" si="57"/>
        <v>283.98</v>
      </c>
      <c r="J588" s="44">
        <f t="shared" si="58"/>
        <v>1818.4</v>
      </c>
      <c r="K588" s="44">
        <f t="shared" si="59"/>
        <v>2271.84</v>
      </c>
    </row>
    <row r="589" spans="1:11" ht="45" hidden="1">
      <c r="A589" s="42" t="s">
        <v>881</v>
      </c>
      <c r="B589" s="42" t="s">
        <v>35</v>
      </c>
      <c r="C589" s="42" t="s">
        <v>54</v>
      </c>
      <c r="D589" s="42">
        <v>92936</v>
      </c>
      <c r="E589" s="43" t="s">
        <v>882</v>
      </c>
      <c r="F589" s="42" t="s">
        <v>39</v>
      </c>
      <c r="G589" s="42">
        <v>5</v>
      </c>
      <c r="H589" s="44">
        <v>106.76</v>
      </c>
      <c r="I589" s="44">
        <f t="shared" si="57"/>
        <v>133.38</v>
      </c>
      <c r="J589" s="44">
        <f t="shared" si="58"/>
        <v>533.79999999999995</v>
      </c>
      <c r="K589" s="44">
        <f t="shared" si="59"/>
        <v>666.9</v>
      </c>
    </row>
    <row r="590" spans="1:11" ht="30" hidden="1">
      <c r="A590" s="42" t="s">
        <v>883</v>
      </c>
      <c r="B590" s="42" t="s">
        <v>35</v>
      </c>
      <c r="C590" s="42" t="s">
        <v>54</v>
      </c>
      <c r="D590" s="42">
        <v>92897</v>
      </c>
      <c r="E590" s="43" t="s">
        <v>880</v>
      </c>
      <c r="F590" s="42" t="s">
        <v>39</v>
      </c>
      <c r="G590" s="42">
        <v>2</v>
      </c>
      <c r="H590" s="44">
        <v>227.3</v>
      </c>
      <c r="I590" s="44">
        <f t="shared" si="57"/>
        <v>283.98</v>
      </c>
      <c r="J590" s="44">
        <f t="shared" si="58"/>
        <v>454.6</v>
      </c>
      <c r="K590" s="44">
        <f t="shared" si="59"/>
        <v>567.96</v>
      </c>
    </row>
    <row r="591" spans="1:11" ht="60" hidden="1">
      <c r="A591" s="42" t="s">
        <v>884</v>
      </c>
      <c r="B591" s="42" t="s">
        <v>35</v>
      </c>
      <c r="C591" s="42" t="s">
        <v>36</v>
      </c>
      <c r="D591" s="42" t="s">
        <v>885</v>
      </c>
      <c r="E591" s="43" t="s">
        <v>886</v>
      </c>
      <c r="F591" s="42" t="s">
        <v>39</v>
      </c>
      <c r="G591" s="42">
        <v>2</v>
      </c>
      <c r="H591" s="44">
        <v>1553.88</v>
      </c>
      <c r="I591" s="44">
        <f t="shared" si="57"/>
        <v>1941.41</v>
      </c>
      <c r="J591" s="44">
        <f t="shared" si="58"/>
        <v>3107.76</v>
      </c>
      <c r="K591" s="44">
        <f t="shared" si="59"/>
        <v>3882.82</v>
      </c>
    </row>
    <row r="592" spans="1:11" ht="30" hidden="1">
      <c r="A592" s="42" t="s">
        <v>887</v>
      </c>
      <c r="B592" s="42" t="s">
        <v>35</v>
      </c>
      <c r="C592" s="42" t="s">
        <v>36</v>
      </c>
      <c r="D592" s="42" t="s">
        <v>888</v>
      </c>
      <c r="E592" s="43" t="s">
        <v>889</v>
      </c>
      <c r="F592" s="42" t="s">
        <v>464</v>
      </c>
      <c r="G592" s="42">
        <v>1</v>
      </c>
      <c r="H592" s="44">
        <v>754.2</v>
      </c>
      <c r="I592" s="44">
        <f t="shared" si="57"/>
        <v>942.29</v>
      </c>
      <c r="J592" s="44">
        <f t="shared" si="58"/>
        <v>754.2</v>
      </c>
      <c r="K592" s="44">
        <f t="shared" si="59"/>
        <v>942.29</v>
      </c>
    </row>
    <row r="593" spans="1:11" ht="30" hidden="1">
      <c r="A593" s="42" t="s">
        <v>890</v>
      </c>
      <c r="B593" s="42" t="s">
        <v>35</v>
      </c>
      <c r="C593" s="42" t="s">
        <v>36</v>
      </c>
      <c r="D593" s="42" t="s">
        <v>891</v>
      </c>
      <c r="E593" s="43" t="s">
        <v>892</v>
      </c>
      <c r="F593" s="42" t="s">
        <v>39</v>
      </c>
      <c r="G593" s="42">
        <v>2</v>
      </c>
      <c r="H593" s="44">
        <v>1441.37</v>
      </c>
      <c r="I593" s="44">
        <f t="shared" si="57"/>
        <v>1800.84</v>
      </c>
      <c r="J593" s="44">
        <f t="shared" si="58"/>
        <v>2882.74</v>
      </c>
      <c r="K593" s="44">
        <f t="shared" si="59"/>
        <v>3601.68</v>
      </c>
    </row>
    <row r="594" spans="1:11" ht="30" hidden="1">
      <c r="A594" s="42" t="s">
        <v>893</v>
      </c>
      <c r="B594" s="42" t="s">
        <v>35</v>
      </c>
      <c r="C594" s="42" t="s">
        <v>639</v>
      </c>
      <c r="D594" s="42">
        <v>1510</v>
      </c>
      <c r="E594" s="43" t="s">
        <v>894</v>
      </c>
      <c r="F594" s="42" t="s">
        <v>464</v>
      </c>
      <c r="G594" s="42">
        <v>3</v>
      </c>
      <c r="H594" s="44">
        <v>239.36</v>
      </c>
      <c r="I594" s="44">
        <f t="shared" si="57"/>
        <v>299.05</v>
      </c>
      <c r="J594" s="44">
        <f t="shared" si="58"/>
        <v>718.08</v>
      </c>
      <c r="K594" s="44">
        <f t="shared" si="59"/>
        <v>897.15</v>
      </c>
    </row>
    <row r="595" spans="1:11" ht="30" hidden="1">
      <c r="A595" s="42" t="s">
        <v>895</v>
      </c>
      <c r="B595" s="42" t="s">
        <v>35</v>
      </c>
      <c r="C595" s="42" t="s">
        <v>54</v>
      </c>
      <c r="D595" s="42">
        <v>101799</v>
      </c>
      <c r="E595" s="43" t="s">
        <v>896</v>
      </c>
      <c r="F595" s="42" t="s">
        <v>39</v>
      </c>
      <c r="G595" s="42">
        <v>1</v>
      </c>
      <c r="H595" s="44">
        <v>907.66</v>
      </c>
      <c r="I595" s="44">
        <f t="shared" si="57"/>
        <v>1134.03</v>
      </c>
      <c r="J595" s="44">
        <f t="shared" si="58"/>
        <v>907.66</v>
      </c>
      <c r="K595" s="44">
        <f t="shared" si="59"/>
        <v>1134.03</v>
      </c>
    </row>
    <row r="596" spans="1:11" ht="30" hidden="1">
      <c r="A596" s="42" t="s">
        <v>897</v>
      </c>
      <c r="B596" s="42" t="s">
        <v>35</v>
      </c>
      <c r="C596" s="42" t="s">
        <v>54</v>
      </c>
      <c r="D596" s="42">
        <v>92912</v>
      </c>
      <c r="E596" s="43" t="s">
        <v>898</v>
      </c>
      <c r="F596" s="42" t="s">
        <v>39</v>
      </c>
      <c r="G596" s="42">
        <v>2</v>
      </c>
      <c r="H596" s="44">
        <v>102.71</v>
      </c>
      <c r="I596" s="44">
        <f t="shared" si="57"/>
        <v>128.32</v>
      </c>
      <c r="J596" s="44">
        <f t="shared" si="58"/>
        <v>205.42</v>
      </c>
      <c r="K596" s="44">
        <f t="shared" si="59"/>
        <v>256.64</v>
      </c>
    </row>
    <row r="597" spans="1:11" ht="45" hidden="1">
      <c r="A597" s="42" t="s">
        <v>899</v>
      </c>
      <c r="B597" s="42" t="s">
        <v>35</v>
      </c>
      <c r="C597" s="42" t="s">
        <v>54</v>
      </c>
      <c r="D597" s="42">
        <v>94500</v>
      </c>
      <c r="E597" s="43" t="s">
        <v>900</v>
      </c>
      <c r="F597" s="42" t="s">
        <v>39</v>
      </c>
      <c r="G597" s="42">
        <v>1</v>
      </c>
      <c r="H597" s="44">
        <v>164.76</v>
      </c>
      <c r="I597" s="44">
        <f t="shared" si="57"/>
        <v>205.85</v>
      </c>
      <c r="J597" s="44">
        <f t="shared" si="58"/>
        <v>164.76</v>
      </c>
      <c r="K597" s="44">
        <f t="shared" si="59"/>
        <v>205.85</v>
      </c>
    </row>
    <row r="598" spans="1:11" ht="30" hidden="1">
      <c r="A598" s="42" t="s">
        <v>901</v>
      </c>
      <c r="B598" s="42" t="s">
        <v>35</v>
      </c>
      <c r="C598" s="42" t="s">
        <v>54</v>
      </c>
      <c r="D598" s="42">
        <v>99625</v>
      </c>
      <c r="E598" s="43" t="s">
        <v>902</v>
      </c>
      <c r="F598" s="42" t="s">
        <v>39</v>
      </c>
      <c r="G598" s="42">
        <v>1</v>
      </c>
      <c r="H598" s="44">
        <v>608.92999999999995</v>
      </c>
      <c r="I598" s="44">
        <f t="shared" si="57"/>
        <v>760.79</v>
      </c>
      <c r="J598" s="44">
        <f t="shared" si="58"/>
        <v>608.92999999999995</v>
      </c>
      <c r="K598" s="44">
        <f t="shared" si="59"/>
        <v>760.79</v>
      </c>
    </row>
    <row r="599" spans="1:11" ht="30" hidden="1">
      <c r="A599" s="42" t="s">
        <v>903</v>
      </c>
      <c r="B599" s="42" t="s">
        <v>35</v>
      </c>
      <c r="C599" s="42" t="s">
        <v>54</v>
      </c>
      <c r="D599" s="42">
        <v>92644</v>
      </c>
      <c r="E599" s="43" t="s">
        <v>904</v>
      </c>
      <c r="F599" s="42" t="s">
        <v>39</v>
      </c>
      <c r="G599" s="42">
        <v>1</v>
      </c>
      <c r="H599" s="44">
        <v>182.57</v>
      </c>
      <c r="I599" s="44">
        <f t="shared" si="57"/>
        <v>228.1</v>
      </c>
      <c r="J599" s="44">
        <f t="shared" si="58"/>
        <v>182.57</v>
      </c>
      <c r="K599" s="44">
        <f t="shared" si="59"/>
        <v>228.1</v>
      </c>
    </row>
    <row r="600" spans="1:11" ht="45" hidden="1">
      <c r="A600" s="42" t="s">
        <v>905</v>
      </c>
      <c r="B600" s="42" t="s">
        <v>57</v>
      </c>
      <c r="C600" s="42" t="s">
        <v>196</v>
      </c>
      <c r="D600" s="42" t="s">
        <v>906</v>
      </c>
      <c r="E600" s="43" t="s">
        <v>907</v>
      </c>
      <c r="F600" s="42" t="s">
        <v>39</v>
      </c>
      <c r="G600" s="42">
        <v>2</v>
      </c>
      <c r="H600" s="44">
        <v>26740.58</v>
      </c>
      <c r="I600" s="44">
        <f t="shared" si="57"/>
        <v>33409.68</v>
      </c>
      <c r="J600" s="44">
        <f t="shared" si="58"/>
        <v>53481.16</v>
      </c>
      <c r="K600" s="44">
        <f t="shared" si="59"/>
        <v>66819.360000000001</v>
      </c>
    </row>
    <row r="601" spans="1:11" ht="24.95" hidden="1" customHeight="1">
      <c r="A601" s="67" t="s">
        <v>908</v>
      </c>
      <c r="B601" s="67"/>
      <c r="C601" s="67"/>
      <c r="D601" s="67"/>
      <c r="E601" s="68" t="s">
        <v>909</v>
      </c>
      <c r="F601" s="67"/>
      <c r="G601" s="67"/>
      <c r="H601" s="69"/>
      <c r="I601" s="69"/>
      <c r="J601" s="69"/>
      <c r="K601" s="69">
        <f>SUM(K603:K612)</f>
        <v>9519.89</v>
      </c>
    </row>
    <row r="602" spans="1:11" hidden="1">
      <c r="A602" s="42"/>
      <c r="B602" s="42"/>
      <c r="C602" s="42"/>
      <c r="D602" s="42"/>
      <c r="E602" s="43"/>
      <c r="F602" s="42"/>
      <c r="G602" s="42"/>
      <c r="H602" s="44"/>
      <c r="I602" s="44"/>
      <c r="J602" s="44"/>
      <c r="K602" s="44"/>
    </row>
    <row r="603" spans="1:11" ht="30" hidden="1">
      <c r="A603" s="42" t="s">
        <v>910</v>
      </c>
      <c r="B603" s="42" t="s">
        <v>35</v>
      </c>
      <c r="C603" s="42" t="s">
        <v>36</v>
      </c>
      <c r="D603" s="42" t="s">
        <v>911</v>
      </c>
      <c r="E603" s="43" t="s">
        <v>912</v>
      </c>
      <c r="F603" s="42" t="s">
        <v>39</v>
      </c>
      <c r="G603" s="42">
        <v>9</v>
      </c>
      <c r="H603" s="44">
        <v>80.67</v>
      </c>
      <c r="I603" s="44">
        <f t="shared" ref="I603:I612" si="60">TRUNC(H603*(1+$I$2),2)</f>
        <v>100.78</v>
      </c>
      <c r="J603" s="44">
        <f t="shared" ref="J603:J612" si="61">TRUNC(G603*H603,2)</f>
        <v>726.03</v>
      </c>
      <c r="K603" s="44">
        <f t="shared" ref="K603:K612" si="62">TRUNC(G603*I603,2)</f>
        <v>907.02</v>
      </c>
    </row>
    <row r="604" spans="1:11" hidden="1">
      <c r="A604" s="42" t="s">
        <v>913</v>
      </c>
      <c r="B604" s="42" t="s">
        <v>35</v>
      </c>
      <c r="C604" s="42" t="s">
        <v>36</v>
      </c>
      <c r="D604" s="42" t="s">
        <v>914</v>
      </c>
      <c r="E604" s="43" t="s">
        <v>915</v>
      </c>
      <c r="F604" s="42" t="s">
        <v>39</v>
      </c>
      <c r="G604" s="42">
        <v>9</v>
      </c>
      <c r="H604" s="44">
        <v>71.62</v>
      </c>
      <c r="I604" s="44">
        <f t="shared" si="60"/>
        <v>89.48</v>
      </c>
      <c r="J604" s="44">
        <f t="shared" si="61"/>
        <v>644.58000000000004</v>
      </c>
      <c r="K604" s="44">
        <f t="shared" si="62"/>
        <v>805.32</v>
      </c>
    </row>
    <row r="605" spans="1:11" hidden="1">
      <c r="A605" s="42" t="s">
        <v>916</v>
      </c>
      <c r="B605" s="42" t="s">
        <v>35</v>
      </c>
      <c r="C605" s="42" t="s">
        <v>36</v>
      </c>
      <c r="D605" s="42" t="s">
        <v>917</v>
      </c>
      <c r="E605" s="43" t="s">
        <v>918</v>
      </c>
      <c r="F605" s="42" t="s">
        <v>39</v>
      </c>
      <c r="G605" s="42">
        <v>2</v>
      </c>
      <c r="H605" s="44">
        <v>463.29</v>
      </c>
      <c r="I605" s="44">
        <f t="shared" si="60"/>
        <v>578.83000000000004</v>
      </c>
      <c r="J605" s="44">
        <f t="shared" si="61"/>
        <v>926.58</v>
      </c>
      <c r="K605" s="44">
        <f t="shared" si="62"/>
        <v>1157.6600000000001</v>
      </c>
    </row>
    <row r="606" spans="1:11" hidden="1">
      <c r="A606" s="42" t="s">
        <v>919</v>
      </c>
      <c r="B606" s="42" t="s">
        <v>35</v>
      </c>
      <c r="C606" s="42" t="s">
        <v>36</v>
      </c>
      <c r="D606" s="42" t="s">
        <v>920</v>
      </c>
      <c r="E606" s="43" t="s">
        <v>921</v>
      </c>
      <c r="F606" s="42" t="s">
        <v>39</v>
      </c>
      <c r="G606" s="42">
        <v>2</v>
      </c>
      <c r="H606" s="44">
        <v>239.55</v>
      </c>
      <c r="I606" s="44">
        <f t="shared" si="60"/>
        <v>299.29000000000002</v>
      </c>
      <c r="J606" s="44">
        <f t="shared" si="61"/>
        <v>479.1</v>
      </c>
      <c r="K606" s="44">
        <f t="shared" si="62"/>
        <v>598.58000000000004</v>
      </c>
    </row>
    <row r="607" spans="1:11" ht="30" hidden="1">
      <c r="A607" s="42" t="s">
        <v>922</v>
      </c>
      <c r="B607" s="42" t="s">
        <v>35</v>
      </c>
      <c r="C607" s="42" t="s">
        <v>36</v>
      </c>
      <c r="D607" s="42" t="s">
        <v>923</v>
      </c>
      <c r="E607" s="43" t="s">
        <v>924</v>
      </c>
      <c r="F607" s="42" t="s">
        <v>39</v>
      </c>
      <c r="G607" s="42">
        <v>27</v>
      </c>
      <c r="H607" s="44">
        <v>28.71</v>
      </c>
      <c r="I607" s="44">
        <f t="shared" si="60"/>
        <v>35.869999999999997</v>
      </c>
      <c r="J607" s="44">
        <f t="shared" si="61"/>
        <v>775.17</v>
      </c>
      <c r="K607" s="44">
        <f t="shared" si="62"/>
        <v>968.49</v>
      </c>
    </row>
    <row r="608" spans="1:11" ht="30" hidden="1">
      <c r="A608" s="42" t="s">
        <v>925</v>
      </c>
      <c r="B608" s="42" t="s">
        <v>35</v>
      </c>
      <c r="C608" s="42" t="s">
        <v>36</v>
      </c>
      <c r="D608" s="42" t="s">
        <v>926</v>
      </c>
      <c r="E608" s="43" t="s">
        <v>927</v>
      </c>
      <c r="F608" s="42" t="s">
        <v>39</v>
      </c>
      <c r="G608" s="42">
        <v>46</v>
      </c>
      <c r="H608" s="44">
        <v>44.56</v>
      </c>
      <c r="I608" s="44">
        <f t="shared" si="60"/>
        <v>55.67</v>
      </c>
      <c r="J608" s="44">
        <f t="shared" si="61"/>
        <v>2049.7600000000002</v>
      </c>
      <c r="K608" s="44">
        <f t="shared" si="62"/>
        <v>2560.8200000000002</v>
      </c>
    </row>
    <row r="609" spans="1:11" ht="30" hidden="1">
      <c r="A609" s="42" t="s">
        <v>928</v>
      </c>
      <c r="B609" s="42" t="s">
        <v>35</v>
      </c>
      <c r="C609" s="42" t="s">
        <v>54</v>
      </c>
      <c r="D609" s="42">
        <v>101905</v>
      </c>
      <c r="E609" s="43" t="s">
        <v>929</v>
      </c>
      <c r="F609" s="42" t="s">
        <v>39</v>
      </c>
      <c r="G609" s="42">
        <v>2</v>
      </c>
      <c r="H609" s="44">
        <v>157.31</v>
      </c>
      <c r="I609" s="44">
        <f t="shared" si="60"/>
        <v>196.54</v>
      </c>
      <c r="J609" s="44">
        <f t="shared" si="61"/>
        <v>314.62</v>
      </c>
      <c r="K609" s="44">
        <f t="shared" si="62"/>
        <v>393.08</v>
      </c>
    </row>
    <row r="610" spans="1:11" ht="30" hidden="1">
      <c r="A610" s="42" t="s">
        <v>930</v>
      </c>
      <c r="B610" s="42" t="s">
        <v>35</v>
      </c>
      <c r="C610" s="42" t="s">
        <v>54</v>
      </c>
      <c r="D610" s="42">
        <v>101909</v>
      </c>
      <c r="E610" s="43" t="s">
        <v>931</v>
      </c>
      <c r="F610" s="42" t="s">
        <v>39</v>
      </c>
      <c r="G610" s="42">
        <v>5</v>
      </c>
      <c r="H610" s="44">
        <v>177.63</v>
      </c>
      <c r="I610" s="44">
        <f t="shared" si="60"/>
        <v>221.93</v>
      </c>
      <c r="J610" s="44">
        <f t="shared" si="61"/>
        <v>888.15</v>
      </c>
      <c r="K610" s="44">
        <f t="shared" si="62"/>
        <v>1109.6500000000001</v>
      </c>
    </row>
    <row r="611" spans="1:11" ht="30" hidden="1">
      <c r="A611" s="42" t="s">
        <v>932</v>
      </c>
      <c r="B611" s="42" t="s">
        <v>35</v>
      </c>
      <c r="C611" s="42" t="s">
        <v>54</v>
      </c>
      <c r="D611" s="42">
        <v>102491</v>
      </c>
      <c r="E611" s="43" t="s">
        <v>365</v>
      </c>
      <c r="F611" s="42" t="s">
        <v>61</v>
      </c>
      <c r="G611" s="42">
        <v>7</v>
      </c>
      <c r="H611" s="44">
        <v>14.61</v>
      </c>
      <c r="I611" s="44">
        <f t="shared" si="60"/>
        <v>18.25</v>
      </c>
      <c r="J611" s="44">
        <f t="shared" si="61"/>
        <v>102.27</v>
      </c>
      <c r="K611" s="44">
        <f t="shared" si="62"/>
        <v>127.75</v>
      </c>
    </row>
    <row r="612" spans="1:11" ht="30" hidden="1">
      <c r="A612" s="42" t="s">
        <v>933</v>
      </c>
      <c r="B612" s="42" t="s">
        <v>35</v>
      </c>
      <c r="C612" s="42" t="s">
        <v>54</v>
      </c>
      <c r="D612" s="42">
        <v>97599</v>
      </c>
      <c r="E612" s="43" t="s">
        <v>934</v>
      </c>
      <c r="F612" s="42" t="s">
        <v>39</v>
      </c>
      <c r="G612" s="42">
        <v>32</v>
      </c>
      <c r="H612" s="44">
        <v>22.3</v>
      </c>
      <c r="I612" s="44">
        <f t="shared" si="60"/>
        <v>27.86</v>
      </c>
      <c r="J612" s="44">
        <f t="shared" si="61"/>
        <v>713.6</v>
      </c>
      <c r="K612" s="44">
        <f t="shared" si="62"/>
        <v>891.52</v>
      </c>
    </row>
    <row r="613" spans="1:11" ht="24.95" hidden="1" customHeight="1">
      <c r="A613" s="55" t="s">
        <v>935</v>
      </c>
      <c r="B613" s="55"/>
      <c r="C613" s="55"/>
      <c r="D613" s="55"/>
      <c r="E613" s="56" t="s">
        <v>440</v>
      </c>
      <c r="F613" s="55"/>
      <c r="G613" s="55"/>
      <c r="H613" s="57"/>
      <c r="I613" s="57"/>
      <c r="J613" s="57"/>
      <c r="K613" s="57">
        <f>SUM(K615,K625,)</f>
        <v>22165.83</v>
      </c>
    </row>
    <row r="614" spans="1:11" hidden="1">
      <c r="A614" s="64"/>
      <c r="B614" s="64"/>
      <c r="C614" s="64"/>
      <c r="D614" s="64"/>
      <c r="E614" s="65"/>
      <c r="F614" s="64"/>
      <c r="G614" s="64"/>
      <c r="H614" s="66"/>
      <c r="I614" s="66"/>
      <c r="J614" s="66"/>
      <c r="K614" s="66"/>
    </row>
    <row r="615" spans="1:11" ht="24.95" hidden="1" customHeight="1">
      <c r="A615" s="67" t="s">
        <v>936</v>
      </c>
      <c r="B615" s="67"/>
      <c r="C615" s="67"/>
      <c r="D615" s="67"/>
      <c r="E615" s="68" t="s">
        <v>859</v>
      </c>
      <c r="F615" s="67"/>
      <c r="G615" s="67"/>
      <c r="H615" s="69"/>
      <c r="I615" s="69"/>
      <c r="J615" s="69"/>
      <c r="K615" s="69">
        <f>SUM(K617:K624)</f>
        <v>8676.5400000000009</v>
      </c>
    </row>
    <row r="616" spans="1:11" hidden="1">
      <c r="A616" s="42"/>
      <c r="B616" s="42"/>
      <c r="C616" s="42"/>
      <c r="D616" s="42"/>
      <c r="E616" s="43"/>
      <c r="F616" s="42"/>
      <c r="G616" s="42"/>
      <c r="H616" s="44"/>
      <c r="I616" s="44"/>
      <c r="J616" s="44"/>
      <c r="K616" s="44"/>
    </row>
    <row r="617" spans="1:11" ht="45" hidden="1">
      <c r="A617" s="42" t="s">
        <v>937</v>
      </c>
      <c r="B617" s="42" t="s">
        <v>35</v>
      </c>
      <c r="C617" s="42" t="s">
        <v>54</v>
      </c>
      <c r="D617" s="42">
        <v>92390</v>
      </c>
      <c r="E617" s="43" t="s">
        <v>870</v>
      </c>
      <c r="F617" s="42" t="s">
        <v>39</v>
      </c>
      <c r="G617" s="42">
        <v>1</v>
      </c>
      <c r="H617" s="44">
        <v>104.91</v>
      </c>
      <c r="I617" s="44">
        <f t="shared" ref="I617:I624" si="63">TRUNC(H617*(1+$I$2),2)</f>
        <v>131.07</v>
      </c>
      <c r="J617" s="44">
        <f t="shared" ref="J617:J624" si="64">TRUNC(G617*H617,2)</f>
        <v>104.91</v>
      </c>
      <c r="K617" s="44">
        <f t="shared" ref="K617:K624" si="65">TRUNC(G617*I617,2)</f>
        <v>131.07</v>
      </c>
    </row>
    <row r="618" spans="1:11" ht="45" hidden="1">
      <c r="A618" s="42" t="s">
        <v>938</v>
      </c>
      <c r="B618" s="42" t="s">
        <v>35</v>
      </c>
      <c r="C618" s="42" t="s">
        <v>54</v>
      </c>
      <c r="D618" s="42">
        <v>92367</v>
      </c>
      <c r="E618" s="43" t="s">
        <v>876</v>
      </c>
      <c r="F618" s="42" t="s">
        <v>91</v>
      </c>
      <c r="G618" s="42">
        <v>4.9000000000000004</v>
      </c>
      <c r="H618" s="44">
        <v>139.01</v>
      </c>
      <c r="I618" s="44">
        <f t="shared" si="63"/>
        <v>173.67</v>
      </c>
      <c r="J618" s="44">
        <f t="shared" si="64"/>
        <v>681.14</v>
      </c>
      <c r="K618" s="44">
        <f t="shared" si="65"/>
        <v>850.98</v>
      </c>
    </row>
    <row r="619" spans="1:11" ht="45" hidden="1">
      <c r="A619" s="42" t="s">
        <v>939</v>
      </c>
      <c r="B619" s="42" t="s">
        <v>35</v>
      </c>
      <c r="C619" s="42" t="s">
        <v>54</v>
      </c>
      <c r="D619" s="42">
        <v>92368</v>
      </c>
      <c r="E619" s="43" t="s">
        <v>878</v>
      </c>
      <c r="F619" s="42" t="s">
        <v>91</v>
      </c>
      <c r="G619" s="42">
        <v>8.9</v>
      </c>
      <c r="H619" s="44">
        <v>185.39</v>
      </c>
      <c r="I619" s="44">
        <f t="shared" si="63"/>
        <v>231.62</v>
      </c>
      <c r="J619" s="44">
        <f t="shared" si="64"/>
        <v>1649.97</v>
      </c>
      <c r="K619" s="44">
        <f t="shared" si="65"/>
        <v>2061.41</v>
      </c>
    </row>
    <row r="620" spans="1:11" ht="45" hidden="1">
      <c r="A620" s="42" t="s">
        <v>940</v>
      </c>
      <c r="B620" s="42" t="s">
        <v>35</v>
      </c>
      <c r="C620" s="42" t="s">
        <v>54</v>
      </c>
      <c r="D620" s="42">
        <v>92936</v>
      </c>
      <c r="E620" s="43" t="s">
        <v>882</v>
      </c>
      <c r="F620" s="42" t="s">
        <v>39</v>
      </c>
      <c r="G620" s="42">
        <v>4</v>
      </c>
      <c r="H620" s="44">
        <v>106.76</v>
      </c>
      <c r="I620" s="44">
        <f t="shared" si="63"/>
        <v>133.38</v>
      </c>
      <c r="J620" s="44">
        <f t="shared" si="64"/>
        <v>427.04</v>
      </c>
      <c r="K620" s="44">
        <f t="shared" si="65"/>
        <v>533.52</v>
      </c>
    </row>
    <row r="621" spans="1:11" ht="30" hidden="1">
      <c r="A621" s="42" t="s">
        <v>941</v>
      </c>
      <c r="B621" s="42" t="s">
        <v>35</v>
      </c>
      <c r="C621" s="42" t="s">
        <v>54</v>
      </c>
      <c r="D621" s="42">
        <v>92644</v>
      </c>
      <c r="E621" s="43" t="s">
        <v>904</v>
      </c>
      <c r="F621" s="42" t="s">
        <v>39</v>
      </c>
      <c r="G621" s="42">
        <v>2</v>
      </c>
      <c r="H621" s="44">
        <v>182.57</v>
      </c>
      <c r="I621" s="44">
        <f t="shared" si="63"/>
        <v>228.1</v>
      </c>
      <c r="J621" s="44">
        <f t="shared" si="64"/>
        <v>365.14</v>
      </c>
      <c r="K621" s="44">
        <f t="shared" si="65"/>
        <v>456.2</v>
      </c>
    </row>
    <row r="622" spans="1:11" ht="45" hidden="1">
      <c r="A622" s="42" t="s">
        <v>942</v>
      </c>
      <c r="B622" s="42" t="s">
        <v>35</v>
      </c>
      <c r="C622" s="42" t="s">
        <v>54</v>
      </c>
      <c r="D622" s="42">
        <v>92377</v>
      </c>
      <c r="E622" s="43" t="s">
        <v>872</v>
      </c>
      <c r="F622" s="42" t="s">
        <v>39</v>
      </c>
      <c r="G622" s="42">
        <v>2</v>
      </c>
      <c r="H622" s="44">
        <v>65.010000000000005</v>
      </c>
      <c r="I622" s="44">
        <f t="shared" si="63"/>
        <v>81.22</v>
      </c>
      <c r="J622" s="44">
        <f t="shared" si="64"/>
        <v>130.02000000000001</v>
      </c>
      <c r="K622" s="44">
        <f t="shared" si="65"/>
        <v>162.44</v>
      </c>
    </row>
    <row r="623" spans="1:11" ht="60" hidden="1">
      <c r="A623" s="42" t="s">
        <v>943</v>
      </c>
      <c r="B623" s="42" t="s">
        <v>35</v>
      </c>
      <c r="C623" s="42" t="s">
        <v>36</v>
      </c>
      <c r="D623" s="42" t="s">
        <v>885</v>
      </c>
      <c r="E623" s="43" t="s">
        <v>886</v>
      </c>
      <c r="F623" s="42" t="s">
        <v>39</v>
      </c>
      <c r="G623" s="42">
        <v>2</v>
      </c>
      <c r="H623" s="44">
        <v>1553.88</v>
      </c>
      <c r="I623" s="44">
        <f t="shared" si="63"/>
        <v>1941.41</v>
      </c>
      <c r="J623" s="44">
        <f t="shared" si="64"/>
        <v>3107.76</v>
      </c>
      <c r="K623" s="44">
        <f t="shared" si="65"/>
        <v>3882.82</v>
      </c>
    </row>
    <row r="624" spans="1:11" ht="30" hidden="1">
      <c r="A624" s="42" t="s">
        <v>944</v>
      </c>
      <c r="B624" s="42" t="s">
        <v>35</v>
      </c>
      <c r="C624" s="42" t="s">
        <v>639</v>
      </c>
      <c r="D624" s="42">
        <v>1510</v>
      </c>
      <c r="E624" s="43" t="s">
        <v>894</v>
      </c>
      <c r="F624" s="42" t="s">
        <v>464</v>
      </c>
      <c r="G624" s="42">
        <v>2</v>
      </c>
      <c r="H624" s="44">
        <v>239.36</v>
      </c>
      <c r="I624" s="44">
        <f t="shared" si="63"/>
        <v>299.05</v>
      </c>
      <c r="J624" s="44">
        <f t="shared" si="64"/>
        <v>478.72</v>
      </c>
      <c r="K624" s="44">
        <f t="shared" si="65"/>
        <v>598.1</v>
      </c>
    </row>
    <row r="625" spans="1:11" ht="24.95" hidden="1" customHeight="1">
      <c r="A625" s="67" t="s">
        <v>945</v>
      </c>
      <c r="B625" s="67"/>
      <c r="C625" s="67"/>
      <c r="D625" s="67"/>
      <c r="E625" s="68" t="s">
        <v>909</v>
      </c>
      <c r="F625" s="67"/>
      <c r="G625" s="67"/>
      <c r="H625" s="69"/>
      <c r="I625" s="69"/>
      <c r="J625" s="69"/>
      <c r="K625" s="69">
        <f>SUM(K627:K634)</f>
        <v>13489.289999999999</v>
      </c>
    </row>
    <row r="626" spans="1:11" hidden="1">
      <c r="A626" s="42"/>
      <c r="B626" s="42"/>
      <c r="C626" s="42"/>
      <c r="D626" s="42"/>
      <c r="E626" s="43"/>
      <c r="F626" s="42"/>
      <c r="G626" s="42"/>
      <c r="H626" s="44"/>
      <c r="I626" s="44"/>
      <c r="J626" s="44"/>
      <c r="K626" s="44"/>
    </row>
    <row r="627" spans="1:11" ht="30" hidden="1">
      <c r="A627" s="42" t="s">
        <v>946</v>
      </c>
      <c r="B627" s="42" t="s">
        <v>35</v>
      </c>
      <c r="C627" s="42" t="s">
        <v>36</v>
      </c>
      <c r="D627" s="42" t="s">
        <v>911</v>
      </c>
      <c r="E627" s="43" t="s">
        <v>912</v>
      </c>
      <c r="F627" s="42" t="s">
        <v>39</v>
      </c>
      <c r="G627" s="42">
        <v>12</v>
      </c>
      <c r="H627" s="44">
        <v>80.67</v>
      </c>
      <c r="I627" s="44">
        <f t="shared" ref="I627:I634" si="66">TRUNC(H627*(1+$I$2),2)</f>
        <v>100.78</v>
      </c>
      <c r="J627" s="44">
        <f t="shared" ref="J627:J634" si="67">TRUNC(G627*H627,2)</f>
        <v>968.04</v>
      </c>
      <c r="K627" s="44">
        <f t="shared" ref="K627:K634" si="68">TRUNC(G627*I627,2)</f>
        <v>1209.3599999999999</v>
      </c>
    </row>
    <row r="628" spans="1:11" hidden="1">
      <c r="A628" s="42" t="s">
        <v>947</v>
      </c>
      <c r="B628" s="42" t="s">
        <v>35</v>
      </c>
      <c r="C628" s="42" t="s">
        <v>36</v>
      </c>
      <c r="D628" s="42" t="s">
        <v>914</v>
      </c>
      <c r="E628" s="43" t="s">
        <v>915</v>
      </c>
      <c r="F628" s="42" t="s">
        <v>39</v>
      </c>
      <c r="G628" s="42">
        <v>12</v>
      </c>
      <c r="H628" s="44">
        <v>71.62</v>
      </c>
      <c r="I628" s="44">
        <f t="shared" si="66"/>
        <v>89.48</v>
      </c>
      <c r="J628" s="44">
        <f t="shared" si="67"/>
        <v>859.44</v>
      </c>
      <c r="K628" s="44">
        <f t="shared" si="68"/>
        <v>1073.76</v>
      </c>
    </row>
    <row r="629" spans="1:11" ht="30" hidden="1">
      <c r="A629" s="42" t="s">
        <v>948</v>
      </c>
      <c r="B629" s="42" t="s">
        <v>35</v>
      </c>
      <c r="C629" s="42" t="s">
        <v>36</v>
      </c>
      <c r="D629" s="42" t="s">
        <v>923</v>
      </c>
      <c r="E629" s="43" t="s">
        <v>924</v>
      </c>
      <c r="F629" s="42" t="s">
        <v>39</v>
      </c>
      <c r="G629" s="42">
        <v>48</v>
      </c>
      <c r="H629" s="44">
        <v>28.71</v>
      </c>
      <c r="I629" s="44">
        <f t="shared" si="66"/>
        <v>35.869999999999997</v>
      </c>
      <c r="J629" s="44">
        <f t="shared" si="67"/>
        <v>1378.08</v>
      </c>
      <c r="K629" s="44">
        <f t="shared" si="68"/>
        <v>1721.76</v>
      </c>
    </row>
    <row r="630" spans="1:11" ht="30" hidden="1">
      <c r="A630" s="42" t="s">
        <v>949</v>
      </c>
      <c r="B630" s="42" t="s">
        <v>35</v>
      </c>
      <c r="C630" s="42" t="s">
        <v>36</v>
      </c>
      <c r="D630" s="42" t="s">
        <v>926</v>
      </c>
      <c r="E630" s="43" t="s">
        <v>927</v>
      </c>
      <c r="F630" s="42" t="s">
        <v>39</v>
      </c>
      <c r="G630" s="42">
        <v>65</v>
      </c>
      <c r="H630" s="44">
        <v>44.56</v>
      </c>
      <c r="I630" s="44">
        <f t="shared" si="66"/>
        <v>55.67</v>
      </c>
      <c r="J630" s="44">
        <f t="shared" si="67"/>
        <v>2896.4</v>
      </c>
      <c r="K630" s="44">
        <f t="shared" si="68"/>
        <v>3618.55</v>
      </c>
    </row>
    <row r="631" spans="1:11" ht="30" hidden="1">
      <c r="A631" s="42" t="s">
        <v>950</v>
      </c>
      <c r="B631" s="42" t="s">
        <v>35</v>
      </c>
      <c r="C631" s="42" t="s">
        <v>54</v>
      </c>
      <c r="D631" s="42">
        <v>101905</v>
      </c>
      <c r="E631" s="43" t="s">
        <v>929</v>
      </c>
      <c r="F631" s="42" t="s">
        <v>39</v>
      </c>
      <c r="G631" s="42">
        <v>10</v>
      </c>
      <c r="H631" s="44">
        <v>157.31</v>
      </c>
      <c r="I631" s="44">
        <f t="shared" si="66"/>
        <v>196.54</v>
      </c>
      <c r="J631" s="44">
        <f t="shared" si="67"/>
        <v>1573.1</v>
      </c>
      <c r="K631" s="44">
        <f t="shared" si="68"/>
        <v>1965.4</v>
      </c>
    </row>
    <row r="632" spans="1:11" ht="30" hidden="1">
      <c r="A632" s="42" t="s">
        <v>951</v>
      </c>
      <c r="B632" s="42" t="s">
        <v>35</v>
      </c>
      <c r="C632" s="42" t="s">
        <v>54</v>
      </c>
      <c r="D632" s="42">
        <v>97599</v>
      </c>
      <c r="E632" s="43" t="s">
        <v>934</v>
      </c>
      <c r="F632" s="42" t="s">
        <v>39</v>
      </c>
      <c r="G632" s="42">
        <v>30</v>
      </c>
      <c r="H632" s="44">
        <v>22.3</v>
      </c>
      <c r="I632" s="44">
        <f t="shared" si="66"/>
        <v>27.86</v>
      </c>
      <c r="J632" s="44">
        <f t="shared" si="67"/>
        <v>669</v>
      </c>
      <c r="K632" s="44">
        <f t="shared" si="68"/>
        <v>835.8</v>
      </c>
    </row>
    <row r="633" spans="1:11" ht="30" hidden="1">
      <c r="A633" s="42" t="s">
        <v>952</v>
      </c>
      <c r="B633" s="42" t="s">
        <v>35</v>
      </c>
      <c r="C633" s="42" t="s">
        <v>54</v>
      </c>
      <c r="D633" s="42">
        <v>101909</v>
      </c>
      <c r="E633" s="43" t="s">
        <v>931</v>
      </c>
      <c r="F633" s="42" t="s">
        <v>39</v>
      </c>
      <c r="G633" s="42">
        <v>12</v>
      </c>
      <c r="H633" s="44">
        <v>177.63</v>
      </c>
      <c r="I633" s="44">
        <f t="shared" si="66"/>
        <v>221.93</v>
      </c>
      <c r="J633" s="44">
        <f t="shared" si="67"/>
        <v>2131.56</v>
      </c>
      <c r="K633" s="44">
        <f t="shared" si="68"/>
        <v>2663.16</v>
      </c>
    </row>
    <row r="634" spans="1:11" ht="30" hidden="1">
      <c r="A634" s="42" t="s">
        <v>953</v>
      </c>
      <c r="B634" s="42" t="s">
        <v>35</v>
      </c>
      <c r="C634" s="42" t="s">
        <v>54</v>
      </c>
      <c r="D634" s="42">
        <v>102491</v>
      </c>
      <c r="E634" s="43" t="s">
        <v>365</v>
      </c>
      <c r="F634" s="42" t="s">
        <v>61</v>
      </c>
      <c r="G634" s="42">
        <v>22</v>
      </c>
      <c r="H634" s="44">
        <v>14.61</v>
      </c>
      <c r="I634" s="44">
        <f t="shared" si="66"/>
        <v>18.25</v>
      </c>
      <c r="J634" s="44">
        <f t="shared" si="67"/>
        <v>321.42</v>
      </c>
      <c r="K634" s="44">
        <f t="shared" si="68"/>
        <v>401.5</v>
      </c>
    </row>
    <row r="635" spans="1:11" ht="24.95" hidden="1" customHeight="1">
      <c r="A635" s="55" t="s">
        <v>954</v>
      </c>
      <c r="B635" s="55"/>
      <c r="C635" s="55"/>
      <c r="D635" s="55"/>
      <c r="E635" s="56" t="s">
        <v>528</v>
      </c>
      <c r="F635" s="55"/>
      <c r="G635" s="55"/>
      <c r="H635" s="57"/>
      <c r="I635" s="57"/>
      <c r="J635" s="57"/>
      <c r="K635" s="57">
        <f>SUM(K637,K643)</f>
        <v>20395.349999999999</v>
      </c>
    </row>
    <row r="636" spans="1:11" hidden="1">
      <c r="A636" s="64"/>
      <c r="B636" s="64"/>
      <c r="C636" s="64"/>
      <c r="D636" s="64"/>
      <c r="E636" s="65"/>
      <c r="F636" s="64"/>
      <c r="G636" s="64"/>
      <c r="H636" s="66"/>
      <c r="I636" s="66"/>
      <c r="J636" s="66"/>
      <c r="K636" s="66"/>
    </row>
    <row r="637" spans="1:11" ht="24.95" hidden="1" customHeight="1">
      <c r="A637" s="67" t="s">
        <v>955</v>
      </c>
      <c r="B637" s="67"/>
      <c r="C637" s="67"/>
      <c r="D637" s="67"/>
      <c r="E637" s="68" t="s">
        <v>859</v>
      </c>
      <c r="F637" s="67"/>
      <c r="G637" s="67"/>
      <c r="H637" s="69"/>
      <c r="I637" s="69"/>
      <c r="J637" s="69"/>
      <c r="K637" s="69">
        <f>SUM(K639:K642)</f>
        <v>6906.06</v>
      </c>
    </row>
    <row r="638" spans="1:11" hidden="1">
      <c r="A638" s="42"/>
      <c r="B638" s="42"/>
      <c r="C638" s="42"/>
      <c r="D638" s="42"/>
      <c r="E638" s="43"/>
      <c r="F638" s="42"/>
      <c r="G638" s="42"/>
      <c r="H638" s="44"/>
      <c r="I638" s="44"/>
      <c r="J638" s="44"/>
      <c r="K638" s="44"/>
    </row>
    <row r="639" spans="1:11" ht="45" hidden="1">
      <c r="A639" s="42" t="s">
        <v>956</v>
      </c>
      <c r="B639" s="42" t="s">
        <v>35</v>
      </c>
      <c r="C639" s="42" t="s">
        <v>54</v>
      </c>
      <c r="D639" s="42">
        <v>92390</v>
      </c>
      <c r="E639" s="43" t="s">
        <v>870</v>
      </c>
      <c r="F639" s="42" t="s">
        <v>39</v>
      </c>
      <c r="G639" s="42">
        <v>3</v>
      </c>
      <c r="H639" s="44">
        <v>104.91</v>
      </c>
      <c r="I639" s="44">
        <f>TRUNC(H639*(1+$I$2),2)</f>
        <v>131.07</v>
      </c>
      <c r="J639" s="44">
        <f>TRUNC(G639*H639,2)</f>
        <v>314.73</v>
      </c>
      <c r="K639" s="44">
        <f>TRUNC(G639*I639,2)</f>
        <v>393.21</v>
      </c>
    </row>
    <row r="640" spans="1:11" ht="45" hidden="1">
      <c r="A640" s="42" t="s">
        <v>957</v>
      </c>
      <c r="B640" s="42" t="s">
        <v>35</v>
      </c>
      <c r="C640" s="42" t="s">
        <v>54</v>
      </c>
      <c r="D640" s="42">
        <v>92367</v>
      </c>
      <c r="E640" s="43" t="s">
        <v>876</v>
      </c>
      <c r="F640" s="42" t="s">
        <v>91</v>
      </c>
      <c r="G640" s="42">
        <v>11.7</v>
      </c>
      <c r="H640" s="44">
        <v>139.01</v>
      </c>
      <c r="I640" s="44">
        <f>TRUNC(H640*(1+$I$2),2)</f>
        <v>173.67</v>
      </c>
      <c r="J640" s="44">
        <f>TRUNC(G640*H640,2)</f>
        <v>1626.41</v>
      </c>
      <c r="K640" s="44">
        <f>TRUNC(G640*I640,2)</f>
        <v>2031.93</v>
      </c>
    </row>
    <row r="641" spans="1:13" ht="60" hidden="1">
      <c r="A641" s="42" t="s">
        <v>958</v>
      </c>
      <c r="B641" s="42" t="s">
        <v>35</v>
      </c>
      <c r="C641" s="42" t="s">
        <v>36</v>
      </c>
      <c r="D641" s="42" t="s">
        <v>885</v>
      </c>
      <c r="E641" s="43" t="s">
        <v>886</v>
      </c>
      <c r="F641" s="42" t="s">
        <v>39</v>
      </c>
      <c r="G641" s="42">
        <v>2</v>
      </c>
      <c r="H641" s="44">
        <v>1553.88</v>
      </c>
      <c r="I641" s="44">
        <f>TRUNC(H641*(1+$I$2),2)</f>
        <v>1941.41</v>
      </c>
      <c r="J641" s="44">
        <f>TRUNC(G641*H641,2)</f>
        <v>3107.76</v>
      </c>
      <c r="K641" s="44">
        <f>TRUNC(G641*I641,2)</f>
        <v>3882.82</v>
      </c>
    </row>
    <row r="642" spans="1:13" ht="30" hidden="1">
      <c r="A642" s="42" t="s">
        <v>959</v>
      </c>
      <c r="B642" s="42" t="s">
        <v>35</v>
      </c>
      <c r="C642" s="42" t="s">
        <v>639</v>
      </c>
      <c r="D642" s="42">
        <v>1510</v>
      </c>
      <c r="E642" s="43" t="s">
        <v>894</v>
      </c>
      <c r="F642" s="42" t="s">
        <v>464</v>
      </c>
      <c r="G642" s="42">
        <v>2</v>
      </c>
      <c r="H642" s="44">
        <v>239.36</v>
      </c>
      <c r="I642" s="44">
        <f>TRUNC(H642*(1+$I$2),2)</f>
        <v>299.05</v>
      </c>
      <c r="J642" s="44">
        <f>TRUNC(G642*H642,2)</f>
        <v>478.72</v>
      </c>
      <c r="K642" s="44">
        <f>TRUNC(G642*I642,2)</f>
        <v>598.1</v>
      </c>
    </row>
    <row r="643" spans="1:13" ht="24.95" hidden="1" customHeight="1">
      <c r="A643" s="67" t="s">
        <v>960</v>
      </c>
      <c r="B643" s="67"/>
      <c r="C643" s="67"/>
      <c r="D643" s="67"/>
      <c r="E643" s="68" t="s">
        <v>909</v>
      </c>
      <c r="F643" s="67"/>
      <c r="G643" s="67"/>
      <c r="H643" s="69"/>
      <c r="I643" s="69"/>
      <c r="J643" s="69"/>
      <c r="K643" s="69">
        <f>SUM(K645:K652)</f>
        <v>13489.289999999999</v>
      </c>
    </row>
    <row r="644" spans="1:13" hidden="1">
      <c r="A644" s="42"/>
      <c r="B644" s="42"/>
      <c r="C644" s="42"/>
      <c r="D644" s="42"/>
      <c r="E644" s="43"/>
      <c r="F644" s="42"/>
      <c r="G644" s="42"/>
      <c r="H644" s="44"/>
      <c r="I644" s="44"/>
      <c r="J644" s="44"/>
      <c r="K644" s="44"/>
    </row>
    <row r="645" spans="1:13" ht="30" hidden="1">
      <c r="A645" s="42" t="s">
        <v>961</v>
      </c>
      <c r="B645" s="42" t="s">
        <v>35</v>
      </c>
      <c r="C645" s="42" t="s">
        <v>36</v>
      </c>
      <c r="D645" s="42" t="s">
        <v>911</v>
      </c>
      <c r="E645" s="43" t="s">
        <v>912</v>
      </c>
      <c r="F645" s="42" t="s">
        <v>39</v>
      </c>
      <c r="G645" s="42">
        <v>12</v>
      </c>
      <c r="H645" s="44">
        <v>80.67</v>
      </c>
      <c r="I645" s="44">
        <f t="shared" ref="I645:I652" si="69">TRUNC(H645*(1+$I$2),2)</f>
        <v>100.78</v>
      </c>
      <c r="J645" s="44">
        <f t="shared" ref="J645:J652" si="70">TRUNC(G645*H645,2)</f>
        <v>968.04</v>
      </c>
      <c r="K645" s="44">
        <f t="shared" ref="K645:K652" si="71">TRUNC(G645*I645,2)</f>
        <v>1209.3599999999999</v>
      </c>
    </row>
    <row r="646" spans="1:13" hidden="1">
      <c r="A646" s="42" t="s">
        <v>962</v>
      </c>
      <c r="B646" s="42" t="s">
        <v>35</v>
      </c>
      <c r="C646" s="42" t="s">
        <v>36</v>
      </c>
      <c r="D646" s="42" t="s">
        <v>914</v>
      </c>
      <c r="E646" s="43" t="s">
        <v>915</v>
      </c>
      <c r="F646" s="42" t="s">
        <v>39</v>
      </c>
      <c r="G646" s="42">
        <v>12</v>
      </c>
      <c r="H646" s="44">
        <v>71.62</v>
      </c>
      <c r="I646" s="44">
        <f t="shared" si="69"/>
        <v>89.48</v>
      </c>
      <c r="J646" s="44">
        <f t="shared" si="70"/>
        <v>859.44</v>
      </c>
      <c r="K646" s="44">
        <f t="shared" si="71"/>
        <v>1073.76</v>
      </c>
    </row>
    <row r="647" spans="1:13" ht="30" hidden="1">
      <c r="A647" s="42" t="s">
        <v>963</v>
      </c>
      <c r="B647" s="42" t="s">
        <v>35</v>
      </c>
      <c r="C647" s="42" t="s">
        <v>36</v>
      </c>
      <c r="D647" s="42" t="s">
        <v>923</v>
      </c>
      <c r="E647" s="43" t="s">
        <v>924</v>
      </c>
      <c r="F647" s="42" t="s">
        <v>39</v>
      </c>
      <c r="G647" s="42">
        <v>48</v>
      </c>
      <c r="H647" s="44">
        <v>28.71</v>
      </c>
      <c r="I647" s="44">
        <f t="shared" si="69"/>
        <v>35.869999999999997</v>
      </c>
      <c r="J647" s="44">
        <f t="shared" si="70"/>
        <v>1378.08</v>
      </c>
      <c r="K647" s="44">
        <f t="shared" si="71"/>
        <v>1721.76</v>
      </c>
    </row>
    <row r="648" spans="1:13" ht="30" hidden="1">
      <c r="A648" s="42" t="s">
        <v>964</v>
      </c>
      <c r="B648" s="42" t="s">
        <v>35</v>
      </c>
      <c r="C648" s="42" t="s">
        <v>36</v>
      </c>
      <c r="D648" s="42" t="s">
        <v>926</v>
      </c>
      <c r="E648" s="43" t="s">
        <v>927</v>
      </c>
      <c r="F648" s="42" t="s">
        <v>39</v>
      </c>
      <c r="G648" s="42">
        <v>65</v>
      </c>
      <c r="H648" s="44">
        <v>44.56</v>
      </c>
      <c r="I648" s="44">
        <f t="shared" si="69"/>
        <v>55.67</v>
      </c>
      <c r="J648" s="44">
        <f t="shared" si="70"/>
        <v>2896.4</v>
      </c>
      <c r="K648" s="44">
        <f t="shared" si="71"/>
        <v>3618.55</v>
      </c>
    </row>
    <row r="649" spans="1:13" ht="30" hidden="1">
      <c r="A649" s="42" t="s">
        <v>965</v>
      </c>
      <c r="B649" s="42" t="s">
        <v>35</v>
      </c>
      <c r="C649" s="42" t="s">
        <v>54</v>
      </c>
      <c r="D649" s="42">
        <v>101905</v>
      </c>
      <c r="E649" s="43" t="s">
        <v>929</v>
      </c>
      <c r="F649" s="42" t="s">
        <v>39</v>
      </c>
      <c r="G649" s="42">
        <v>10</v>
      </c>
      <c r="H649" s="44">
        <v>157.31</v>
      </c>
      <c r="I649" s="44">
        <f t="shared" si="69"/>
        <v>196.54</v>
      </c>
      <c r="J649" s="44">
        <f t="shared" si="70"/>
        <v>1573.1</v>
      </c>
      <c r="K649" s="44">
        <f t="shared" si="71"/>
        <v>1965.4</v>
      </c>
    </row>
    <row r="650" spans="1:13" ht="30" hidden="1">
      <c r="A650" s="42" t="s">
        <v>966</v>
      </c>
      <c r="B650" s="42" t="s">
        <v>35</v>
      </c>
      <c r="C650" s="42" t="s">
        <v>54</v>
      </c>
      <c r="D650" s="42">
        <v>97599</v>
      </c>
      <c r="E650" s="43" t="s">
        <v>934</v>
      </c>
      <c r="F650" s="42" t="s">
        <v>39</v>
      </c>
      <c r="G650" s="42">
        <v>30</v>
      </c>
      <c r="H650" s="44">
        <v>22.3</v>
      </c>
      <c r="I650" s="44">
        <f t="shared" si="69"/>
        <v>27.86</v>
      </c>
      <c r="J650" s="44">
        <f t="shared" si="70"/>
        <v>669</v>
      </c>
      <c r="K650" s="44">
        <f t="shared" si="71"/>
        <v>835.8</v>
      </c>
    </row>
    <row r="651" spans="1:13" ht="30" hidden="1">
      <c r="A651" s="42" t="s">
        <v>967</v>
      </c>
      <c r="B651" s="42" t="s">
        <v>35</v>
      </c>
      <c r="C651" s="42" t="s">
        <v>54</v>
      </c>
      <c r="D651" s="42">
        <v>101909</v>
      </c>
      <c r="E651" s="43" t="s">
        <v>931</v>
      </c>
      <c r="F651" s="42" t="s">
        <v>39</v>
      </c>
      <c r="G651" s="42">
        <v>12</v>
      </c>
      <c r="H651" s="44">
        <v>177.63</v>
      </c>
      <c r="I651" s="44">
        <f t="shared" si="69"/>
        <v>221.93</v>
      </c>
      <c r="J651" s="44">
        <f t="shared" si="70"/>
        <v>2131.56</v>
      </c>
      <c r="K651" s="44">
        <f t="shared" si="71"/>
        <v>2663.16</v>
      </c>
    </row>
    <row r="652" spans="1:13" ht="30" hidden="1">
      <c r="A652" s="42" t="s">
        <v>968</v>
      </c>
      <c r="B652" s="42" t="s">
        <v>35</v>
      </c>
      <c r="C652" s="42" t="s">
        <v>54</v>
      </c>
      <c r="D652" s="42">
        <v>102491</v>
      </c>
      <c r="E652" s="43" t="s">
        <v>365</v>
      </c>
      <c r="F652" s="42" t="s">
        <v>61</v>
      </c>
      <c r="G652" s="42">
        <v>22</v>
      </c>
      <c r="H652" s="44">
        <v>14.61</v>
      </c>
      <c r="I652" s="44">
        <f t="shared" si="69"/>
        <v>18.25</v>
      </c>
      <c r="J652" s="44">
        <f t="shared" si="70"/>
        <v>321.42</v>
      </c>
      <c r="K652" s="44">
        <f t="shared" si="71"/>
        <v>401.5</v>
      </c>
    </row>
    <row r="653" spans="1:13" ht="24.95" customHeight="1">
      <c r="A653" s="61" t="s">
        <v>969</v>
      </c>
      <c r="B653" s="61"/>
      <c r="C653" s="61"/>
      <c r="D653" s="61"/>
      <c r="E653" s="62" t="s">
        <v>970</v>
      </c>
      <c r="F653" s="61"/>
      <c r="G653" s="61"/>
      <c r="H653" s="63"/>
      <c r="I653" s="63"/>
      <c r="J653" s="63"/>
      <c r="K653" s="63">
        <f>Orçamento!K661</f>
        <v>0</v>
      </c>
      <c r="M653" s="73"/>
    </row>
    <row r="654" spans="1:13">
      <c r="A654" s="64"/>
      <c r="B654" s="64"/>
      <c r="C654" s="64"/>
      <c r="D654" s="64"/>
      <c r="E654" s="65"/>
      <c r="F654" s="64"/>
      <c r="G654" s="64"/>
      <c r="H654" s="66"/>
      <c r="I654" s="66"/>
      <c r="J654" s="66"/>
      <c r="K654" s="66"/>
    </row>
    <row r="655" spans="1:13" ht="24.95" hidden="1" customHeight="1">
      <c r="A655" s="55" t="s">
        <v>971</v>
      </c>
      <c r="B655" s="55"/>
      <c r="C655" s="55"/>
      <c r="D655" s="55"/>
      <c r="E655" s="56" t="s">
        <v>972</v>
      </c>
      <c r="F655" s="55"/>
      <c r="G655" s="55"/>
      <c r="H655" s="57"/>
      <c r="I655" s="57"/>
      <c r="J655" s="57"/>
      <c r="K655" s="57">
        <f>SUM(K657:K663)</f>
        <v>954995.58000000007</v>
      </c>
      <c r="M655" s="73"/>
    </row>
    <row r="656" spans="1:13" hidden="1">
      <c r="A656" s="42"/>
      <c r="B656" s="42"/>
      <c r="C656" s="42"/>
      <c r="D656" s="42"/>
      <c r="E656" s="43"/>
      <c r="F656" s="42"/>
      <c r="G656" s="42"/>
      <c r="H656" s="44"/>
      <c r="I656" s="44"/>
      <c r="J656" s="44"/>
      <c r="K656" s="44"/>
    </row>
    <row r="657" spans="1:11" ht="45" hidden="1">
      <c r="A657" s="42" t="s">
        <v>973</v>
      </c>
      <c r="B657" s="42" t="s">
        <v>35</v>
      </c>
      <c r="C657" s="42" t="s">
        <v>54</v>
      </c>
      <c r="D657" s="42">
        <v>100775</v>
      </c>
      <c r="E657" s="43" t="s">
        <v>974</v>
      </c>
      <c r="F657" s="42" t="s">
        <v>99</v>
      </c>
      <c r="G657" s="42">
        <v>3151.47</v>
      </c>
      <c r="H657" s="44">
        <v>14.35</v>
      </c>
      <c r="I657" s="44">
        <f t="shared" ref="I657:I663" si="72">TRUNC(H657*(1+$I$2),2)</f>
        <v>17.920000000000002</v>
      </c>
      <c r="J657" s="44">
        <f t="shared" ref="J657:J663" si="73">TRUNC(G657*H657,2)</f>
        <v>45223.59</v>
      </c>
      <c r="K657" s="44">
        <f t="shared" ref="K657:K663" si="74">TRUNC(G657*I657,2)</f>
        <v>56474.34</v>
      </c>
    </row>
    <row r="658" spans="1:11" ht="60" hidden="1">
      <c r="A658" s="42" t="s">
        <v>975</v>
      </c>
      <c r="B658" s="42" t="s">
        <v>35</v>
      </c>
      <c r="C658" s="42" t="s">
        <v>36</v>
      </c>
      <c r="D658" s="42" t="s">
        <v>976</v>
      </c>
      <c r="E658" s="43" t="s">
        <v>977</v>
      </c>
      <c r="F658" s="42" t="s">
        <v>61</v>
      </c>
      <c r="G658" s="42">
        <v>2099.85</v>
      </c>
      <c r="H658" s="44">
        <v>162.93</v>
      </c>
      <c r="I658" s="44">
        <f t="shared" si="72"/>
        <v>203.56</v>
      </c>
      <c r="J658" s="44">
        <f t="shared" si="73"/>
        <v>342128.56</v>
      </c>
      <c r="K658" s="44">
        <f t="shared" si="74"/>
        <v>427445.46</v>
      </c>
    </row>
    <row r="659" spans="1:11" ht="45" hidden="1">
      <c r="A659" s="42" t="s">
        <v>978</v>
      </c>
      <c r="B659" s="42" t="s">
        <v>35</v>
      </c>
      <c r="C659" s="42" t="s">
        <v>54</v>
      </c>
      <c r="D659" s="42">
        <v>92580</v>
      </c>
      <c r="E659" s="43" t="s">
        <v>979</v>
      </c>
      <c r="F659" s="42" t="s">
        <v>61</v>
      </c>
      <c r="G659" s="42">
        <v>2099.85</v>
      </c>
      <c r="H659" s="44">
        <v>53.82</v>
      </c>
      <c r="I659" s="44">
        <f t="shared" si="72"/>
        <v>67.239999999999995</v>
      </c>
      <c r="J659" s="44">
        <f t="shared" si="73"/>
        <v>113013.92</v>
      </c>
      <c r="K659" s="44">
        <f t="shared" si="74"/>
        <v>141193.91</v>
      </c>
    </row>
    <row r="660" spans="1:11" ht="45" hidden="1">
      <c r="A660" s="42" t="s">
        <v>980</v>
      </c>
      <c r="B660" s="42" t="s">
        <v>35</v>
      </c>
      <c r="C660" s="42" t="s">
        <v>54</v>
      </c>
      <c r="D660" s="42">
        <v>100749</v>
      </c>
      <c r="E660" s="43" t="s">
        <v>981</v>
      </c>
      <c r="F660" s="42" t="s">
        <v>61</v>
      </c>
      <c r="G660" s="42">
        <v>2306.0500000000002</v>
      </c>
      <c r="H660" s="44">
        <v>16.43</v>
      </c>
      <c r="I660" s="44">
        <f t="shared" si="72"/>
        <v>20.52</v>
      </c>
      <c r="J660" s="44">
        <f t="shared" si="73"/>
        <v>37888.400000000001</v>
      </c>
      <c r="K660" s="44">
        <f t="shared" si="74"/>
        <v>47320.14</v>
      </c>
    </row>
    <row r="661" spans="1:11" ht="30" hidden="1">
      <c r="A661" s="42" t="s">
        <v>982</v>
      </c>
      <c r="B661" s="42" t="s">
        <v>35</v>
      </c>
      <c r="C661" s="42" t="s">
        <v>54</v>
      </c>
      <c r="D661" s="42">
        <v>94216</v>
      </c>
      <c r="E661" s="43" t="s">
        <v>983</v>
      </c>
      <c r="F661" s="42" t="s">
        <v>61</v>
      </c>
      <c r="G661" s="42">
        <v>206.2</v>
      </c>
      <c r="H661" s="44">
        <v>230.19</v>
      </c>
      <c r="I661" s="44">
        <f t="shared" si="72"/>
        <v>287.58999999999997</v>
      </c>
      <c r="J661" s="44">
        <f t="shared" si="73"/>
        <v>47465.17</v>
      </c>
      <c r="K661" s="44">
        <f t="shared" si="74"/>
        <v>59301.05</v>
      </c>
    </row>
    <row r="662" spans="1:11" ht="30" hidden="1">
      <c r="A662" s="42" t="s">
        <v>984</v>
      </c>
      <c r="B662" s="42" t="s">
        <v>35</v>
      </c>
      <c r="C662" s="42" t="s">
        <v>54</v>
      </c>
      <c r="D662" s="42">
        <v>94213</v>
      </c>
      <c r="E662" s="43" t="s">
        <v>985</v>
      </c>
      <c r="F662" s="42" t="s">
        <v>61</v>
      </c>
      <c r="G662" s="42">
        <v>2099.85</v>
      </c>
      <c r="H662" s="44">
        <v>78.08</v>
      </c>
      <c r="I662" s="44">
        <f t="shared" si="72"/>
        <v>97.55</v>
      </c>
      <c r="J662" s="44">
        <f t="shared" si="73"/>
        <v>163956.28</v>
      </c>
      <c r="K662" s="44">
        <f t="shared" si="74"/>
        <v>204840.36</v>
      </c>
    </row>
    <row r="663" spans="1:11" hidden="1">
      <c r="A663" s="42" t="s">
        <v>986</v>
      </c>
      <c r="B663" s="42" t="s">
        <v>35</v>
      </c>
      <c r="C663" s="42" t="s">
        <v>639</v>
      </c>
      <c r="D663" s="42">
        <v>9077</v>
      </c>
      <c r="E663" s="43" t="s">
        <v>987</v>
      </c>
      <c r="F663" s="42" t="s">
        <v>653</v>
      </c>
      <c r="G663" s="42">
        <v>122.5</v>
      </c>
      <c r="H663" s="44">
        <v>120.36</v>
      </c>
      <c r="I663" s="44">
        <f t="shared" si="72"/>
        <v>150.37</v>
      </c>
      <c r="J663" s="44">
        <f t="shared" si="73"/>
        <v>14744.1</v>
      </c>
      <c r="K663" s="44">
        <f t="shared" si="74"/>
        <v>18420.32</v>
      </c>
    </row>
    <row r="664" spans="1:11" ht="24.95" hidden="1" customHeight="1">
      <c r="A664" s="55" t="s">
        <v>988</v>
      </c>
      <c r="B664" s="55"/>
      <c r="C664" s="55"/>
      <c r="D664" s="55"/>
      <c r="E664" s="56" t="s">
        <v>989</v>
      </c>
      <c r="F664" s="55"/>
      <c r="G664" s="55"/>
      <c r="H664" s="57"/>
      <c r="I664" s="57"/>
      <c r="J664" s="57"/>
      <c r="K664" s="57">
        <f>SUM(K666:K668)</f>
        <v>130988.89000000001</v>
      </c>
    </row>
    <row r="665" spans="1:11" hidden="1">
      <c r="A665" s="42"/>
      <c r="B665" s="42"/>
      <c r="C665" s="42"/>
      <c r="D665" s="42"/>
      <c r="E665" s="43"/>
      <c r="F665" s="42"/>
      <c r="G665" s="42"/>
      <c r="H665" s="44"/>
      <c r="I665" s="44"/>
      <c r="J665" s="44"/>
      <c r="K665" s="44"/>
    </row>
    <row r="666" spans="1:11" ht="30" hidden="1">
      <c r="A666" s="42" t="s">
        <v>990</v>
      </c>
      <c r="B666" s="42" t="s">
        <v>35</v>
      </c>
      <c r="C666" s="42" t="s">
        <v>54</v>
      </c>
      <c r="D666" s="42">
        <v>94229</v>
      </c>
      <c r="E666" s="43" t="s">
        <v>991</v>
      </c>
      <c r="F666" s="42" t="s">
        <v>91</v>
      </c>
      <c r="G666" s="42">
        <v>338</v>
      </c>
      <c r="H666" s="44">
        <v>153.27000000000001</v>
      </c>
      <c r="I666" s="44">
        <f>TRUNC(H666*(1+$I$2),2)</f>
        <v>191.49</v>
      </c>
      <c r="J666" s="44">
        <f>TRUNC(G666*H666,2)</f>
        <v>51805.26</v>
      </c>
      <c r="K666" s="44">
        <f>TRUNC(G666*I666,2)</f>
        <v>64723.62</v>
      </c>
    </row>
    <row r="667" spans="1:11" ht="30" hidden="1">
      <c r="A667" s="42" t="s">
        <v>992</v>
      </c>
      <c r="B667" s="42" t="s">
        <v>35</v>
      </c>
      <c r="C667" s="42" t="s">
        <v>54</v>
      </c>
      <c r="D667" s="42">
        <v>94231</v>
      </c>
      <c r="E667" s="43" t="s">
        <v>993</v>
      </c>
      <c r="F667" s="42" t="s">
        <v>91</v>
      </c>
      <c r="G667" s="42">
        <v>453.9</v>
      </c>
      <c r="H667" s="44">
        <v>46.51</v>
      </c>
      <c r="I667" s="44">
        <f>TRUNC(H667*(1+$I$2),2)</f>
        <v>58.1</v>
      </c>
      <c r="J667" s="44">
        <f>TRUNC(G667*H667,2)</f>
        <v>21110.880000000001</v>
      </c>
      <c r="K667" s="44">
        <f>TRUNC(G667*I667,2)</f>
        <v>26371.59</v>
      </c>
    </row>
    <row r="668" spans="1:11" ht="30" hidden="1">
      <c r="A668" s="42" t="s">
        <v>994</v>
      </c>
      <c r="B668" s="42" t="s">
        <v>35</v>
      </c>
      <c r="C668" s="42" t="s">
        <v>54</v>
      </c>
      <c r="D668" s="42">
        <v>100327</v>
      </c>
      <c r="E668" s="43" t="s">
        <v>995</v>
      </c>
      <c r="F668" s="42" t="s">
        <v>91</v>
      </c>
      <c r="G668" s="42">
        <v>614.6</v>
      </c>
      <c r="H668" s="44">
        <v>51.96</v>
      </c>
      <c r="I668" s="44">
        <f>TRUNC(H668*(1+$I$2),2)</f>
        <v>64.91</v>
      </c>
      <c r="J668" s="44">
        <f>TRUNC(G668*H668,2)</f>
        <v>31934.61</v>
      </c>
      <c r="K668" s="44">
        <f>TRUNC(G668*I668,2)</f>
        <v>39893.68</v>
      </c>
    </row>
    <row r="669" spans="1:11" ht="24.95" customHeight="1">
      <c r="A669" s="61" t="s">
        <v>996</v>
      </c>
      <c r="B669" s="61"/>
      <c r="C669" s="61"/>
      <c r="D669" s="61"/>
      <c r="E669" s="62" t="s">
        <v>997</v>
      </c>
      <c r="F669" s="61"/>
      <c r="G669" s="61"/>
      <c r="H669" s="63"/>
      <c r="I669" s="63"/>
      <c r="J669" s="63"/>
      <c r="K669" s="63">
        <f>Orçamento!K677</f>
        <v>0</v>
      </c>
    </row>
    <row r="670" spans="1:11">
      <c r="A670" s="64"/>
      <c r="B670" s="64"/>
      <c r="C670" s="64"/>
      <c r="D670" s="64"/>
      <c r="E670" s="65"/>
      <c r="F670" s="64"/>
      <c r="G670" s="64"/>
      <c r="H670" s="66"/>
      <c r="I670" s="66"/>
      <c r="J670" s="66"/>
      <c r="K670" s="66"/>
    </row>
    <row r="671" spans="1:11" ht="45" hidden="1">
      <c r="A671" s="42" t="s">
        <v>998</v>
      </c>
      <c r="B671" s="42" t="s">
        <v>35</v>
      </c>
      <c r="C671" s="42" t="s">
        <v>54</v>
      </c>
      <c r="D671" s="42">
        <v>89472</v>
      </c>
      <c r="E671" s="43" t="s">
        <v>999</v>
      </c>
      <c r="F671" s="42" t="s">
        <v>61</v>
      </c>
      <c r="G671" s="42">
        <v>12.4</v>
      </c>
      <c r="H671" s="44">
        <v>96.89</v>
      </c>
      <c r="I671" s="44">
        <f t="shared" ref="I671:I686" si="75">TRUNC(H671*(1+$I$2),2)</f>
        <v>121.05</v>
      </c>
      <c r="J671" s="44">
        <f t="shared" ref="J671:J686" si="76">TRUNC(G671*H671,2)</f>
        <v>1201.43</v>
      </c>
      <c r="K671" s="44">
        <f t="shared" ref="K671:K686" si="77">TRUNC(G671*I671,2)</f>
        <v>1501.02</v>
      </c>
    </row>
    <row r="672" spans="1:11" ht="45" hidden="1">
      <c r="A672" s="42" t="s">
        <v>1000</v>
      </c>
      <c r="B672" s="42" t="s">
        <v>35</v>
      </c>
      <c r="C672" s="42" t="s">
        <v>54</v>
      </c>
      <c r="D672" s="42">
        <v>87905</v>
      </c>
      <c r="E672" s="43" t="s">
        <v>1001</v>
      </c>
      <c r="F672" s="42" t="s">
        <v>61</v>
      </c>
      <c r="G672" s="42">
        <v>23.6</v>
      </c>
      <c r="H672" s="44">
        <v>6.23</v>
      </c>
      <c r="I672" s="44">
        <f t="shared" si="75"/>
        <v>7.78</v>
      </c>
      <c r="J672" s="44">
        <f t="shared" si="76"/>
        <v>147.02000000000001</v>
      </c>
      <c r="K672" s="44">
        <f t="shared" si="77"/>
        <v>183.6</v>
      </c>
    </row>
    <row r="673" spans="1:11" ht="45" hidden="1">
      <c r="A673" s="42" t="s">
        <v>1002</v>
      </c>
      <c r="B673" s="42" t="s">
        <v>35</v>
      </c>
      <c r="C673" s="42" t="s">
        <v>54</v>
      </c>
      <c r="D673" s="42">
        <v>87775</v>
      </c>
      <c r="E673" s="43" t="s">
        <v>1003</v>
      </c>
      <c r="F673" s="42" t="s">
        <v>61</v>
      </c>
      <c r="G673" s="42">
        <v>23.6</v>
      </c>
      <c r="H673" s="44">
        <v>41.85</v>
      </c>
      <c r="I673" s="44">
        <f t="shared" si="75"/>
        <v>52.28</v>
      </c>
      <c r="J673" s="44">
        <f t="shared" si="76"/>
        <v>987.66</v>
      </c>
      <c r="K673" s="44">
        <f t="shared" si="77"/>
        <v>1233.8</v>
      </c>
    </row>
    <row r="674" spans="1:11" ht="45" hidden="1">
      <c r="A674" s="42" t="s">
        <v>1004</v>
      </c>
      <c r="B674" s="42" t="s">
        <v>35</v>
      </c>
      <c r="C674" s="42" t="s">
        <v>54</v>
      </c>
      <c r="D674" s="42">
        <v>101964</v>
      </c>
      <c r="E674" s="43" t="s">
        <v>1005</v>
      </c>
      <c r="F674" s="42" t="s">
        <v>61</v>
      </c>
      <c r="G674" s="42">
        <v>6.28</v>
      </c>
      <c r="H674" s="44">
        <v>169.71</v>
      </c>
      <c r="I674" s="44">
        <f t="shared" si="75"/>
        <v>212.03</v>
      </c>
      <c r="J674" s="44">
        <f t="shared" si="76"/>
        <v>1065.77</v>
      </c>
      <c r="K674" s="44">
        <f t="shared" si="77"/>
        <v>1331.54</v>
      </c>
    </row>
    <row r="675" spans="1:11" ht="45" hidden="1">
      <c r="A675" s="42" t="s">
        <v>1006</v>
      </c>
      <c r="B675" s="42" t="s">
        <v>35</v>
      </c>
      <c r="C675" s="42" t="s">
        <v>54</v>
      </c>
      <c r="D675" s="42">
        <v>92688</v>
      </c>
      <c r="E675" s="43" t="s">
        <v>1007</v>
      </c>
      <c r="F675" s="42" t="s">
        <v>91</v>
      </c>
      <c r="G675" s="42">
        <v>10</v>
      </c>
      <c r="H675" s="44">
        <v>43.01</v>
      </c>
      <c r="I675" s="44">
        <f t="shared" si="75"/>
        <v>53.73</v>
      </c>
      <c r="J675" s="44">
        <f t="shared" si="76"/>
        <v>430.1</v>
      </c>
      <c r="K675" s="44">
        <f t="shared" si="77"/>
        <v>537.29999999999995</v>
      </c>
    </row>
    <row r="676" spans="1:11" ht="45" hidden="1">
      <c r="A676" s="42" t="s">
        <v>1008</v>
      </c>
      <c r="B676" s="42" t="s">
        <v>35</v>
      </c>
      <c r="C676" s="42" t="s">
        <v>54</v>
      </c>
      <c r="D676" s="42">
        <v>92701</v>
      </c>
      <c r="E676" s="43" t="s">
        <v>1009</v>
      </c>
      <c r="F676" s="42" t="s">
        <v>39</v>
      </c>
      <c r="G676" s="42">
        <v>6</v>
      </c>
      <c r="H676" s="44">
        <v>22.09</v>
      </c>
      <c r="I676" s="44">
        <f t="shared" si="75"/>
        <v>27.59</v>
      </c>
      <c r="J676" s="44">
        <f t="shared" si="76"/>
        <v>132.54</v>
      </c>
      <c r="K676" s="44">
        <f t="shared" si="77"/>
        <v>165.54</v>
      </c>
    </row>
    <row r="677" spans="1:11" ht="30" hidden="1">
      <c r="A677" s="42" t="s">
        <v>1010</v>
      </c>
      <c r="B677" s="42" t="s">
        <v>35</v>
      </c>
      <c r="C677" s="42" t="s">
        <v>54</v>
      </c>
      <c r="D677" s="42">
        <v>92705</v>
      </c>
      <c r="E677" s="43" t="s">
        <v>1011</v>
      </c>
      <c r="F677" s="42" t="s">
        <v>39</v>
      </c>
      <c r="G677" s="42">
        <v>1</v>
      </c>
      <c r="H677" s="44">
        <v>29.17</v>
      </c>
      <c r="I677" s="44">
        <f t="shared" si="75"/>
        <v>36.44</v>
      </c>
      <c r="J677" s="44">
        <f t="shared" si="76"/>
        <v>29.17</v>
      </c>
      <c r="K677" s="44">
        <f t="shared" si="77"/>
        <v>36.44</v>
      </c>
    </row>
    <row r="678" spans="1:11" ht="30" hidden="1">
      <c r="A678" s="42" t="s">
        <v>1012</v>
      </c>
      <c r="B678" s="42" t="s">
        <v>35</v>
      </c>
      <c r="C678" s="42" t="s">
        <v>54</v>
      </c>
      <c r="D678" s="42">
        <v>92694</v>
      </c>
      <c r="E678" s="43" t="s">
        <v>1013</v>
      </c>
      <c r="F678" s="42" t="s">
        <v>39</v>
      </c>
      <c r="G678" s="42">
        <v>2</v>
      </c>
      <c r="H678" s="44">
        <v>15.54</v>
      </c>
      <c r="I678" s="44">
        <f t="shared" si="75"/>
        <v>19.41</v>
      </c>
      <c r="J678" s="44">
        <f t="shared" si="76"/>
        <v>31.08</v>
      </c>
      <c r="K678" s="44">
        <f t="shared" si="77"/>
        <v>38.82</v>
      </c>
    </row>
    <row r="679" spans="1:11" hidden="1">
      <c r="A679" s="42" t="s">
        <v>1014</v>
      </c>
      <c r="B679" s="42" t="s">
        <v>35</v>
      </c>
      <c r="C679" s="42" t="s">
        <v>54</v>
      </c>
      <c r="D679" s="42">
        <v>88485</v>
      </c>
      <c r="E679" s="43" t="s">
        <v>380</v>
      </c>
      <c r="F679" s="42" t="s">
        <v>61</v>
      </c>
      <c r="G679" s="42">
        <v>23.6</v>
      </c>
      <c r="H679" s="44">
        <v>1.57</v>
      </c>
      <c r="I679" s="44">
        <f t="shared" si="75"/>
        <v>1.96</v>
      </c>
      <c r="J679" s="44">
        <f t="shared" si="76"/>
        <v>37.049999999999997</v>
      </c>
      <c r="K679" s="44">
        <f t="shared" si="77"/>
        <v>46.25</v>
      </c>
    </row>
    <row r="680" spans="1:11" hidden="1">
      <c r="A680" s="42" t="s">
        <v>1015</v>
      </c>
      <c r="B680" s="42" t="s">
        <v>35</v>
      </c>
      <c r="C680" s="42" t="s">
        <v>54</v>
      </c>
      <c r="D680" s="42">
        <v>95305</v>
      </c>
      <c r="E680" s="43" t="s">
        <v>623</v>
      </c>
      <c r="F680" s="42" t="s">
        <v>61</v>
      </c>
      <c r="G680" s="42">
        <v>23.6</v>
      </c>
      <c r="H680" s="44">
        <v>13.27</v>
      </c>
      <c r="I680" s="44">
        <f t="shared" si="75"/>
        <v>16.57</v>
      </c>
      <c r="J680" s="44">
        <f t="shared" si="76"/>
        <v>313.17</v>
      </c>
      <c r="K680" s="44">
        <f t="shared" si="77"/>
        <v>391.05</v>
      </c>
    </row>
    <row r="681" spans="1:11" ht="30" hidden="1">
      <c r="A681" s="42" t="s">
        <v>1016</v>
      </c>
      <c r="B681" s="42" t="s">
        <v>35</v>
      </c>
      <c r="C681" s="42" t="s">
        <v>54</v>
      </c>
      <c r="D681" s="42">
        <v>88489</v>
      </c>
      <c r="E681" s="43" t="s">
        <v>384</v>
      </c>
      <c r="F681" s="42" t="s">
        <v>61</v>
      </c>
      <c r="G681" s="42">
        <v>23.6</v>
      </c>
      <c r="H681" s="44">
        <v>12.71</v>
      </c>
      <c r="I681" s="44">
        <f t="shared" si="75"/>
        <v>15.87</v>
      </c>
      <c r="J681" s="44">
        <f t="shared" si="76"/>
        <v>299.95</v>
      </c>
      <c r="K681" s="44">
        <f t="shared" si="77"/>
        <v>374.53</v>
      </c>
    </row>
    <row r="682" spans="1:11" hidden="1">
      <c r="A682" s="42" t="s">
        <v>1017</v>
      </c>
      <c r="B682" s="42" t="s">
        <v>35</v>
      </c>
      <c r="C682" s="42" t="s">
        <v>54</v>
      </c>
      <c r="D682" s="42">
        <v>88484</v>
      </c>
      <c r="E682" s="43" t="s">
        <v>387</v>
      </c>
      <c r="F682" s="42" t="s">
        <v>61</v>
      </c>
      <c r="G682" s="42">
        <v>13.8</v>
      </c>
      <c r="H682" s="44">
        <v>1.87</v>
      </c>
      <c r="I682" s="44">
        <f t="shared" si="75"/>
        <v>2.33</v>
      </c>
      <c r="J682" s="44">
        <f t="shared" si="76"/>
        <v>25.8</v>
      </c>
      <c r="K682" s="44">
        <f t="shared" si="77"/>
        <v>32.15</v>
      </c>
    </row>
    <row r="683" spans="1:11" hidden="1">
      <c r="A683" s="42" t="s">
        <v>1018</v>
      </c>
      <c r="B683" s="42" t="s">
        <v>35</v>
      </c>
      <c r="C683" s="42" t="s">
        <v>54</v>
      </c>
      <c r="D683" s="42">
        <v>95306</v>
      </c>
      <c r="E683" s="43" t="s">
        <v>633</v>
      </c>
      <c r="F683" s="42" t="s">
        <v>61</v>
      </c>
      <c r="G683" s="42">
        <v>13.8</v>
      </c>
      <c r="H683" s="44">
        <v>14.97</v>
      </c>
      <c r="I683" s="44">
        <f t="shared" si="75"/>
        <v>18.7</v>
      </c>
      <c r="J683" s="44">
        <f t="shared" si="76"/>
        <v>206.58</v>
      </c>
      <c r="K683" s="44">
        <f t="shared" si="77"/>
        <v>258.06</v>
      </c>
    </row>
    <row r="684" spans="1:11" ht="30" hidden="1">
      <c r="A684" s="42" t="s">
        <v>1019</v>
      </c>
      <c r="B684" s="42" t="s">
        <v>35</v>
      </c>
      <c r="C684" s="42" t="s">
        <v>54</v>
      </c>
      <c r="D684" s="42">
        <v>88488</v>
      </c>
      <c r="E684" s="43" t="s">
        <v>391</v>
      </c>
      <c r="F684" s="42" t="s">
        <v>61</v>
      </c>
      <c r="G684" s="42">
        <v>13.8</v>
      </c>
      <c r="H684" s="44">
        <v>14.05</v>
      </c>
      <c r="I684" s="44">
        <f t="shared" si="75"/>
        <v>17.55</v>
      </c>
      <c r="J684" s="44">
        <f t="shared" si="76"/>
        <v>193.89</v>
      </c>
      <c r="K684" s="44">
        <f t="shared" si="77"/>
        <v>242.19</v>
      </c>
    </row>
    <row r="685" spans="1:11" hidden="1">
      <c r="A685" s="42" t="s">
        <v>1020</v>
      </c>
      <c r="B685" s="42" t="s">
        <v>35</v>
      </c>
      <c r="C685" s="42" t="s">
        <v>54</v>
      </c>
      <c r="D685" s="42">
        <v>100701</v>
      </c>
      <c r="E685" s="43" t="s">
        <v>1021</v>
      </c>
      <c r="F685" s="42" t="s">
        <v>61</v>
      </c>
      <c r="G685" s="42">
        <v>2</v>
      </c>
      <c r="H685" s="44">
        <v>542.46</v>
      </c>
      <c r="I685" s="44">
        <f t="shared" si="75"/>
        <v>677.74</v>
      </c>
      <c r="J685" s="44">
        <f t="shared" si="76"/>
        <v>1084.92</v>
      </c>
      <c r="K685" s="44">
        <f t="shared" si="77"/>
        <v>1355.48</v>
      </c>
    </row>
    <row r="686" spans="1:11" ht="45" hidden="1">
      <c r="A686" s="42" t="s">
        <v>1022</v>
      </c>
      <c r="B686" s="42" t="s">
        <v>35</v>
      </c>
      <c r="C686" s="42" t="s">
        <v>54</v>
      </c>
      <c r="D686" s="42">
        <v>100747</v>
      </c>
      <c r="E686" s="43" t="s">
        <v>1023</v>
      </c>
      <c r="F686" s="42" t="s">
        <v>61</v>
      </c>
      <c r="G686" s="42">
        <v>8</v>
      </c>
      <c r="H686" s="44">
        <v>7.39</v>
      </c>
      <c r="I686" s="44">
        <f t="shared" si="75"/>
        <v>9.23</v>
      </c>
      <c r="J686" s="44">
        <f t="shared" si="76"/>
        <v>59.12</v>
      </c>
      <c r="K686" s="44">
        <f t="shared" si="77"/>
        <v>73.84</v>
      </c>
    </row>
    <row r="687" spans="1:11" ht="24.95" customHeight="1">
      <c r="A687" s="61" t="s">
        <v>1024</v>
      </c>
      <c r="B687" s="61"/>
      <c r="C687" s="61"/>
      <c r="D687" s="61"/>
      <c r="E687" s="62" t="s">
        <v>1025</v>
      </c>
      <c r="F687" s="61"/>
      <c r="G687" s="61"/>
      <c r="H687" s="63"/>
      <c r="I687" s="63"/>
      <c r="J687" s="63"/>
      <c r="K687" s="63">
        <f>Orçamento!K695</f>
        <v>0</v>
      </c>
    </row>
    <row r="688" spans="1:11">
      <c r="A688" s="64"/>
      <c r="B688" s="64"/>
      <c r="C688" s="64"/>
      <c r="D688" s="64"/>
      <c r="E688" s="65"/>
      <c r="F688" s="64"/>
      <c r="G688" s="64"/>
      <c r="H688" s="66"/>
      <c r="I688" s="66"/>
      <c r="J688" s="66"/>
      <c r="K688" s="66"/>
    </row>
    <row r="689" spans="1:11" ht="24.95" hidden="1" customHeight="1">
      <c r="A689" s="55" t="s">
        <v>1026</v>
      </c>
      <c r="B689" s="55"/>
      <c r="C689" s="55"/>
      <c r="D689" s="55"/>
      <c r="E689" s="56" t="s">
        <v>1027</v>
      </c>
      <c r="F689" s="55"/>
      <c r="G689" s="55"/>
      <c r="H689" s="57"/>
      <c r="I689" s="57"/>
      <c r="J689" s="57"/>
      <c r="K689" s="57">
        <f>SUM(K691:K714)</f>
        <v>285834.51</v>
      </c>
    </row>
    <row r="690" spans="1:11" hidden="1">
      <c r="A690" s="42"/>
      <c r="B690" s="42"/>
      <c r="C690" s="42"/>
      <c r="D690" s="42"/>
      <c r="E690" s="43"/>
      <c r="F690" s="42"/>
      <c r="G690" s="42"/>
      <c r="H690" s="44"/>
      <c r="I690" s="44"/>
      <c r="J690" s="44"/>
      <c r="K690" s="44"/>
    </row>
    <row r="691" spans="1:11" hidden="1">
      <c r="A691" s="42" t="s">
        <v>1028</v>
      </c>
      <c r="B691" s="42" t="s">
        <v>35</v>
      </c>
      <c r="C691" s="42" t="s">
        <v>639</v>
      </c>
      <c r="D691" s="42">
        <v>382</v>
      </c>
      <c r="E691" s="43" t="s">
        <v>1029</v>
      </c>
      <c r="F691" s="42" t="s">
        <v>464</v>
      </c>
      <c r="G691" s="42">
        <v>20</v>
      </c>
      <c r="H691" s="44">
        <v>26.21</v>
      </c>
      <c r="I691" s="44">
        <f t="shared" ref="I691:I714" si="78">TRUNC(H691*(1+$I$2),2)</f>
        <v>32.74</v>
      </c>
      <c r="J691" s="44">
        <f t="shared" ref="J691:J714" si="79">TRUNC(G691*H691,2)</f>
        <v>524.20000000000005</v>
      </c>
      <c r="K691" s="44">
        <f t="shared" ref="K691:K714" si="80">TRUNC(G691*I691,2)</f>
        <v>654.79999999999995</v>
      </c>
    </row>
    <row r="692" spans="1:11" hidden="1">
      <c r="A692" s="42" t="s">
        <v>1030</v>
      </c>
      <c r="B692" s="42" t="s">
        <v>35</v>
      </c>
      <c r="C692" s="42" t="s">
        <v>639</v>
      </c>
      <c r="D692" s="42">
        <v>380</v>
      </c>
      <c r="E692" s="43" t="s">
        <v>1031</v>
      </c>
      <c r="F692" s="42" t="s">
        <v>464</v>
      </c>
      <c r="G692" s="42">
        <v>400</v>
      </c>
      <c r="H692" s="44">
        <v>22.46</v>
      </c>
      <c r="I692" s="44">
        <f t="shared" si="78"/>
        <v>28.06</v>
      </c>
      <c r="J692" s="44">
        <f t="shared" si="79"/>
        <v>8984</v>
      </c>
      <c r="K692" s="44">
        <f t="shared" si="80"/>
        <v>11224</v>
      </c>
    </row>
    <row r="693" spans="1:11" hidden="1">
      <c r="A693" s="42" t="s">
        <v>1032</v>
      </c>
      <c r="B693" s="42" t="s">
        <v>57</v>
      </c>
      <c r="C693" s="42" t="s">
        <v>54</v>
      </c>
      <c r="D693" s="42">
        <v>39352</v>
      </c>
      <c r="E693" s="43" t="s">
        <v>1033</v>
      </c>
      <c r="F693" s="42" t="s">
        <v>39</v>
      </c>
      <c r="G693" s="42">
        <v>420</v>
      </c>
      <c r="H693" s="44">
        <v>2.79</v>
      </c>
      <c r="I693" s="44">
        <f t="shared" si="78"/>
        <v>3.48</v>
      </c>
      <c r="J693" s="44">
        <f t="shared" si="79"/>
        <v>1171.8</v>
      </c>
      <c r="K693" s="44">
        <f t="shared" si="80"/>
        <v>1461.6</v>
      </c>
    </row>
    <row r="694" spans="1:11" hidden="1">
      <c r="A694" s="42" t="s">
        <v>1034</v>
      </c>
      <c r="B694" s="42" t="s">
        <v>57</v>
      </c>
      <c r="C694" s="42" t="s">
        <v>54</v>
      </c>
      <c r="D694" s="42">
        <v>39176</v>
      </c>
      <c r="E694" s="43" t="s">
        <v>1035</v>
      </c>
      <c r="F694" s="42" t="s">
        <v>39</v>
      </c>
      <c r="G694" s="42">
        <v>600</v>
      </c>
      <c r="H694" s="44">
        <v>0.95</v>
      </c>
      <c r="I694" s="44">
        <f t="shared" si="78"/>
        <v>1.18</v>
      </c>
      <c r="J694" s="44">
        <f t="shared" si="79"/>
        <v>570</v>
      </c>
      <c r="K694" s="44">
        <f t="shared" si="80"/>
        <v>708</v>
      </c>
    </row>
    <row r="695" spans="1:11" hidden="1">
      <c r="A695" s="42" t="s">
        <v>1036</v>
      </c>
      <c r="B695" s="42" t="s">
        <v>57</v>
      </c>
      <c r="C695" s="42" t="s">
        <v>54</v>
      </c>
      <c r="D695" s="42">
        <v>39175</v>
      </c>
      <c r="E695" s="43" t="s">
        <v>1037</v>
      </c>
      <c r="F695" s="42" t="s">
        <v>39</v>
      </c>
      <c r="G695" s="42">
        <v>1200</v>
      </c>
      <c r="H695" s="44">
        <v>0.89</v>
      </c>
      <c r="I695" s="44">
        <f t="shared" si="78"/>
        <v>1.1100000000000001</v>
      </c>
      <c r="J695" s="44">
        <f t="shared" si="79"/>
        <v>1068</v>
      </c>
      <c r="K695" s="44">
        <f t="shared" si="80"/>
        <v>1332</v>
      </c>
    </row>
    <row r="696" spans="1:11" ht="30" hidden="1">
      <c r="A696" s="42" t="s">
        <v>1038</v>
      </c>
      <c r="B696" s="42" t="s">
        <v>57</v>
      </c>
      <c r="C696" s="42" t="s">
        <v>54</v>
      </c>
      <c r="D696" s="42">
        <v>2633</v>
      </c>
      <c r="E696" s="43" t="s">
        <v>1039</v>
      </c>
      <c r="F696" s="42" t="s">
        <v>39</v>
      </c>
      <c r="G696" s="42">
        <v>450</v>
      </c>
      <c r="H696" s="44">
        <v>5.28</v>
      </c>
      <c r="I696" s="44">
        <f t="shared" si="78"/>
        <v>6.59</v>
      </c>
      <c r="J696" s="44">
        <f t="shared" si="79"/>
        <v>2376</v>
      </c>
      <c r="K696" s="44">
        <f t="shared" si="80"/>
        <v>2965.5</v>
      </c>
    </row>
    <row r="697" spans="1:11" ht="30" hidden="1">
      <c r="A697" s="42" t="s">
        <v>1040</v>
      </c>
      <c r="B697" s="42" t="s">
        <v>57</v>
      </c>
      <c r="C697" s="42" t="s">
        <v>54</v>
      </c>
      <c r="D697" s="42">
        <v>2617</v>
      </c>
      <c r="E697" s="43" t="s">
        <v>1041</v>
      </c>
      <c r="F697" s="42" t="s">
        <v>39</v>
      </c>
      <c r="G697" s="42">
        <v>250</v>
      </c>
      <c r="H697" s="44">
        <v>7.17</v>
      </c>
      <c r="I697" s="44">
        <f t="shared" si="78"/>
        <v>8.9499999999999993</v>
      </c>
      <c r="J697" s="44">
        <f t="shared" si="79"/>
        <v>1792.5</v>
      </c>
      <c r="K697" s="44">
        <f t="shared" si="80"/>
        <v>2237.5</v>
      </c>
    </row>
    <row r="698" spans="1:11" ht="30" hidden="1">
      <c r="A698" s="42" t="s">
        <v>1042</v>
      </c>
      <c r="B698" s="42" t="s">
        <v>57</v>
      </c>
      <c r="C698" s="42" t="s">
        <v>54</v>
      </c>
      <c r="D698" s="42">
        <v>2621</v>
      </c>
      <c r="E698" s="43" t="s">
        <v>1043</v>
      </c>
      <c r="F698" s="42" t="s">
        <v>39</v>
      </c>
      <c r="G698" s="42">
        <v>60</v>
      </c>
      <c r="H698" s="44">
        <v>164.85</v>
      </c>
      <c r="I698" s="44">
        <f t="shared" si="78"/>
        <v>205.96</v>
      </c>
      <c r="J698" s="44">
        <f t="shared" si="79"/>
        <v>9891</v>
      </c>
      <c r="K698" s="44">
        <f t="shared" si="80"/>
        <v>12357.6</v>
      </c>
    </row>
    <row r="699" spans="1:11" ht="30" hidden="1">
      <c r="A699" s="42" t="s">
        <v>1044</v>
      </c>
      <c r="B699" s="42" t="s">
        <v>35</v>
      </c>
      <c r="C699" s="42" t="s">
        <v>54</v>
      </c>
      <c r="D699" s="42">
        <v>95753</v>
      </c>
      <c r="E699" s="43" t="s">
        <v>1045</v>
      </c>
      <c r="F699" s="42" t="s">
        <v>39</v>
      </c>
      <c r="G699" s="42">
        <v>600</v>
      </c>
      <c r="H699" s="44">
        <v>5.39</v>
      </c>
      <c r="I699" s="44">
        <f t="shared" si="78"/>
        <v>6.73</v>
      </c>
      <c r="J699" s="44">
        <f t="shared" si="79"/>
        <v>3234</v>
      </c>
      <c r="K699" s="44">
        <f t="shared" si="80"/>
        <v>4038</v>
      </c>
    </row>
    <row r="700" spans="1:11" ht="30" hidden="1">
      <c r="A700" s="42" t="s">
        <v>1046</v>
      </c>
      <c r="B700" s="42" t="s">
        <v>35</v>
      </c>
      <c r="C700" s="42" t="s">
        <v>54</v>
      </c>
      <c r="D700" s="42">
        <v>95754</v>
      </c>
      <c r="E700" s="43" t="s">
        <v>1047</v>
      </c>
      <c r="F700" s="42" t="s">
        <v>39</v>
      </c>
      <c r="G700" s="42">
        <v>200</v>
      </c>
      <c r="H700" s="44">
        <v>6.67</v>
      </c>
      <c r="I700" s="44">
        <f t="shared" si="78"/>
        <v>8.33</v>
      </c>
      <c r="J700" s="44">
        <f t="shared" si="79"/>
        <v>1334</v>
      </c>
      <c r="K700" s="44">
        <f t="shared" si="80"/>
        <v>1666</v>
      </c>
    </row>
    <row r="701" spans="1:11" ht="30" hidden="1">
      <c r="A701" s="42" t="s">
        <v>1048</v>
      </c>
      <c r="B701" s="42" t="s">
        <v>35</v>
      </c>
      <c r="C701" s="42" t="s">
        <v>54</v>
      </c>
      <c r="D701" s="42">
        <v>95749</v>
      </c>
      <c r="E701" s="43" t="s">
        <v>1049</v>
      </c>
      <c r="F701" s="42" t="s">
        <v>91</v>
      </c>
      <c r="G701" s="42">
        <v>1200</v>
      </c>
      <c r="H701" s="44">
        <v>22.73</v>
      </c>
      <c r="I701" s="44">
        <f t="shared" si="78"/>
        <v>28.39</v>
      </c>
      <c r="J701" s="44">
        <f t="shared" si="79"/>
        <v>27276</v>
      </c>
      <c r="K701" s="44">
        <f t="shared" si="80"/>
        <v>34068</v>
      </c>
    </row>
    <row r="702" spans="1:11" ht="30" hidden="1">
      <c r="A702" s="42" t="s">
        <v>1050</v>
      </c>
      <c r="B702" s="42" t="s">
        <v>35</v>
      </c>
      <c r="C702" s="42" t="s">
        <v>54</v>
      </c>
      <c r="D702" s="42">
        <v>95750</v>
      </c>
      <c r="E702" s="43" t="s">
        <v>1051</v>
      </c>
      <c r="F702" s="42" t="s">
        <v>91</v>
      </c>
      <c r="G702" s="42">
        <v>240</v>
      </c>
      <c r="H702" s="44">
        <v>27.07</v>
      </c>
      <c r="I702" s="44">
        <f t="shared" si="78"/>
        <v>33.82</v>
      </c>
      <c r="J702" s="44">
        <f t="shared" si="79"/>
        <v>6496.8</v>
      </c>
      <c r="K702" s="44">
        <f t="shared" si="80"/>
        <v>8116.8</v>
      </c>
    </row>
    <row r="703" spans="1:11" ht="30" hidden="1">
      <c r="A703" s="42" t="s">
        <v>1052</v>
      </c>
      <c r="B703" s="42" t="s">
        <v>35</v>
      </c>
      <c r="C703" s="42" t="s">
        <v>54</v>
      </c>
      <c r="D703" s="42">
        <v>91854</v>
      </c>
      <c r="E703" s="43" t="s">
        <v>1053</v>
      </c>
      <c r="F703" s="42" t="s">
        <v>91</v>
      </c>
      <c r="G703" s="42">
        <v>2000</v>
      </c>
      <c r="H703" s="44">
        <v>6.47</v>
      </c>
      <c r="I703" s="44">
        <f t="shared" si="78"/>
        <v>8.08</v>
      </c>
      <c r="J703" s="44">
        <f t="shared" si="79"/>
        <v>12940</v>
      </c>
      <c r="K703" s="44">
        <f t="shared" si="80"/>
        <v>16160</v>
      </c>
    </row>
    <row r="704" spans="1:11" ht="30" hidden="1">
      <c r="A704" s="42" t="s">
        <v>1054</v>
      </c>
      <c r="B704" s="42" t="s">
        <v>35</v>
      </c>
      <c r="C704" s="42" t="s">
        <v>54</v>
      </c>
      <c r="D704" s="42">
        <v>95730</v>
      </c>
      <c r="E704" s="43" t="s">
        <v>1055</v>
      </c>
      <c r="F704" s="42" t="s">
        <v>91</v>
      </c>
      <c r="G704" s="42">
        <v>700</v>
      </c>
      <c r="H704" s="44">
        <v>7.21</v>
      </c>
      <c r="I704" s="44">
        <f t="shared" si="78"/>
        <v>9</v>
      </c>
      <c r="J704" s="44">
        <f t="shared" si="79"/>
        <v>5047</v>
      </c>
      <c r="K704" s="44">
        <f t="shared" si="80"/>
        <v>6300</v>
      </c>
    </row>
    <row r="705" spans="1:11" ht="30" hidden="1">
      <c r="A705" s="42" t="s">
        <v>1056</v>
      </c>
      <c r="B705" s="42" t="s">
        <v>35</v>
      </c>
      <c r="C705" s="42" t="s">
        <v>54</v>
      </c>
      <c r="D705" s="42">
        <v>93012</v>
      </c>
      <c r="E705" s="43" t="s">
        <v>1057</v>
      </c>
      <c r="F705" s="42" t="s">
        <v>91</v>
      </c>
      <c r="G705" s="42">
        <v>400</v>
      </c>
      <c r="H705" s="44">
        <v>47.59</v>
      </c>
      <c r="I705" s="44">
        <f t="shared" si="78"/>
        <v>59.45</v>
      </c>
      <c r="J705" s="44">
        <f t="shared" si="79"/>
        <v>19036</v>
      </c>
      <c r="K705" s="44">
        <f t="shared" si="80"/>
        <v>23780</v>
      </c>
    </row>
    <row r="706" spans="1:11" ht="45" hidden="1">
      <c r="A706" s="42" t="s">
        <v>1058</v>
      </c>
      <c r="B706" s="42" t="s">
        <v>35</v>
      </c>
      <c r="C706" s="42" t="s">
        <v>54</v>
      </c>
      <c r="D706" s="42">
        <v>101878</v>
      </c>
      <c r="E706" s="43" t="s">
        <v>1059</v>
      </c>
      <c r="F706" s="42" t="s">
        <v>39</v>
      </c>
      <c r="G706" s="42">
        <v>3</v>
      </c>
      <c r="H706" s="44">
        <v>545.84</v>
      </c>
      <c r="I706" s="44">
        <f t="shared" si="78"/>
        <v>681.97</v>
      </c>
      <c r="J706" s="44">
        <f t="shared" si="79"/>
        <v>1637.52</v>
      </c>
      <c r="K706" s="44">
        <f t="shared" si="80"/>
        <v>2045.91</v>
      </c>
    </row>
    <row r="707" spans="1:11" ht="30" hidden="1">
      <c r="A707" s="42" t="s">
        <v>1060</v>
      </c>
      <c r="B707" s="42" t="s">
        <v>35</v>
      </c>
      <c r="C707" s="42" t="s">
        <v>54</v>
      </c>
      <c r="D707" s="42">
        <v>91953</v>
      </c>
      <c r="E707" s="43" t="s">
        <v>1061</v>
      </c>
      <c r="F707" s="42" t="s">
        <v>39</v>
      </c>
      <c r="G707" s="42">
        <v>50</v>
      </c>
      <c r="H707" s="44">
        <v>19.03</v>
      </c>
      <c r="I707" s="44">
        <f t="shared" si="78"/>
        <v>23.77</v>
      </c>
      <c r="J707" s="44">
        <f t="shared" si="79"/>
        <v>951.5</v>
      </c>
      <c r="K707" s="44">
        <f t="shared" si="80"/>
        <v>1188.5</v>
      </c>
    </row>
    <row r="708" spans="1:11" ht="30" hidden="1">
      <c r="A708" s="42" t="s">
        <v>1062</v>
      </c>
      <c r="B708" s="42" t="s">
        <v>35</v>
      </c>
      <c r="C708" s="42" t="s">
        <v>54</v>
      </c>
      <c r="D708" s="42">
        <v>91973</v>
      </c>
      <c r="E708" s="43" t="s">
        <v>1063</v>
      </c>
      <c r="F708" s="42" t="s">
        <v>39</v>
      </c>
      <c r="G708" s="42">
        <v>30</v>
      </c>
      <c r="H708" s="44">
        <v>65.22</v>
      </c>
      <c r="I708" s="44">
        <f t="shared" si="78"/>
        <v>81.48</v>
      </c>
      <c r="J708" s="44">
        <f t="shared" si="79"/>
        <v>1956.6</v>
      </c>
      <c r="K708" s="44">
        <f t="shared" si="80"/>
        <v>2444.4</v>
      </c>
    </row>
    <row r="709" spans="1:11" ht="30" hidden="1">
      <c r="A709" s="42" t="s">
        <v>1064</v>
      </c>
      <c r="B709" s="42" t="s">
        <v>35</v>
      </c>
      <c r="C709" s="42" t="s">
        <v>54</v>
      </c>
      <c r="D709" s="42">
        <v>91953</v>
      </c>
      <c r="E709" s="43" t="s">
        <v>1061</v>
      </c>
      <c r="F709" s="42" t="s">
        <v>39</v>
      </c>
      <c r="G709" s="42">
        <v>50</v>
      </c>
      <c r="H709" s="44">
        <v>19.03</v>
      </c>
      <c r="I709" s="44">
        <f t="shared" si="78"/>
        <v>23.77</v>
      </c>
      <c r="J709" s="44">
        <f t="shared" si="79"/>
        <v>951.5</v>
      </c>
      <c r="K709" s="44">
        <f t="shared" si="80"/>
        <v>1188.5</v>
      </c>
    </row>
    <row r="710" spans="1:11" ht="30" hidden="1">
      <c r="A710" s="42" t="s">
        <v>1065</v>
      </c>
      <c r="B710" s="42" t="s">
        <v>35</v>
      </c>
      <c r="C710" s="42" t="s">
        <v>54</v>
      </c>
      <c r="D710" s="42">
        <v>91959</v>
      </c>
      <c r="E710" s="43" t="s">
        <v>1066</v>
      </c>
      <c r="F710" s="42" t="s">
        <v>39</v>
      </c>
      <c r="G710" s="42">
        <v>30</v>
      </c>
      <c r="H710" s="44">
        <v>30.15</v>
      </c>
      <c r="I710" s="44">
        <f t="shared" si="78"/>
        <v>37.659999999999997</v>
      </c>
      <c r="J710" s="44">
        <f t="shared" si="79"/>
        <v>904.5</v>
      </c>
      <c r="K710" s="44">
        <f t="shared" si="80"/>
        <v>1129.8</v>
      </c>
    </row>
    <row r="711" spans="1:11" ht="30" hidden="1">
      <c r="A711" s="42" t="s">
        <v>1067</v>
      </c>
      <c r="B711" s="42" t="s">
        <v>35</v>
      </c>
      <c r="C711" s="42" t="s">
        <v>54</v>
      </c>
      <c r="D711" s="42">
        <v>91967</v>
      </c>
      <c r="E711" s="43" t="s">
        <v>1068</v>
      </c>
      <c r="F711" s="42" t="s">
        <v>39</v>
      </c>
      <c r="G711" s="42">
        <v>30</v>
      </c>
      <c r="H711" s="44">
        <v>41.27</v>
      </c>
      <c r="I711" s="44">
        <f t="shared" si="78"/>
        <v>51.56</v>
      </c>
      <c r="J711" s="44">
        <f t="shared" si="79"/>
        <v>1238.0999999999999</v>
      </c>
      <c r="K711" s="44">
        <f t="shared" si="80"/>
        <v>1546.8</v>
      </c>
    </row>
    <row r="712" spans="1:11" ht="30" hidden="1">
      <c r="A712" s="42" t="s">
        <v>1069</v>
      </c>
      <c r="B712" s="42" t="s">
        <v>35</v>
      </c>
      <c r="C712" s="42" t="s">
        <v>54</v>
      </c>
      <c r="D712" s="42">
        <v>91996</v>
      </c>
      <c r="E712" s="43" t="s">
        <v>1070</v>
      </c>
      <c r="F712" s="42" t="s">
        <v>39</v>
      </c>
      <c r="G712" s="42">
        <v>500</v>
      </c>
      <c r="H712" s="44">
        <v>22.51</v>
      </c>
      <c r="I712" s="44">
        <f t="shared" si="78"/>
        <v>28.12</v>
      </c>
      <c r="J712" s="44">
        <f t="shared" si="79"/>
        <v>11255</v>
      </c>
      <c r="K712" s="44">
        <f t="shared" si="80"/>
        <v>14060</v>
      </c>
    </row>
    <row r="713" spans="1:11" ht="30" hidden="1">
      <c r="A713" s="42" t="s">
        <v>1071</v>
      </c>
      <c r="B713" s="42" t="s">
        <v>35</v>
      </c>
      <c r="C713" s="42" t="s">
        <v>36</v>
      </c>
      <c r="D713" s="42" t="s">
        <v>1072</v>
      </c>
      <c r="E713" s="43" t="s">
        <v>1073</v>
      </c>
      <c r="F713" s="42" t="s">
        <v>39</v>
      </c>
      <c r="G713" s="42">
        <v>720</v>
      </c>
      <c r="H713" s="44">
        <v>67.19</v>
      </c>
      <c r="I713" s="44">
        <f t="shared" si="78"/>
        <v>83.94</v>
      </c>
      <c r="J713" s="44">
        <f t="shared" si="79"/>
        <v>48376.800000000003</v>
      </c>
      <c r="K713" s="44">
        <f t="shared" si="80"/>
        <v>60436.800000000003</v>
      </c>
    </row>
    <row r="714" spans="1:11" ht="30" hidden="1">
      <c r="A714" s="42" t="s">
        <v>1074</v>
      </c>
      <c r="B714" s="42" t="s">
        <v>35</v>
      </c>
      <c r="C714" s="42" t="s">
        <v>36</v>
      </c>
      <c r="D714" s="42" t="s">
        <v>1075</v>
      </c>
      <c r="E714" s="43" t="s">
        <v>1076</v>
      </c>
      <c r="F714" s="42" t="s">
        <v>39</v>
      </c>
      <c r="G714" s="42">
        <v>400</v>
      </c>
      <c r="H714" s="44">
        <v>149.52000000000001</v>
      </c>
      <c r="I714" s="44">
        <f t="shared" si="78"/>
        <v>186.81</v>
      </c>
      <c r="J714" s="44">
        <f t="shared" si="79"/>
        <v>59808</v>
      </c>
      <c r="K714" s="44">
        <f t="shared" si="80"/>
        <v>74724</v>
      </c>
    </row>
    <row r="715" spans="1:11" ht="24.95" hidden="1" customHeight="1">
      <c r="A715" s="55" t="s">
        <v>1077</v>
      </c>
      <c r="B715" s="55"/>
      <c r="C715" s="55"/>
      <c r="D715" s="55"/>
      <c r="E715" s="56" t="s">
        <v>1078</v>
      </c>
      <c r="F715" s="55"/>
      <c r="G715" s="55"/>
      <c r="H715" s="57"/>
      <c r="I715" s="57"/>
      <c r="J715" s="57"/>
      <c r="K715" s="57">
        <f>SUM(K717:K728)</f>
        <v>50913.869999999988</v>
      </c>
    </row>
    <row r="716" spans="1:11" hidden="1">
      <c r="A716" s="42"/>
      <c r="B716" s="42"/>
      <c r="C716" s="42"/>
      <c r="D716" s="42"/>
      <c r="E716" s="43"/>
      <c r="F716" s="42"/>
      <c r="G716" s="42"/>
      <c r="H716" s="44"/>
      <c r="I716" s="44"/>
      <c r="J716" s="44"/>
      <c r="K716" s="44"/>
    </row>
    <row r="717" spans="1:11" hidden="1">
      <c r="A717" s="42" t="s">
        <v>1079</v>
      </c>
      <c r="B717" s="42" t="s">
        <v>35</v>
      </c>
      <c r="C717" s="42" t="s">
        <v>639</v>
      </c>
      <c r="D717" s="42">
        <v>9924</v>
      </c>
      <c r="E717" s="43" t="s">
        <v>1080</v>
      </c>
      <c r="F717" s="42" t="s">
        <v>464</v>
      </c>
      <c r="G717" s="42">
        <v>800</v>
      </c>
      <c r="H717" s="44">
        <v>0.9</v>
      </c>
      <c r="I717" s="44">
        <f t="shared" ref="I717:I728" si="81">TRUNC(H717*(1+$I$2),2)</f>
        <v>1.1200000000000001</v>
      </c>
      <c r="J717" s="44">
        <f t="shared" ref="J717:J728" si="82">TRUNC(G717*H717,2)</f>
        <v>720</v>
      </c>
      <c r="K717" s="44">
        <f t="shared" ref="K717:K728" si="83">TRUNC(G717*I717,2)</f>
        <v>896</v>
      </c>
    </row>
    <row r="718" spans="1:11" ht="30" hidden="1">
      <c r="A718" s="42" t="s">
        <v>1081</v>
      </c>
      <c r="B718" s="42" t="s">
        <v>35</v>
      </c>
      <c r="C718" s="42" t="s">
        <v>36</v>
      </c>
      <c r="D718" s="42" t="s">
        <v>1082</v>
      </c>
      <c r="E718" s="43" t="s">
        <v>1083</v>
      </c>
      <c r="F718" s="42" t="s">
        <v>178</v>
      </c>
      <c r="G718" s="42">
        <v>30</v>
      </c>
      <c r="H718" s="44">
        <v>50.31</v>
      </c>
      <c r="I718" s="44">
        <f t="shared" si="81"/>
        <v>62.85</v>
      </c>
      <c r="J718" s="44">
        <f t="shared" si="82"/>
        <v>1509.3</v>
      </c>
      <c r="K718" s="44">
        <f t="shared" si="83"/>
        <v>1885.5</v>
      </c>
    </row>
    <row r="719" spans="1:11" ht="30" hidden="1">
      <c r="A719" s="42" t="s">
        <v>1084</v>
      </c>
      <c r="B719" s="42" t="s">
        <v>35</v>
      </c>
      <c r="C719" s="42" t="s">
        <v>36</v>
      </c>
      <c r="D719" s="42" t="s">
        <v>1085</v>
      </c>
      <c r="E719" s="43" t="s">
        <v>1086</v>
      </c>
      <c r="F719" s="42" t="s">
        <v>653</v>
      </c>
      <c r="G719" s="42">
        <v>20</v>
      </c>
      <c r="H719" s="44">
        <v>66.41</v>
      </c>
      <c r="I719" s="44">
        <f t="shared" si="81"/>
        <v>82.97</v>
      </c>
      <c r="J719" s="44">
        <f t="shared" si="82"/>
        <v>1328.2</v>
      </c>
      <c r="K719" s="44">
        <f t="shared" si="83"/>
        <v>1659.4</v>
      </c>
    </row>
    <row r="720" spans="1:11" hidden="1">
      <c r="A720" s="42" t="s">
        <v>1087</v>
      </c>
      <c r="B720" s="42" t="s">
        <v>35</v>
      </c>
      <c r="C720" s="42" t="s">
        <v>639</v>
      </c>
      <c r="D720" s="42">
        <v>12679</v>
      </c>
      <c r="E720" s="43" t="s">
        <v>1088</v>
      </c>
      <c r="F720" s="42" t="s">
        <v>464</v>
      </c>
      <c r="G720" s="42">
        <v>10</v>
      </c>
      <c r="H720" s="44">
        <v>85.55</v>
      </c>
      <c r="I720" s="44">
        <f t="shared" si="81"/>
        <v>106.88</v>
      </c>
      <c r="J720" s="44">
        <f t="shared" si="82"/>
        <v>855.5</v>
      </c>
      <c r="K720" s="44">
        <f t="shared" si="83"/>
        <v>1068.8</v>
      </c>
    </row>
    <row r="721" spans="1:11" hidden="1">
      <c r="A721" s="42" t="s">
        <v>1089</v>
      </c>
      <c r="B721" s="42" t="s">
        <v>35</v>
      </c>
      <c r="C721" s="42" t="s">
        <v>639</v>
      </c>
      <c r="D721" s="42">
        <v>8221</v>
      </c>
      <c r="E721" s="43" t="s">
        <v>1090</v>
      </c>
      <c r="F721" s="42" t="s">
        <v>464</v>
      </c>
      <c r="G721" s="42">
        <v>30</v>
      </c>
      <c r="H721" s="44">
        <v>38.19</v>
      </c>
      <c r="I721" s="44">
        <f t="shared" si="81"/>
        <v>47.71</v>
      </c>
      <c r="J721" s="44">
        <f t="shared" si="82"/>
        <v>1145.7</v>
      </c>
      <c r="K721" s="44">
        <f t="shared" si="83"/>
        <v>1431.3</v>
      </c>
    </row>
    <row r="722" spans="1:11" ht="30" hidden="1">
      <c r="A722" s="42" t="s">
        <v>1091</v>
      </c>
      <c r="B722" s="42" t="s">
        <v>35</v>
      </c>
      <c r="C722" s="42" t="s">
        <v>639</v>
      </c>
      <c r="D722" s="42">
        <v>4533</v>
      </c>
      <c r="E722" s="43" t="s">
        <v>1092</v>
      </c>
      <c r="F722" s="42" t="s">
        <v>464</v>
      </c>
      <c r="G722" s="42">
        <v>60</v>
      </c>
      <c r="H722" s="44">
        <v>134.53</v>
      </c>
      <c r="I722" s="44">
        <f t="shared" si="81"/>
        <v>168.08</v>
      </c>
      <c r="J722" s="44">
        <f t="shared" si="82"/>
        <v>8071.8</v>
      </c>
      <c r="K722" s="44">
        <f t="shared" si="83"/>
        <v>10084.799999999999</v>
      </c>
    </row>
    <row r="723" spans="1:11" ht="30" hidden="1">
      <c r="A723" s="42" t="s">
        <v>1093</v>
      </c>
      <c r="B723" s="42" t="s">
        <v>35</v>
      </c>
      <c r="C723" s="42" t="s">
        <v>639</v>
      </c>
      <c r="D723" s="42">
        <v>764</v>
      </c>
      <c r="E723" s="43" t="s">
        <v>1094</v>
      </c>
      <c r="F723" s="42" t="s">
        <v>653</v>
      </c>
      <c r="G723" s="42">
        <v>180</v>
      </c>
      <c r="H723" s="44">
        <v>94.62</v>
      </c>
      <c r="I723" s="44">
        <f t="shared" si="81"/>
        <v>118.21</v>
      </c>
      <c r="J723" s="44">
        <f t="shared" si="82"/>
        <v>17031.599999999999</v>
      </c>
      <c r="K723" s="44">
        <f t="shared" si="83"/>
        <v>21277.8</v>
      </c>
    </row>
    <row r="724" spans="1:11" ht="45" hidden="1">
      <c r="A724" s="42" t="s">
        <v>1095</v>
      </c>
      <c r="B724" s="42" t="s">
        <v>35</v>
      </c>
      <c r="C724" s="42" t="s">
        <v>54</v>
      </c>
      <c r="D724" s="42">
        <v>96562</v>
      </c>
      <c r="E724" s="43" t="s">
        <v>1096</v>
      </c>
      <c r="F724" s="42" t="s">
        <v>91</v>
      </c>
      <c r="G724" s="42">
        <v>360</v>
      </c>
      <c r="H724" s="44">
        <v>15.18</v>
      </c>
      <c r="I724" s="44">
        <f t="shared" si="81"/>
        <v>18.96</v>
      </c>
      <c r="J724" s="44">
        <f t="shared" si="82"/>
        <v>5464.8</v>
      </c>
      <c r="K724" s="44">
        <f t="shared" si="83"/>
        <v>6825.6</v>
      </c>
    </row>
    <row r="725" spans="1:11" hidden="1">
      <c r="A725" s="42" t="s">
        <v>1097</v>
      </c>
      <c r="B725" s="42" t="s">
        <v>35</v>
      </c>
      <c r="C725" s="42" t="s">
        <v>639</v>
      </c>
      <c r="D725" s="42">
        <v>8353</v>
      </c>
      <c r="E725" s="43" t="s">
        <v>1098</v>
      </c>
      <c r="F725" s="42" t="s">
        <v>464</v>
      </c>
      <c r="G725" s="42">
        <v>23</v>
      </c>
      <c r="H725" s="44">
        <v>34.21</v>
      </c>
      <c r="I725" s="44">
        <f t="shared" si="81"/>
        <v>42.74</v>
      </c>
      <c r="J725" s="44">
        <f t="shared" si="82"/>
        <v>786.83</v>
      </c>
      <c r="K725" s="44">
        <f t="shared" si="83"/>
        <v>983.02</v>
      </c>
    </row>
    <row r="726" spans="1:11" hidden="1">
      <c r="A726" s="42" t="s">
        <v>1099</v>
      </c>
      <c r="B726" s="42" t="s">
        <v>35</v>
      </c>
      <c r="C726" s="42" t="s">
        <v>639</v>
      </c>
      <c r="D726" s="42">
        <v>8782</v>
      </c>
      <c r="E726" s="43" t="s">
        <v>1100</v>
      </c>
      <c r="F726" s="42" t="s">
        <v>464</v>
      </c>
      <c r="G726" s="42">
        <v>4</v>
      </c>
      <c r="H726" s="44">
        <v>137.66</v>
      </c>
      <c r="I726" s="44">
        <f t="shared" si="81"/>
        <v>171.99</v>
      </c>
      <c r="J726" s="44">
        <f t="shared" si="82"/>
        <v>550.64</v>
      </c>
      <c r="K726" s="44">
        <f t="shared" si="83"/>
        <v>687.96</v>
      </c>
    </row>
    <row r="727" spans="1:11" hidden="1">
      <c r="A727" s="42" t="s">
        <v>1101</v>
      </c>
      <c r="B727" s="42" t="s">
        <v>35</v>
      </c>
      <c r="C727" s="42" t="s">
        <v>639</v>
      </c>
      <c r="D727" s="42">
        <v>9990</v>
      </c>
      <c r="E727" s="43" t="s">
        <v>1102</v>
      </c>
      <c r="F727" s="42" t="s">
        <v>464</v>
      </c>
      <c r="G727" s="42">
        <v>42</v>
      </c>
      <c r="H727" s="44">
        <v>77.260000000000005</v>
      </c>
      <c r="I727" s="44">
        <f t="shared" si="81"/>
        <v>96.52</v>
      </c>
      <c r="J727" s="44">
        <f t="shared" si="82"/>
        <v>3244.92</v>
      </c>
      <c r="K727" s="44">
        <f t="shared" si="83"/>
        <v>4053.84</v>
      </c>
    </row>
    <row r="728" spans="1:11" ht="30" hidden="1">
      <c r="A728" s="42" t="s">
        <v>1103</v>
      </c>
      <c r="B728" s="42" t="s">
        <v>35</v>
      </c>
      <c r="C728" s="42" t="s">
        <v>639</v>
      </c>
      <c r="D728" s="42">
        <v>8113</v>
      </c>
      <c r="E728" s="43" t="s">
        <v>1104</v>
      </c>
      <c r="F728" s="42" t="s">
        <v>464</v>
      </c>
      <c r="G728" s="42">
        <v>1</v>
      </c>
      <c r="H728" s="44">
        <v>47.91</v>
      </c>
      <c r="I728" s="44">
        <f t="shared" si="81"/>
        <v>59.85</v>
      </c>
      <c r="J728" s="44">
        <f t="shared" si="82"/>
        <v>47.91</v>
      </c>
      <c r="K728" s="44">
        <f t="shared" si="83"/>
        <v>59.85</v>
      </c>
    </row>
    <row r="729" spans="1:11" ht="24.95" hidden="1" customHeight="1">
      <c r="A729" s="55" t="s">
        <v>1105</v>
      </c>
      <c r="B729" s="55"/>
      <c r="C729" s="55"/>
      <c r="D729" s="55"/>
      <c r="E729" s="56" t="s">
        <v>1106</v>
      </c>
      <c r="F729" s="55"/>
      <c r="G729" s="55"/>
      <c r="H729" s="57"/>
      <c r="I729" s="57"/>
      <c r="J729" s="57"/>
      <c r="K729" s="57">
        <f>SUM(K731:K742)</f>
        <v>243354.21999999997</v>
      </c>
    </row>
    <row r="730" spans="1:11" hidden="1">
      <c r="A730" s="42"/>
      <c r="B730" s="42"/>
      <c r="C730" s="42"/>
      <c r="D730" s="42"/>
      <c r="E730" s="43"/>
      <c r="F730" s="42"/>
      <c r="G730" s="42"/>
      <c r="H730" s="44"/>
      <c r="I730" s="44"/>
      <c r="J730" s="44"/>
      <c r="K730" s="44"/>
    </row>
    <row r="731" spans="1:11" hidden="1">
      <c r="A731" s="42" t="s">
        <v>1107</v>
      </c>
      <c r="B731" s="42" t="s">
        <v>35</v>
      </c>
      <c r="C731" s="42" t="s">
        <v>639</v>
      </c>
      <c r="D731" s="42">
        <v>4001</v>
      </c>
      <c r="E731" s="43" t="s">
        <v>1108</v>
      </c>
      <c r="F731" s="42" t="s">
        <v>91</v>
      </c>
      <c r="G731" s="42">
        <v>1200</v>
      </c>
      <c r="H731" s="44">
        <v>12.25</v>
      </c>
      <c r="I731" s="44">
        <f t="shared" ref="I731:I742" si="84">TRUNC(H731*(1+$I$2),2)</f>
        <v>15.3</v>
      </c>
      <c r="J731" s="44">
        <f t="shared" ref="J731:J742" si="85">TRUNC(G731*H731,2)</f>
        <v>14700</v>
      </c>
      <c r="K731" s="44">
        <f t="shared" ref="K731:K742" si="86">TRUNC(G731*I731,2)</f>
        <v>18360</v>
      </c>
    </row>
    <row r="732" spans="1:11" ht="30" hidden="1">
      <c r="A732" s="42" t="s">
        <v>1109</v>
      </c>
      <c r="B732" s="42" t="s">
        <v>35</v>
      </c>
      <c r="C732" s="42" t="s">
        <v>54</v>
      </c>
      <c r="D732" s="42">
        <v>91926</v>
      </c>
      <c r="E732" s="43" t="s">
        <v>1110</v>
      </c>
      <c r="F732" s="42" t="s">
        <v>91</v>
      </c>
      <c r="G732" s="42">
        <v>15600</v>
      </c>
      <c r="H732" s="44">
        <v>3.78</v>
      </c>
      <c r="I732" s="44">
        <f t="shared" si="84"/>
        <v>4.72</v>
      </c>
      <c r="J732" s="44">
        <f t="shared" si="85"/>
        <v>58968</v>
      </c>
      <c r="K732" s="44">
        <f t="shared" si="86"/>
        <v>73632</v>
      </c>
    </row>
    <row r="733" spans="1:11" ht="30" hidden="1">
      <c r="A733" s="42" t="s">
        <v>1111</v>
      </c>
      <c r="B733" s="42" t="s">
        <v>35</v>
      </c>
      <c r="C733" s="42" t="s">
        <v>54</v>
      </c>
      <c r="D733" s="42">
        <v>91928</v>
      </c>
      <c r="E733" s="43" t="s">
        <v>1112</v>
      </c>
      <c r="F733" s="42" t="s">
        <v>91</v>
      </c>
      <c r="G733" s="42">
        <v>10900</v>
      </c>
      <c r="H733" s="44">
        <v>6.32</v>
      </c>
      <c r="I733" s="44">
        <f t="shared" si="84"/>
        <v>7.89</v>
      </c>
      <c r="J733" s="44">
        <f t="shared" si="85"/>
        <v>68888</v>
      </c>
      <c r="K733" s="44">
        <f t="shared" si="86"/>
        <v>86001</v>
      </c>
    </row>
    <row r="734" spans="1:11" ht="30" hidden="1">
      <c r="A734" s="42" t="s">
        <v>1113</v>
      </c>
      <c r="B734" s="42" t="s">
        <v>35</v>
      </c>
      <c r="C734" s="42" t="s">
        <v>54</v>
      </c>
      <c r="D734" s="42">
        <v>91930</v>
      </c>
      <c r="E734" s="43" t="s">
        <v>1114</v>
      </c>
      <c r="F734" s="42" t="s">
        <v>91</v>
      </c>
      <c r="G734" s="42">
        <v>4100</v>
      </c>
      <c r="H734" s="44">
        <v>8.6999999999999993</v>
      </c>
      <c r="I734" s="44">
        <f t="shared" si="84"/>
        <v>10.86</v>
      </c>
      <c r="J734" s="44">
        <f t="shared" si="85"/>
        <v>35670</v>
      </c>
      <c r="K734" s="44">
        <f t="shared" si="86"/>
        <v>44526</v>
      </c>
    </row>
    <row r="735" spans="1:11" ht="30" hidden="1">
      <c r="A735" s="42" t="s">
        <v>1115</v>
      </c>
      <c r="B735" s="42" t="s">
        <v>35</v>
      </c>
      <c r="C735" s="42" t="s">
        <v>54</v>
      </c>
      <c r="D735" s="42">
        <v>93653</v>
      </c>
      <c r="E735" s="43" t="s">
        <v>1116</v>
      </c>
      <c r="F735" s="42" t="s">
        <v>39</v>
      </c>
      <c r="G735" s="42">
        <v>78</v>
      </c>
      <c r="H735" s="44">
        <v>10.81</v>
      </c>
      <c r="I735" s="44">
        <f t="shared" si="84"/>
        <v>13.5</v>
      </c>
      <c r="J735" s="44">
        <f t="shared" si="85"/>
        <v>843.18</v>
      </c>
      <c r="K735" s="44">
        <f t="shared" si="86"/>
        <v>1053</v>
      </c>
    </row>
    <row r="736" spans="1:11" ht="30" hidden="1">
      <c r="A736" s="42" t="s">
        <v>1117</v>
      </c>
      <c r="B736" s="42" t="s">
        <v>35</v>
      </c>
      <c r="C736" s="42" t="s">
        <v>54</v>
      </c>
      <c r="D736" s="42">
        <v>93661</v>
      </c>
      <c r="E736" s="43" t="s">
        <v>1118</v>
      </c>
      <c r="F736" s="42" t="s">
        <v>39</v>
      </c>
      <c r="G736" s="42">
        <v>20</v>
      </c>
      <c r="H736" s="44">
        <v>55.57</v>
      </c>
      <c r="I736" s="44">
        <f t="shared" si="84"/>
        <v>69.42</v>
      </c>
      <c r="J736" s="44">
        <f t="shared" si="85"/>
        <v>1111.4000000000001</v>
      </c>
      <c r="K736" s="44">
        <f t="shared" si="86"/>
        <v>1388.4</v>
      </c>
    </row>
    <row r="737" spans="1:11" ht="30" hidden="1">
      <c r="A737" s="42" t="s">
        <v>1119</v>
      </c>
      <c r="B737" s="42" t="s">
        <v>35</v>
      </c>
      <c r="C737" s="42" t="s">
        <v>54</v>
      </c>
      <c r="D737" s="42">
        <v>93664</v>
      </c>
      <c r="E737" s="43" t="s">
        <v>1120</v>
      </c>
      <c r="F737" s="42" t="s">
        <v>39</v>
      </c>
      <c r="G737" s="42">
        <v>80</v>
      </c>
      <c r="H737" s="44">
        <v>59.26</v>
      </c>
      <c r="I737" s="44">
        <f t="shared" si="84"/>
        <v>74.03</v>
      </c>
      <c r="J737" s="44">
        <f t="shared" si="85"/>
        <v>4740.8</v>
      </c>
      <c r="K737" s="44">
        <f t="shared" si="86"/>
        <v>5922.4</v>
      </c>
    </row>
    <row r="738" spans="1:11" ht="30" hidden="1">
      <c r="A738" s="42" t="s">
        <v>1121</v>
      </c>
      <c r="B738" s="42" t="s">
        <v>35</v>
      </c>
      <c r="C738" s="42" t="s">
        <v>54</v>
      </c>
      <c r="D738" s="42">
        <v>93673</v>
      </c>
      <c r="E738" s="43" t="s">
        <v>1122</v>
      </c>
      <c r="F738" s="42" t="s">
        <v>39</v>
      </c>
      <c r="G738" s="42">
        <v>4</v>
      </c>
      <c r="H738" s="44">
        <v>85.48</v>
      </c>
      <c r="I738" s="44">
        <f t="shared" si="84"/>
        <v>106.79</v>
      </c>
      <c r="J738" s="44">
        <f t="shared" si="85"/>
        <v>341.92</v>
      </c>
      <c r="K738" s="44">
        <f t="shared" si="86"/>
        <v>427.16</v>
      </c>
    </row>
    <row r="739" spans="1:11" ht="30" hidden="1">
      <c r="A739" s="42" t="s">
        <v>1123</v>
      </c>
      <c r="B739" s="42" t="s">
        <v>35</v>
      </c>
      <c r="C739" s="42" t="s">
        <v>639</v>
      </c>
      <c r="D739" s="42">
        <v>8193</v>
      </c>
      <c r="E739" s="43" t="s">
        <v>1124</v>
      </c>
      <c r="F739" s="42" t="s">
        <v>464</v>
      </c>
      <c r="G739" s="42">
        <v>12</v>
      </c>
      <c r="H739" s="44">
        <v>205.34</v>
      </c>
      <c r="I739" s="44">
        <f t="shared" si="84"/>
        <v>256.55</v>
      </c>
      <c r="J739" s="44">
        <f t="shared" si="85"/>
        <v>2464.08</v>
      </c>
      <c r="K739" s="44">
        <f t="shared" si="86"/>
        <v>3078.6</v>
      </c>
    </row>
    <row r="740" spans="1:11" ht="30" hidden="1">
      <c r="A740" s="42" t="s">
        <v>1125</v>
      </c>
      <c r="B740" s="42" t="s">
        <v>35</v>
      </c>
      <c r="C740" s="42" t="s">
        <v>639</v>
      </c>
      <c r="D740" s="42">
        <v>12233</v>
      </c>
      <c r="E740" s="43" t="s">
        <v>1126</v>
      </c>
      <c r="F740" s="42" t="s">
        <v>464</v>
      </c>
      <c r="G740" s="42">
        <v>4</v>
      </c>
      <c r="H740" s="44">
        <v>1086.6300000000001</v>
      </c>
      <c r="I740" s="44">
        <f t="shared" si="84"/>
        <v>1357.63</v>
      </c>
      <c r="J740" s="44">
        <f t="shared" si="85"/>
        <v>4346.5200000000004</v>
      </c>
      <c r="K740" s="44">
        <f t="shared" si="86"/>
        <v>5430.52</v>
      </c>
    </row>
    <row r="741" spans="1:11" hidden="1">
      <c r="A741" s="42" t="s">
        <v>1127</v>
      </c>
      <c r="B741" s="42" t="s">
        <v>35</v>
      </c>
      <c r="C741" s="42" t="s">
        <v>639</v>
      </c>
      <c r="D741" s="42">
        <v>9042</v>
      </c>
      <c r="E741" s="43" t="s">
        <v>1128</v>
      </c>
      <c r="F741" s="42" t="s">
        <v>464</v>
      </c>
      <c r="G741" s="42">
        <v>12</v>
      </c>
      <c r="H741" s="44">
        <v>80.2</v>
      </c>
      <c r="I741" s="44">
        <f t="shared" si="84"/>
        <v>100.2</v>
      </c>
      <c r="J741" s="44">
        <f t="shared" si="85"/>
        <v>962.4</v>
      </c>
      <c r="K741" s="44">
        <f t="shared" si="86"/>
        <v>1202.4000000000001</v>
      </c>
    </row>
    <row r="742" spans="1:11" hidden="1">
      <c r="A742" s="42" t="s">
        <v>1129</v>
      </c>
      <c r="B742" s="42" t="s">
        <v>35</v>
      </c>
      <c r="C742" s="42" t="s">
        <v>639</v>
      </c>
      <c r="D742" s="42">
        <v>11284</v>
      </c>
      <c r="E742" s="43" t="s">
        <v>1130</v>
      </c>
      <c r="F742" s="42" t="s">
        <v>464</v>
      </c>
      <c r="G742" s="42">
        <v>1</v>
      </c>
      <c r="H742" s="44">
        <v>1867.09</v>
      </c>
      <c r="I742" s="44">
        <f t="shared" si="84"/>
        <v>2332.7399999999998</v>
      </c>
      <c r="J742" s="44">
        <f t="shared" si="85"/>
        <v>1867.09</v>
      </c>
      <c r="K742" s="44">
        <f t="shared" si="86"/>
        <v>2332.7399999999998</v>
      </c>
    </row>
    <row r="743" spans="1:11" ht="24.95" customHeight="1">
      <c r="A743" s="61" t="s">
        <v>1131</v>
      </c>
      <c r="B743" s="61"/>
      <c r="C743" s="61"/>
      <c r="D743" s="61"/>
      <c r="E743" s="62" t="s">
        <v>1132</v>
      </c>
      <c r="F743" s="61"/>
      <c r="G743" s="61"/>
      <c r="H743" s="63"/>
      <c r="I743" s="63"/>
      <c r="J743" s="63"/>
      <c r="K743" s="63">
        <f>Orçamento!K751</f>
        <v>0</v>
      </c>
    </row>
    <row r="744" spans="1:11">
      <c r="A744" s="64"/>
      <c r="B744" s="64"/>
      <c r="C744" s="64"/>
      <c r="D744" s="64"/>
      <c r="E744" s="65"/>
      <c r="F744" s="64"/>
      <c r="G744" s="64"/>
      <c r="H744" s="66"/>
      <c r="I744" s="66"/>
      <c r="J744" s="66"/>
      <c r="K744" s="66"/>
    </row>
    <row r="745" spans="1:11" ht="30" hidden="1">
      <c r="A745" s="42" t="s">
        <v>1133</v>
      </c>
      <c r="B745" s="42" t="s">
        <v>35</v>
      </c>
      <c r="C745" s="42" t="s">
        <v>54</v>
      </c>
      <c r="D745" s="42">
        <v>91871</v>
      </c>
      <c r="E745" s="43" t="s">
        <v>1134</v>
      </c>
      <c r="F745" s="42" t="s">
        <v>91</v>
      </c>
      <c r="G745" s="42">
        <v>630</v>
      </c>
      <c r="H745" s="44">
        <v>8.9700000000000006</v>
      </c>
      <c r="I745" s="44">
        <f t="shared" ref="I745:I759" si="87">TRUNC(H745*(1+$I$2),2)</f>
        <v>11.2</v>
      </c>
      <c r="J745" s="44">
        <f t="shared" ref="J745:J759" si="88">TRUNC(G745*H745,2)</f>
        <v>5651.1</v>
      </c>
      <c r="K745" s="44">
        <f t="shared" ref="K745:K759" si="89">TRUNC(G745*I745,2)</f>
        <v>7056</v>
      </c>
    </row>
    <row r="746" spans="1:11" ht="45" hidden="1">
      <c r="A746" s="42" t="s">
        <v>1135</v>
      </c>
      <c r="B746" s="42" t="s">
        <v>35</v>
      </c>
      <c r="C746" s="42" t="s">
        <v>54</v>
      </c>
      <c r="D746" s="42">
        <v>91914</v>
      </c>
      <c r="E746" s="43" t="s">
        <v>1136</v>
      </c>
      <c r="F746" s="42" t="s">
        <v>39</v>
      </c>
      <c r="G746" s="42">
        <v>86</v>
      </c>
      <c r="H746" s="44">
        <v>10.039999999999999</v>
      </c>
      <c r="I746" s="44">
        <f t="shared" si="87"/>
        <v>12.54</v>
      </c>
      <c r="J746" s="44">
        <f t="shared" si="88"/>
        <v>863.44</v>
      </c>
      <c r="K746" s="44">
        <f t="shared" si="89"/>
        <v>1078.44</v>
      </c>
    </row>
    <row r="747" spans="1:11" ht="30" hidden="1">
      <c r="A747" s="42" t="s">
        <v>1137</v>
      </c>
      <c r="B747" s="42" t="s">
        <v>35</v>
      </c>
      <c r="C747" s="42" t="s">
        <v>54</v>
      </c>
      <c r="D747" s="42">
        <v>91884</v>
      </c>
      <c r="E747" s="43" t="s">
        <v>1138</v>
      </c>
      <c r="F747" s="42" t="s">
        <v>39</v>
      </c>
      <c r="G747" s="42">
        <v>112</v>
      </c>
      <c r="H747" s="44">
        <v>6.13</v>
      </c>
      <c r="I747" s="44">
        <f t="shared" si="87"/>
        <v>7.65</v>
      </c>
      <c r="J747" s="44">
        <f t="shared" si="88"/>
        <v>686.56</v>
      </c>
      <c r="K747" s="44">
        <f t="shared" si="89"/>
        <v>856.8</v>
      </c>
    </row>
    <row r="748" spans="1:11" hidden="1">
      <c r="A748" s="42" t="s">
        <v>1139</v>
      </c>
      <c r="B748" s="42" t="s">
        <v>35</v>
      </c>
      <c r="C748" s="42" t="s">
        <v>639</v>
      </c>
      <c r="D748" s="42">
        <v>11415</v>
      </c>
      <c r="E748" s="43" t="s">
        <v>1140</v>
      </c>
      <c r="F748" s="42" t="s">
        <v>464</v>
      </c>
      <c r="G748" s="42">
        <v>6</v>
      </c>
      <c r="H748" s="44">
        <v>18.149999999999999</v>
      </c>
      <c r="I748" s="44">
        <f t="shared" si="87"/>
        <v>22.67</v>
      </c>
      <c r="J748" s="44">
        <f t="shared" si="88"/>
        <v>108.9</v>
      </c>
      <c r="K748" s="44">
        <f t="shared" si="89"/>
        <v>136.02000000000001</v>
      </c>
    </row>
    <row r="749" spans="1:11" ht="30" hidden="1">
      <c r="A749" s="42" t="s">
        <v>1141</v>
      </c>
      <c r="B749" s="42" t="s">
        <v>35</v>
      </c>
      <c r="C749" s="42" t="s">
        <v>36</v>
      </c>
      <c r="D749" s="42" t="s">
        <v>1082</v>
      </c>
      <c r="E749" s="43" t="s">
        <v>1083</v>
      </c>
      <c r="F749" s="42" t="s">
        <v>178</v>
      </c>
      <c r="G749" s="42">
        <v>4</v>
      </c>
      <c r="H749" s="44">
        <v>50.31</v>
      </c>
      <c r="I749" s="44">
        <f t="shared" si="87"/>
        <v>62.85</v>
      </c>
      <c r="J749" s="44">
        <f t="shared" si="88"/>
        <v>201.24</v>
      </c>
      <c r="K749" s="44">
        <f t="shared" si="89"/>
        <v>251.4</v>
      </c>
    </row>
    <row r="750" spans="1:11" ht="30" hidden="1">
      <c r="A750" s="42" t="s">
        <v>1142</v>
      </c>
      <c r="B750" s="42" t="s">
        <v>35</v>
      </c>
      <c r="C750" s="42" t="s">
        <v>639</v>
      </c>
      <c r="D750" s="42">
        <v>723</v>
      </c>
      <c r="E750" s="43" t="s">
        <v>1143</v>
      </c>
      <c r="F750" s="42" t="s">
        <v>464</v>
      </c>
      <c r="G750" s="42">
        <v>50</v>
      </c>
      <c r="H750" s="44">
        <v>5.73</v>
      </c>
      <c r="I750" s="44">
        <f t="shared" si="87"/>
        <v>7.15</v>
      </c>
      <c r="J750" s="44">
        <f t="shared" si="88"/>
        <v>286.5</v>
      </c>
      <c r="K750" s="44">
        <f t="shared" si="89"/>
        <v>357.5</v>
      </c>
    </row>
    <row r="751" spans="1:11" ht="30" hidden="1">
      <c r="A751" s="42" t="s">
        <v>1144</v>
      </c>
      <c r="B751" s="42" t="s">
        <v>35</v>
      </c>
      <c r="C751" s="42" t="s">
        <v>639</v>
      </c>
      <c r="D751" s="42">
        <v>4533</v>
      </c>
      <c r="E751" s="43" t="s">
        <v>1092</v>
      </c>
      <c r="F751" s="42" t="s">
        <v>464</v>
      </c>
      <c r="G751" s="42">
        <v>100</v>
      </c>
      <c r="H751" s="44">
        <v>134.53</v>
      </c>
      <c r="I751" s="44">
        <f t="shared" si="87"/>
        <v>168.08</v>
      </c>
      <c r="J751" s="44">
        <f t="shared" si="88"/>
        <v>13453</v>
      </c>
      <c r="K751" s="44">
        <f t="shared" si="89"/>
        <v>16808</v>
      </c>
    </row>
    <row r="752" spans="1:11" ht="45" hidden="1">
      <c r="A752" s="42" t="s">
        <v>1145</v>
      </c>
      <c r="B752" s="42" t="s">
        <v>35</v>
      </c>
      <c r="C752" s="42" t="s">
        <v>54</v>
      </c>
      <c r="D752" s="42">
        <v>96562</v>
      </c>
      <c r="E752" s="43" t="s">
        <v>1096</v>
      </c>
      <c r="F752" s="42" t="s">
        <v>91</v>
      </c>
      <c r="G752" s="42">
        <v>300</v>
      </c>
      <c r="H752" s="44">
        <v>15.18</v>
      </c>
      <c r="I752" s="44">
        <f t="shared" si="87"/>
        <v>18.96</v>
      </c>
      <c r="J752" s="44">
        <f t="shared" si="88"/>
        <v>4554</v>
      </c>
      <c r="K752" s="44">
        <f t="shared" si="89"/>
        <v>5688</v>
      </c>
    </row>
    <row r="753" spans="1:11" hidden="1">
      <c r="A753" s="42" t="s">
        <v>1146</v>
      </c>
      <c r="B753" s="42" t="s">
        <v>35</v>
      </c>
      <c r="C753" s="42" t="s">
        <v>639</v>
      </c>
      <c r="D753" s="42">
        <v>371</v>
      </c>
      <c r="E753" s="43" t="s">
        <v>1147</v>
      </c>
      <c r="F753" s="42" t="s">
        <v>464</v>
      </c>
      <c r="G753" s="42">
        <v>30</v>
      </c>
      <c r="H753" s="44">
        <v>1.95</v>
      </c>
      <c r="I753" s="44">
        <f t="shared" si="87"/>
        <v>2.4300000000000002</v>
      </c>
      <c r="J753" s="44">
        <f t="shared" si="88"/>
        <v>58.5</v>
      </c>
      <c r="K753" s="44">
        <f t="shared" si="89"/>
        <v>72.900000000000006</v>
      </c>
    </row>
    <row r="754" spans="1:11" hidden="1">
      <c r="A754" s="42" t="s">
        <v>1148</v>
      </c>
      <c r="B754" s="42" t="s">
        <v>35</v>
      </c>
      <c r="C754" s="42" t="s">
        <v>639</v>
      </c>
      <c r="D754" s="42">
        <v>7143</v>
      </c>
      <c r="E754" s="43" t="s">
        <v>1149</v>
      </c>
      <c r="F754" s="42" t="s">
        <v>464</v>
      </c>
      <c r="G754" s="42">
        <v>20</v>
      </c>
      <c r="H754" s="44">
        <v>78.260000000000005</v>
      </c>
      <c r="I754" s="44">
        <f t="shared" si="87"/>
        <v>97.77</v>
      </c>
      <c r="J754" s="44">
        <f t="shared" si="88"/>
        <v>1565.2</v>
      </c>
      <c r="K754" s="44">
        <f t="shared" si="89"/>
        <v>1955.4</v>
      </c>
    </row>
    <row r="755" spans="1:11" hidden="1">
      <c r="A755" s="42" t="s">
        <v>1150</v>
      </c>
      <c r="B755" s="42" t="s">
        <v>35</v>
      </c>
      <c r="C755" s="42" t="s">
        <v>639</v>
      </c>
      <c r="D755" s="42">
        <v>7817</v>
      </c>
      <c r="E755" s="43" t="s">
        <v>1151</v>
      </c>
      <c r="F755" s="42" t="s">
        <v>464</v>
      </c>
      <c r="G755" s="42">
        <v>150</v>
      </c>
      <c r="H755" s="44">
        <v>62.83</v>
      </c>
      <c r="I755" s="44">
        <f t="shared" si="87"/>
        <v>78.489999999999995</v>
      </c>
      <c r="J755" s="44">
        <f t="shared" si="88"/>
        <v>9424.5</v>
      </c>
      <c r="K755" s="44">
        <f t="shared" si="89"/>
        <v>11773.5</v>
      </c>
    </row>
    <row r="756" spans="1:11" ht="30" hidden="1">
      <c r="A756" s="42" t="s">
        <v>1152</v>
      </c>
      <c r="B756" s="42" t="s">
        <v>35</v>
      </c>
      <c r="C756" s="42" t="s">
        <v>54</v>
      </c>
      <c r="D756" s="42">
        <v>95818</v>
      </c>
      <c r="E756" s="43" t="s">
        <v>1153</v>
      </c>
      <c r="F756" s="42" t="s">
        <v>39</v>
      </c>
      <c r="G756" s="42">
        <v>150</v>
      </c>
      <c r="H756" s="44">
        <v>31.61</v>
      </c>
      <c r="I756" s="44">
        <f t="shared" si="87"/>
        <v>39.49</v>
      </c>
      <c r="J756" s="44">
        <f t="shared" si="88"/>
        <v>4741.5</v>
      </c>
      <c r="K756" s="44">
        <f t="shared" si="89"/>
        <v>5923.5</v>
      </c>
    </row>
    <row r="757" spans="1:11" ht="30" hidden="1">
      <c r="A757" s="42" t="s">
        <v>1154</v>
      </c>
      <c r="B757" s="42" t="s">
        <v>35</v>
      </c>
      <c r="C757" s="42" t="s">
        <v>54</v>
      </c>
      <c r="D757" s="42">
        <v>98297</v>
      </c>
      <c r="E757" s="43" t="s">
        <v>1155</v>
      </c>
      <c r="F757" s="42" t="s">
        <v>91</v>
      </c>
      <c r="G757" s="42">
        <v>10588</v>
      </c>
      <c r="H757" s="44">
        <v>2.48</v>
      </c>
      <c r="I757" s="44">
        <f t="shared" si="87"/>
        <v>3.09</v>
      </c>
      <c r="J757" s="44">
        <f t="shared" si="88"/>
        <v>26258.240000000002</v>
      </c>
      <c r="K757" s="44">
        <f t="shared" si="89"/>
        <v>32716.92</v>
      </c>
    </row>
    <row r="758" spans="1:11" hidden="1">
      <c r="A758" s="42" t="s">
        <v>1156</v>
      </c>
      <c r="B758" s="42" t="s">
        <v>35</v>
      </c>
      <c r="C758" s="42" t="s">
        <v>196</v>
      </c>
      <c r="D758" s="42" t="s">
        <v>1157</v>
      </c>
      <c r="E758" s="43" t="s">
        <v>1158</v>
      </c>
      <c r="F758" s="42" t="s">
        <v>39</v>
      </c>
      <c r="G758" s="42">
        <v>3</v>
      </c>
      <c r="H758" s="44">
        <v>2803.07</v>
      </c>
      <c r="I758" s="44">
        <f t="shared" si="87"/>
        <v>3502.15</v>
      </c>
      <c r="J758" s="44">
        <f t="shared" si="88"/>
        <v>8409.2099999999991</v>
      </c>
      <c r="K758" s="44">
        <f t="shared" si="89"/>
        <v>10506.45</v>
      </c>
    </row>
    <row r="759" spans="1:11" hidden="1">
      <c r="A759" s="42" t="s">
        <v>1159</v>
      </c>
      <c r="B759" s="42" t="s">
        <v>35</v>
      </c>
      <c r="C759" s="42" t="s">
        <v>639</v>
      </c>
      <c r="D759" s="42">
        <v>9924</v>
      </c>
      <c r="E759" s="43" t="s">
        <v>1080</v>
      </c>
      <c r="F759" s="42" t="s">
        <v>464</v>
      </c>
      <c r="G759" s="42">
        <v>152</v>
      </c>
      <c r="H759" s="44">
        <v>0.9</v>
      </c>
      <c r="I759" s="44">
        <f t="shared" si="87"/>
        <v>1.1200000000000001</v>
      </c>
      <c r="J759" s="44">
        <f t="shared" si="88"/>
        <v>136.80000000000001</v>
      </c>
      <c r="K759" s="44">
        <f t="shared" si="89"/>
        <v>170.24</v>
      </c>
    </row>
    <row r="760" spans="1:11" ht="24.95" customHeight="1">
      <c r="A760" s="61" t="s">
        <v>1160</v>
      </c>
      <c r="B760" s="61"/>
      <c r="C760" s="61"/>
      <c r="D760" s="61"/>
      <c r="E760" s="62" t="s">
        <v>1161</v>
      </c>
      <c r="F760" s="61"/>
      <c r="G760" s="61"/>
      <c r="H760" s="63"/>
      <c r="I760" s="63"/>
      <c r="J760" s="63"/>
      <c r="K760" s="63">
        <f>Orçamento!K768</f>
        <v>0</v>
      </c>
    </row>
    <row r="761" spans="1:11">
      <c r="A761" s="64"/>
      <c r="B761" s="64"/>
      <c r="C761" s="64"/>
      <c r="D761" s="64"/>
      <c r="E761" s="65"/>
      <c r="F761" s="64"/>
      <c r="G761" s="64"/>
      <c r="H761" s="66"/>
      <c r="I761" s="66"/>
      <c r="J761" s="66"/>
      <c r="K761" s="66"/>
    </row>
    <row r="762" spans="1:11" ht="30" hidden="1">
      <c r="A762" s="42" t="s">
        <v>1162</v>
      </c>
      <c r="B762" s="42" t="s">
        <v>35</v>
      </c>
      <c r="C762" s="42" t="s">
        <v>54</v>
      </c>
      <c r="D762" s="42">
        <v>89865</v>
      </c>
      <c r="E762" s="43" t="s">
        <v>1163</v>
      </c>
      <c r="F762" s="42" t="s">
        <v>91</v>
      </c>
      <c r="G762" s="42">
        <v>960.8</v>
      </c>
      <c r="H762" s="44">
        <v>10.210000000000001</v>
      </c>
      <c r="I762" s="44">
        <f t="shared" ref="I762:I768" si="90">TRUNC(H762*(1+$I$2),2)</f>
        <v>12.75</v>
      </c>
      <c r="J762" s="44">
        <f t="shared" ref="J762:J768" si="91">TRUNC(G762*H762,2)</f>
        <v>9809.76</v>
      </c>
      <c r="K762" s="44">
        <f t="shared" ref="K762:K768" si="92">TRUNC(G762*I762,2)</f>
        <v>12250.2</v>
      </c>
    </row>
    <row r="763" spans="1:11" ht="30" hidden="1">
      <c r="A763" s="42" t="s">
        <v>1164</v>
      </c>
      <c r="B763" s="42" t="s">
        <v>35</v>
      </c>
      <c r="C763" s="42" t="s">
        <v>54</v>
      </c>
      <c r="D763" s="42">
        <v>89866</v>
      </c>
      <c r="E763" s="43" t="s">
        <v>1165</v>
      </c>
      <c r="F763" s="42" t="s">
        <v>39</v>
      </c>
      <c r="G763" s="42">
        <v>188</v>
      </c>
      <c r="H763" s="44">
        <v>4.09</v>
      </c>
      <c r="I763" s="44">
        <f t="shared" si="90"/>
        <v>5.1100000000000003</v>
      </c>
      <c r="J763" s="44">
        <f t="shared" si="91"/>
        <v>768.92</v>
      </c>
      <c r="K763" s="44">
        <f t="shared" si="92"/>
        <v>960.68</v>
      </c>
    </row>
    <row r="764" spans="1:11" ht="45" hidden="1">
      <c r="A764" s="42" t="s">
        <v>1166</v>
      </c>
      <c r="B764" s="42" t="s">
        <v>35</v>
      </c>
      <c r="C764" s="42" t="s">
        <v>54</v>
      </c>
      <c r="D764" s="42">
        <v>97330</v>
      </c>
      <c r="E764" s="43" t="s">
        <v>1167</v>
      </c>
      <c r="F764" s="42" t="s">
        <v>91</v>
      </c>
      <c r="G764" s="42">
        <v>720.85</v>
      </c>
      <c r="H764" s="44">
        <v>83.09</v>
      </c>
      <c r="I764" s="44">
        <f t="shared" si="90"/>
        <v>103.81</v>
      </c>
      <c r="J764" s="44">
        <f t="shared" si="91"/>
        <v>59895.42</v>
      </c>
      <c r="K764" s="44">
        <f t="shared" si="92"/>
        <v>74831.429999999993</v>
      </c>
    </row>
    <row r="765" spans="1:11" ht="45" hidden="1">
      <c r="A765" s="42" t="s">
        <v>1168</v>
      </c>
      <c r="B765" s="42" t="s">
        <v>35</v>
      </c>
      <c r="C765" s="42" t="s">
        <v>639</v>
      </c>
      <c r="D765" s="42">
        <v>11783</v>
      </c>
      <c r="E765" s="43" t="s">
        <v>1169</v>
      </c>
      <c r="F765" s="42" t="s">
        <v>653</v>
      </c>
      <c r="G765" s="42">
        <v>21.4</v>
      </c>
      <c r="H765" s="44">
        <v>263.39</v>
      </c>
      <c r="I765" s="44">
        <f t="shared" si="90"/>
        <v>329.07</v>
      </c>
      <c r="J765" s="44">
        <f t="shared" si="91"/>
        <v>5636.54</v>
      </c>
      <c r="K765" s="44">
        <f t="shared" si="92"/>
        <v>7042.09</v>
      </c>
    </row>
    <row r="766" spans="1:11" ht="30" hidden="1">
      <c r="A766" s="42" t="s">
        <v>1170</v>
      </c>
      <c r="B766" s="42" t="s">
        <v>57</v>
      </c>
      <c r="C766" s="42" t="s">
        <v>54</v>
      </c>
      <c r="D766" s="42">
        <v>43186</v>
      </c>
      <c r="E766" s="43" t="s">
        <v>1171</v>
      </c>
      <c r="F766" s="42" t="s">
        <v>1172</v>
      </c>
      <c r="G766" s="42">
        <v>80</v>
      </c>
      <c r="H766" s="44">
        <v>5166.74</v>
      </c>
      <c r="I766" s="44">
        <f t="shared" si="90"/>
        <v>6455.32</v>
      </c>
      <c r="J766" s="44">
        <f t="shared" si="91"/>
        <v>413339.2</v>
      </c>
      <c r="K766" s="44">
        <f t="shared" si="92"/>
        <v>516425.6</v>
      </c>
    </row>
    <row r="767" spans="1:11" ht="30" hidden="1">
      <c r="A767" s="42" t="s">
        <v>1173</v>
      </c>
      <c r="B767" s="42" t="s">
        <v>57</v>
      </c>
      <c r="C767" s="42" t="s">
        <v>54</v>
      </c>
      <c r="D767" s="42">
        <v>43187</v>
      </c>
      <c r="E767" s="43" t="s">
        <v>1174</v>
      </c>
      <c r="F767" s="42" t="s">
        <v>1172</v>
      </c>
      <c r="G767" s="42">
        <v>10</v>
      </c>
      <c r="H767" s="44">
        <v>6856.31</v>
      </c>
      <c r="I767" s="44">
        <f t="shared" si="90"/>
        <v>8566.27</v>
      </c>
      <c r="J767" s="44">
        <f t="shared" si="91"/>
        <v>68563.100000000006</v>
      </c>
      <c r="K767" s="44">
        <f t="shared" si="92"/>
        <v>85662.7</v>
      </c>
    </row>
    <row r="768" spans="1:11" ht="30" hidden="1">
      <c r="A768" s="42" t="s">
        <v>1175</v>
      </c>
      <c r="B768" s="42" t="s">
        <v>57</v>
      </c>
      <c r="C768" s="42" t="s">
        <v>54</v>
      </c>
      <c r="D768" s="42">
        <v>43189</v>
      </c>
      <c r="E768" s="43" t="s">
        <v>1176</v>
      </c>
      <c r="F768" s="42" t="s">
        <v>1172</v>
      </c>
      <c r="G768" s="42">
        <v>4</v>
      </c>
      <c r="H768" s="44">
        <v>9344.36</v>
      </c>
      <c r="I768" s="44">
        <f t="shared" si="90"/>
        <v>11674.84</v>
      </c>
      <c r="J768" s="44">
        <f t="shared" si="91"/>
        <v>37377.440000000002</v>
      </c>
      <c r="K768" s="44">
        <f t="shared" si="92"/>
        <v>46699.360000000001</v>
      </c>
    </row>
    <row r="769" spans="1:11" ht="24.95" customHeight="1">
      <c r="A769" s="61" t="s">
        <v>1177</v>
      </c>
      <c r="B769" s="61"/>
      <c r="C769" s="61"/>
      <c r="D769" s="61"/>
      <c r="E769" s="62" t="s">
        <v>1178</v>
      </c>
      <c r="F769" s="61"/>
      <c r="G769" s="61"/>
      <c r="H769" s="63"/>
      <c r="I769" s="63"/>
      <c r="J769" s="63"/>
      <c r="K769" s="63">
        <f>Orçamento!K777</f>
        <v>0</v>
      </c>
    </row>
    <row r="770" spans="1:11">
      <c r="A770" s="64"/>
      <c r="B770" s="64"/>
      <c r="C770" s="64"/>
      <c r="D770" s="64"/>
      <c r="E770" s="65"/>
      <c r="F770" s="64"/>
      <c r="G770" s="64"/>
      <c r="H770" s="66"/>
      <c r="I770" s="66"/>
      <c r="J770" s="66"/>
      <c r="K770" s="66"/>
    </row>
    <row r="771" spans="1:11" hidden="1">
      <c r="A771" s="42" t="s">
        <v>1179</v>
      </c>
      <c r="B771" s="42" t="s">
        <v>35</v>
      </c>
      <c r="C771" s="42" t="s">
        <v>639</v>
      </c>
      <c r="D771" s="42">
        <v>12740</v>
      </c>
      <c r="E771" s="43" t="s">
        <v>1180</v>
      </c>
      <c r="F771" s="42" t="s">
        <v>653</v>
      </c>
      <c r="G771" s="42">
        <v>2150</v>
      </c>
      <c r="H771" s="44">
        <v>17.690000000000001</v>
      </c>
      <c r="I771" s="44">
        <f t="shared" ref="I771:I779" si="93">TRUNC(H771*(1+$I$2),2)</f>
        <v>22.1</v>
      </c>
      <c r="J771" s="44">
        <f t="shared" ref="J771:J779" si="94">TRUNC(G771*H771,2)</f>
        <v>38033.5</v>
      </c>
      <c r="K771" s="44">
        <f t="shared" ref="K771:K779" si="95">TRUNC(G771*I771,2)</f>
        <v>47515</v>
      </c>
    </row>
    <row r="772" spans="1:11" hidden="1">
      <c r="A772" s="42" t="s">
        <v>1181</v>
      </c>
      <c r="B772" s="42" t="s">
        <v>35</v>
      </c>
      <c r="C772" s="42" t="s">
        <v>639</v>
      </c>
      <c r="D772" s="42">
        <v>11812</v>
      </c>
      <c r="E772" s="43" t="s">
        <v>1182</v>
      </c>
      <c r="F772" s="42" t="s">
        <v>653</v>
      </c>
      <c r="G772" s="42">
        <v>1700</v>
      </c>
      <c r="H772" s="44">
        <v>17.16</v>
      </c>
      <c r="I772" s="44">
        <f t="shared" si="93"/>
        <v>21.43</v>
      </c>
      <c r="J772" s="44">
        <f t="shared" si="94"/>
        <v>29172</v>
      </c>
      <c r="K772" s="44">
        <f t="shared" si="95"/>
        <v>36431</v>
      </c>
    </row>
    <row r="773" spans="1:11" hidden="1">
      <c r="A773" s="42" t="s">
        <v>1183</v>
      </c>
      <c r="B773" s="42" t="s">
        <v>35</v>
      </c>
      <c r="C773" s="42" t="s">
        <v>36</v>
      </c>
      <c r="D773" s="42" t="s">
        <v>1184</v>
      </c>
      <c r="E773" s="43" t="s">
        <v>1185</v>
      </c>
      <c r="F773" s="42" t="s">
        <v>91</v>
      </c>
      <c r="G773" s="42">
        <v>1200</v>
      </c>
      <c r="H773" s="44">
        <v>47.4</v>
      </c>
      <c r="I773" s="44">
        <f t="shared" si="93"/>
        <v>59.22</v>
      </c>
      <c r="J773" s="44">
        <f t="shared" si="94"/>
        <v>56880</v>
      </c>
      <c r="K773" s="44">
        <f t="shared" si="95"/>
        <v>71064</v>
      </c>
    </row>
    <row r="774" spans="1:11" hidden="1">
      <c r="A774" s="42" t="s">
        <v>1186</v>
      </c>
      <c r="B774" s="42" t="s">
        <v>35</v>
      </c>
      <c r="C774" s="42" t="s">
        <v>54</v>
      </c>
      <c r="D774" s="42">
        <v>96989</v>
      </c>
      <c r="E774" s="43" t="s">
        <v>1187</v>
      </c>
      <c r="F774" s="42" t="s">
        <v>39</v>
      </c>
      <c r="G774" s="42">
        <v>37</v>
      </c>
      <c r="H774" s="44">
        <v>138.6</v>
      </c>
      <c r="I774" s="44">
        <f t="shared" si="93"/>
        <v>173.16</v>
      </c>
      <c r="J774" s="44">
        <f t="shared" si="94"/>
        <v>5128.2</v>
      </c>
      <c r="K774" s="44">
        <f t="shared" si="95"/>
        <v>6406.92</v>
      </c>
    </row>
    <row r="775" spans="1:11" hidden="1">
      <c r="A775" s="42" t="s">
        <v>1188</v>
      </c>
      <c r="B775" s="42" t="s">
        <v>35</v>
      </c>
      <c r="C775" s="42" t="s">
        <v>54</v>
      </c>
      <c r="D775" s="42">
        <v>96986</v>
      </c>
      <c r="E775" s="43" t="s">
        <v>1189</v>
      </c>
      <c r="F775" s="42" t="s">
        <v>39</v>
      </c>
      <c r="G775" s="42">
        <v>320</v>
      </c>
      <c r="H775" s="44">
        <v>79.03</v>
      </c>
      <c r="I775" s="44">
        <f t="shared" si="93"/>
        <v>98.74</v>
      </c>
      <c r="J775" s="44">
        <f t="shared" si="94"/>
        <v>25289.599999999999</v>
      </c>
      <c r="K775" s="44">
        <f t="shared" si="95"/>
        <v>31596.799999999999</v>
      </c>
    </row>
    <row r="776" spans="1:11" hidden="1">
      <c r="A776" s="42" t="s">
        <v>1190</v>
      </c>
      <c r="B776" s="42" t="s">
        <v>35</v>
      </c>
      <c r="C776" s="42" t="s">
        <v>36</v>
      </c>
      <c r="D776" s="42" t="s">
        <v>1191</v>
      </c>
      <c r="E776" s="43" t="s">
        <v>1192</v>
      </c>
      <c r="F776" s="42" t="s">
        <v>39</v>
      </c>
      <c r="G776" s="42">
        <v>400</v>
      </c>
      <c r="H776" s="44">
        <v>16.149999999999999</v>
      </c>
      <c r="I776" s="44">
        <f t="shared" si="93"/>
        <v>20.170000000000002</v>
      </c>
      <c r="J776" s="44">
        <f t="shared" si="94"/>
        <v>6460</v>
      </c>
      <c r="K776" s="44">
        <f t="shared" si="95"/>
        <v>8068</v>
      </c>
    </row>
    <row r="777" spans="1:11" ht="30" hidden="1">
      <c r="A777" s="42" t="s">
        <v>1193</v>
      </c>
      <c r="B777" s="42" t="s">
        <v>35</v>
      </c>
      <c r="C777" s="42" t="s">
        <v>36</v>
      </c>
      <c r="D777" s="42" t="s">
        <v>1194</v>
      </c>
      <c r="E777" s="43" t="s">
        <v>1195</v>
      </c>
      <c r="F777" s="42" t="s">
        <v>39</v>
      </c>
      <c r="G777" s="42">
        <v>2</v>
      </c>
      <c r="H777" s="44">
        <v>403.91</v>
      </c>
      <c r="I777" s="44">
        <f t="shared" si="93"/>
        <v>504.64</v>
      </c>
      <c r="J777" s="44">
        <f t="shared" si="94"/>
        <v>807.82</v>
      </c>
      <c r="K777" s="44">
        <f t="shared" si="95"/>
        <v>1009.28</v>
      </c>
    </row>
    <row r="778" spans="1:11" ht="30" hidden="1">
      <c r="A778" s="42" t="s">
        <v>1196</v>
      </c>
      <c r="B778" s="42" t="s">
        <v>35</v>
      </c>
      <c r="C778" s="42" t="s">
        <v>54</v>
      </c>
      <c r="D778" s="42">
        <v>98111</v>
      </c>
      <c r="E778" s="43" t="s">
        <v>1197</v>
      </c>
      <c r="F778" s="42" t="s">
        <v>39</v>
      </c>
      <c r="G778" s="42">
        <v>60</v>
      </c>
      <c r="H778" s="44">
        <v>50.52</v>
      </c>
      <c r="I778" s="44">
        <f t="shared" si="93"/>
        <v>63.11</v>
      </c>
      <c r="J778" s="44">
        <f t="shared" si="94"/>
        <v>3031.2</v>
      </c>
      <c r="K778" s="44">
        <f t="shared" si="95"/>
        <v>3786.6</v>
      </c>
    </row>
    <row r="779" spans="1:11" ht="30" hidden="1">
      <c r="A779" s="42" t="s">
        <v>1198</v>
      </c>
      <c r="B779" s="42" t="s">
        <v>35</v>
      </c>
      <c r="C779" s="42" t="s">
        <v>36</v>
      </c>
      <c r="D779" s="42" t="s">
        <v>1199</v>
      </c>
      <c r="E779" s="43" t="s">
        <v>1200</v>
      </c>
      <c r="F779" s="42" t="s">
        <v>39</v>
      </c>
      <c r="G779" s="42">
        <v>330</v>
      </c>
      <c r="H779" s="44">
        <v>30.27</v>
      </c>
      <c r="I779" s="44">
        <f t="shared" si="93"/>
        <v>37.81</v>
      </c>
      <c r="J779" s="44">
        <f t="shared" si="94"/>
        <v>9989.1</v>
      </c>
      <c r="K779" s="44">
        <f t="shared" si="95"/>
        <v>12477.3</v>
      </c>
    </row>
    <row r="780" spans="1:11" ht="24.95" customHeight="1">
      <c r="A780" s="61" t="s">
        <v>1201</v>
      </c>
      <c r="B780" s="61"/>
      <c r="C780" s="61"/>
      <c r="D780" s="61"/>
      <c r="E780" s="62" t="s">
        <v>1202</v>
      </c>
      <c r="F780" s="61"/>
      <c r="G780" s="61"/>
      <c r="H780" s="63"/>
      <c r="I780" s="63"/>
      <c r="J780" s="63"/>
      <c r="K780" s="63">
        <f>Orçamento!K788</f>
        <v>0</v>
      </c>
    </row>
    <row r="781" spans="1:11">
      <c r="A781" s="64"/>
      <c r="B781" s="64"/>
      <c r="C781" s="64"/>
      <c r="D781" s="64"/>
      <c r="E781" s="65"/>
      <c r="F781" s="64"/>
      <c r="G781" s="64"/>
      <c r="H781" s="66"/>
      <c r="I781" s="66"/>
      <c r="J781" s="66"/>
      <c r="K781" s="66"/>
    </row>
    <row r="782" spans="1:11" ht="24.95" hidden="1" customHeight="1">
      <c r="A782" s="55" t="s">
        <v>1203</v>
      </c>
      <c r="B782" s="55"/>
      <c r="C782" s="55"/>
      <c r="D782" s="55"/>
      <c r="E782" s="56" t="s">
        <v>1204</v>
      </c>
      <c r="F782" s="55"/>
      <c r="G782" s="55"/>
      <c r="H782" s="57"/>
      <c r="I782" s="57"/>
      <c r="J782" s="57"/>
      <c r="K782" s="57">
        <f>SUM(K784:K787)</f>
        <v>354962</v>
      </c>
    </row>
    <row r="783" spans="1:11" hidden="1">
      <c r="A783" s="42"/>
      <c r="B783" s="42"/>
      <c r="C783" s="42"/>
      <c r="D783" s="42"/>
      <c r="E783" s="43"/>
      <c r="F783" s="42"/>
      <c r="G783" s="42"/>
      <c r="H783" s="44"/>
      <c r="I783" s="44"/>
      <c r="J783" s="44"/>
      <c r="K783" s="44"/>
    </row>
    <row r="784" spans="1:11" ht="45" hidden="1">
      <c r="A784" s="42" t="s">
        <v>1205</v>
      </c>
      <c r="B784" s="42" t="s">
        <v>35</v>
      </c>
      <c r="C784" s="42" t="s">
        <v>36</v>
      </c>
      <c r="D784" s="42" t="s">
        <v>1206</v>
      </c>
      <c r="E784" s="43" t="s">
        <v>1207</v>
      </c>
      <c r="F784" s="42" t="s">
        <v>61</v>
      </c>
      <c r="G784" s="42">
        <v>2005.92</v>
      </c>
      <c r="H784" s="44">
        <v>104.86</v>
      </c>
      <c r="I784" s="44">
        <f>TRUNC(H784*(1+$I$2),2)</f>
        <v>131.01</v>
      </c>
      <c r="J784" s="44">
        <f>TRUNC(G784*H784,2)</f>
        <v>210340.77</v>
      </c>
      <c r="K784" s="44">
        <f>TRUNC(G784*I784,2)</f>
        <v>262795.57</v>
      </c>
    </row>
    <row r="785" spans="1:11" ht="45" hidden="1">
      <c r="A785" s="42" t="s">
        <v>1208</v>
      </c>
      <c r="B785" s="42" t="s">
        <v>35</v>
      </c>
      <c r="C785" s="42" t="s">
        <v>36</v>
      </c>
      <c r="D785" s="42" t="s">
        <v>1209</v>
      </c>
      <c r="E785" s="43" t="s">
        <v>1210</v>
      </c>
      <c r="F785" s="42" t="s">
        <v>61</v>
      </c>
      <c r="G785" s="42">
        <v>246.4</v>
      </c>
      <c r="H785" s="44">
        <v>137.88999999999999</v>
      </c>
      <c r="I785" s="44">
        <f>TRUNC(H785*(1+$I$2),2)</f>
        <v>172.27</v>
      </c>
      <c r="J785" s="44">
        <f>TRUNC(G785*H785,2)</f>
        <v>33976.089999999997</v>
      </c>
      <c r="K785" s="44">
        <f>TRUNC(G785*I785,2)</f>
        <v>42447.32</v>
      </c>
    </row>
    <row r="786" spans="1:11" ht="45" hidden="1">
      <c r="A786" s="42" t="s">
        <v>1211</v>
      </c>
      <c r="B786" s="42" t="s">
        <v>35</v>
      </c>
      <c r="C786" s="42" t="s">
        <v>54</v>
      </c>
      <c r="D786" s="42">
        <v>94268</v>
      </c>
      <c r="E786" s="43" t="s">
        <v>1212</v>
      </c>
      <c r="F786" s="42" t="s">
        <v>91</v>
      </c>
      <c r="G786" s="42">
        <v>790.95</v>
      </c>
      <c r="H786" s="44">
        <v>49.27</v>
      </c>
      <c r="I786" s="44">
        <f>TRUNC(H786*(1+$I$2),2)</f>
        <v>61.55</v>
      </c>
      <c r="J786" s="44">
        <f>TRUNC(G786*H786,2)</f>
        <v>38970.1</v>
      </c>
      <c r="K786" s="44">
        <f>TRUNC(G786*I786,2)</f>
        <v>48682.97</v>
      </c>
    </row>
    <row r="787" spans="1:11" hidden="1">
      <c r="A787" s="42" t="s">
        <v>1213</v>
      </c>
      <c r="B787" s="42" t="s">
        <v>35</v>
      </c>
      <c r="C787" s="42" t="s">
        <v>54</v>
      </c>
      <c r="D787" s="42">
        <v>102498</v>
      </c>
      <c r="E787" s="43" t="s">
        <v>1214</v>
      </c>
      <c r="F787" s="42" t="s">
        <v>91</v>
      </c>
      <c r="G787" s="42">
        <v>790.95</v>
      </c>
      <c r="H787" s="44">
        <v>1.05</v>
      </c>
      <c r="I787" s="44">
        <f>TRUNC(H787*(1+$I$2),2)</f>
        <v>1.31</v>
      </c>
      <c r="J787" s="44">
        <f>TRUNC(G787*H787,2)</f>
        <v>830.49</v>
      </c>
      <c r="K787" s="44">
        <f>TRUNC(G787*I787,2)</f>
        <v>1036.1400000000001</v>
      </c>
    </row>
    <row r="788" spans="1:11" ht="24.95" hidden="1" customHeight="1">
      <c r="A788" s="55" t="s">
        <v>1215</v>
      </c>
      <c r="B788" s="55"/>
      <c r="C788" s="55"/>
      <c r="D788" s="55"/>
      <c r="E788" s="56" t="s">
        <v>1216</v>
      </c>
      <c r="F788" s="55"/>
      <c r="G788" s="55"/>
      <c r="H788" s="57"/>
      <c r="I788" s="57"/>
      <c r="J788" s="57"/>
      <c r="K788" s="57">
        <f>SUM(K790:K791)</f>
        <v>404183.9</v>
      </c>
    </row>
    <row r="789" spans="1:11" hidden="1">
      <c r="A789" s="42"/>
      <c r="B789" s="42"/>
      <c r="C789" s="42"/>
      <c r="D789" s="42"/>
      <c r="E789" s="43"/>
      <c r="F789" s="42"/>
      <c r="G789" s="42"/>
      <c r="H789" s="44"/>
      <c r="I789" s="44"/>
      <c r="J789" s="44"/>
      <c r="K789" s="44"/>
    </row>
    <row r="790" spans="1:11" ht="45" hidden="1">
      <c r="A790" s="42" t="s">
        <v>1217</v>
      </c>
      <c r="B790" s="42" t="s">
        <v>35</v>
      </c>
      <c r="C790" s="42" t="s">
        <v>36</v>
      </c>
      <c r="D790" s="42" t="s">
        <v>1206</v>
      </c>
      <c r="E790" s="43" t="s">
        <v>1207</v>
      </c>
      <c r="F790" s="42" t="s">
        <v>61</v>
      </c>
      <c r="G790" s="42">
        <v>2913.67</v>
      </c>
      <c r="H790" s="44">
        <v>104.86</v>
      </c>
      <c r="I790" s="44">
        <f>TRUNC(H790*(1+$I$2),2)</f>
        <v>131.01</v>
      </c>
      <c r="J790" s="44">
        <f>TRUNC(G790*H790,2)</f>
        <v>305527.43</v>
      </c>
      <c r="K790" s="44">
        <f>TRUNC(G790*I790,2)</f>
        <v>381719.9</v>
      </c>
    </row>
    <row r="791" spans="1:11" ht="45" hidden="1">
      <c r="A791" s="42" t="s">
        <v>1218</v>
      </c>
      <c r="B791" s="42" t="s">
        <v>35</v>
      </c>
      <c r="C791" s="42" t="s">
        <v>36</v>
      </c>
      <c r="D791" s="42" t="s">
        <v>1209</v>
      </c>
      <c r="E791" s="43" t="s">
        <v>1210</v>
      </c>
      <c r="F791" s="42" t="s">
        <v>61</v>
      </c>
      <c r="G791" s="42">
        <v>130.4</v>
      </c>
      <c r="H791" s="44">
        <v>137.88999999999999</v>
      </c>
      <c r="I791" s="44">
        <f>TRUNC(H791*(1+$I$2),2)</f>
        <v>172.27</v>
      </c>
      <c r="J791" s="44">
        <f>TRUNC(G791*H791,2)</f>
        <v>17980.849999999999</v>
      </c>
      <c r="K791" s="44">
        <f>TRUNC(G791*I791,2)</f>
        <v>22464</v>
      </c>
    </row>
    <row r="792" spans="1:11" ht="24.95" hidden="1" customHeight="1">
      <c r="A792" s="55" t="s">
        <v>1219</v>
      </c>
      <c r="B792" s="55"/>
      <c r="C792" s="55"/>
      <c r="D792" s="55"/>
      <c r="E792" s="56" t="s">
        <v>1220</v>
      </c>
      <c r="F792" s="55"/>
      <c r="G792" s="55"/>
      <c r="H792" s="57"/>
      <c r="I792" s="57"/>
      <c r="J792" s="57"/>
      <c r="K792" s="57">
        <f>SUM(K794:K796)</f>
        <v>188314.21000000002</v>
      </c>
    </row>
    <row r="793" spans="1:11" hidden="1">
      <c r="A793" s="42"/>
      <c r="B793" s="42"/>
      <c r="C793" s="42"/>
      <c r="D793" s="42"/>
      <c r="E793" s="43"/>
      <c r="F793" s="42"/>
      <c r="G793" s="42"/>
      <c r="H793" s="44"/>
      <c r="I793" s="44"/>
      <c r="J793" s="44"/>
      <c r="K793" s="44"/>
    </row>
    <row r="794" spans="1:11" ht="30" hidden="1">
      <c r="A794" s="42" t="s">
        <v>1221</v>
      </c>
      <c r="B794" s="42" t="s">
        <v>35</v>
      </c>
      <c r="C794" s="42" t="s">
        <v>54</v>
      </c>
      <c r="D794" s="42">
        <v>101617</v>
      </c>
      <c r="E794" s="43" t="s">
        <v>1222</v>
      </c>
      <c r="F794" s="42" t="s">
        <v>61</v>
      </c>
      <c r="G794" s="42">
        <v>9469.5499999999993</v>
      </c>
      <c r="H794" s="44">
        <v>2</v>
      </c>
      <c r="I794" s="44">
        <f>TRUNC(H794*(1+$I$2),2)</f>
        <v>2.4900000000000002</v>
      </c>
      <c r="J794" s="44">
        <f>TRUNC(G794*H794,2)</f>
        <v>18939.099999999999</v>
      </c>
      <c r="K794" s="44">
        <f>TRUNC(G794*I794,2)</f>
        <v>23579.17</v>
      </c>
    </row>
    <row r="795" spans="1:11" hidden="1">
      <c r="A795" s="42" t="s">
        <v>1223</v>
      </c>
      <c r="B795" s="42" t="s">
        <v>35</v>
      </c>
      <c r="C795" s="42" t="s">
        <v>54</v>
      </c>
      <c r="D795" s="42">
        <v>98504</v>
      </c>
      <c r="E795" s="43" t="s">
        <v>1224</v>
      </c>
      <c r="F795" s="42" t="s">
        <v>61</v>
      </c>
      <c r="G795" s="42">
        <v>9469.5499999999993</v>
      </c>
      <c r="H795" s="44">
        <v>11.42</v>
      </c>
      <c r="I795" s="44">
        <f>TRUNC(H795*(1+$I$2),2)</f>
        <v>14.26</v>
      </c>
      <c r="J795" s="44">
        <f>TRUNC(G795*H795,2)</f>
        <v>108142.26</v>
      </c>
      <c r="K795" s="44">
        <f>TRUNC(G795*I795,2)</f>
        <v>135035.78</v>
      </c>
    </row>
    <row r="796" spans="1:11" hidden="1">
      <c r="A796" s="42" t="s">
        <v>1225</v>
      </c>
      <c r="B796" s="42" t="s">
        <v>35</v>
      </c>
      <c r="C796" s="42" t="s">
        <v>54</v>
      </c>
      <c r="D796" s="42">
        <v>98516</v>
      </c>
      <c r="E796" s="43" t="s">
        <v>1226</v>
      </c>
      <c r="F796" s="42" t="s">
        <v>39</v>
      </c>
      <c r="G796" s="42">
        <v>79</v>
      </c>
      <c r="H796" s="44">
        <v>300.89999999999998</v>
      </c>
      <c r="I796" s="44">
        <f>TRUNC(H796*(1+$I$2),2)</f>
        <v>375.94</v>
      </c>
      <c r="J796" s="44">
        <f>TRUNC(G796*H796,2)</f>
        <v>23771.1</v>
      </c>
      <c r="K796" s="44">
        <f>TRUNC(G796*I796,2)</f>
        <v>29699.26</v>
      </c>
    </row>
    <row r="797" spans="1:11" ht="24.95" hidden="1" customHeight="1">
      <c r="A797" s="74" t="s">
        <v>1227</v>
      </c>
      <c r="B797" s="74"/>
      <c r="C797" s="74"/>
      <c r="D797" s="74"/>
      <c r="E797" s="75" t="s">
        <v>1228</v>
      </c>
      <c r="F797" s="74"/>
      <c r="G797" s="74"/>
      <c r="H797" s="76"/>
      <c r="I797" s="76"/>
      <c r="J797" s="76"/>
      <c r="K797" s="76">
        <f>SUM(K799,K809,K821)</f>
        <v>812855.96000000008</v>
      </c>
    </row>
    <row r="798" spans="1:11" hidden="1">
      <c r="E798" s="35"/>
      <c r="H798" s="36"/>
      <c r="I798" s="36"/>
      <c r="J798" s="36"/>
      <c r="K798" s="36"/>
    </row>
    <row r="799" spans="1:11" ht="24.95" hidden="1" customHeight="1">
      <c r="A799" s="77" t="s">
        <v>1229</v>
      </c>
      <c r="B799" s="77"/>
      <c r="C799" s="77"/>
      <c r="D799" s="77"/>
      <c r="E799" s="78" t="s">
        <v>1230</v>
      </c>
      <c r="F799" s="77"/>
      <c r="G799" s="77"/>
      <c r="H799" s="79"/>
      <c r="I799" s="79"/>
      <c r="J799" s="79"/>
      <c r="K799" s="79">
        <f>SUM(K801:K808)</f>
        <v>177732.2</v>
      </c>
    </row>
    <row r="800" spans="1:11" hidden="1">
      <c r="A800" s="42"/>
      <c r="B800" s="42"/>
      <c r="C800" s="42"/>
      <c r="D800" s="42"/>
      <c r="E800" s="43"/>
      <c r="F800" s="42"/>
      <c r="G800" s="42"/>
      <c r="H800" s="44"/>
      <c r="I800" s="44"/>
      <c r="J800" s="44"/>
      <c r="K800" s="44"/>
    </row>
    <row r="801" spans="1:11" ht="30" hidden="1">
      <c r="A801" s="42" t="s">
        <v>1231</v>
      </c>
      <c r="B801" s="42" t="s">
        <v>35</v>
      </c>
      <c r="C801" s="42" t="s">
        <v>54</v>
      </c>
      <c r="D801" s="42">
        <v>100576</v>
      </c>
      <c r="E801" s="43" t="s">
        <v>1232</v>
      </c>
      <c r="F801" s="42" t="s">
        <v>61</v>
      </c>
      <c r="G801" s="42">
        <v>5638.09</v>
      </c>
      <c r="H801" s="44">
        <v>1.62</v>
      </c>
      <c r="I801" s="44">
        <f t="shared" ref="I801:I808" si="96">TRUNC(H801*(1+$I$2),2)</f>
        <v>2.02</v>
      </c>
      <c r="J801" s="44">
        <f t="shared" ref="J801:J808" si="97">TRUNC(G801*H801,2)</f>
        <v>9133.7000000000007</v>
      </c>
      <c r="K801" s="44">
        <f t="shared" ref="K801:K808" si="98">TRUNC(G801*I801,2)</f>
        <v>11388.94</v>
      </c>
    </row>
    <row r="802" spans="1:11" ht="30" hidden="1">
      <c r="A802" s="42" t="s">
        <v>1233</v>
      </c>
      <c r="B802" s="42" t="s">
        <v>57</v>
      </c>
      <c r="C802" s="42" t="s">
        <v>639</v>
      </c>
      <c r="D802" s="42">
        <v>191</v>
      </c>
      <c r="E802" s="43" t="s">
        <v>1234</v>
      </c>
      <c r="F802" s="42" t="s">
        <v>1235</v>
      </c>
      <c r="G802" s="42">
        <v>2114.2800000000002</v>
      </c>
      <c r="H802" s="44">
        <v>13.51</v>
      </c>
      <c r="I802" s="44">
        <f t="shared" si="96"/>
        <v>16.87</v>
      </c>
      <c r="J802" s="44">
        <f t="shared" si="97"/>
        <v>28563.919999999998</v>
      </c>
      <c r="K802" s="44">
        <f t="shared" si="98"/>
        <v>35667.9</v>
      </c>
    </row>
    <row r="803" spans="1:11" ht="30" hidden="1">
      <c r="A803" s="42" t="s">
        <v>1236</v>
      </c>
      <c r="B803" s="42" t="s">
        <v>35</v>
      </c>
      <c r="C803" s="42" t="s">
        <v>54</v>
      </c>
      <c r="D803" s="42">
        <v>101125</v>
      </c>
      <c r="E803" s="43" t="s">
        <v>1237</v>
      </c>
      <c r="F803" s="42" t="s">
        <v>78</v>
      </c>
      <c r="G803" s="42">
        <v>1691.43</v>
      </c>
      <c r="H803" s="44">
        <v>10.210000000000001</v>
      </c>
      <c r="I803" s="44">
        <f t="shared" si="96"/>
        <v>12.75</v>
      </c>
      <c r="J803" s="44">
        <f t="shared" si="97"/>
        <v>17269.5</v>
      </c>
      <c r="K803" s="44">
        <f t="shared" si="98"/>
        <v>21565.73</v>
      </c>
    </row>
    <row r="804" spans="1:11" ht="30" hidden="1">
      <c r="A804" s="42" t="s">
        <v>1238</v>
      </c>
      <c r="B804" s="42" t="s">
        <v>35</v>
      </c>
      <c r="C804" s="42" t="s">
        <v>54</v>
      </c>
      <c r="D804" s="42">
        <v>95878</v>
      </c>
      <c r="E804" s="43" t="s">
        <v>1239</v>
      </c>
      <c r="F804" s="42" t="s">
        <v>1240</v>
      </c>
      <c r="G804" s="42">
        <v>19028.55</v>
      </c>
      <c r="H804" s="44">
        <v>1.19</v>
      </c>
      <c r="I804" s="44">
        <f t="shared" si="96"/>
        <v>1.48</v>
      </c>
      <c r="J804" s="44">
        <f t="shared" si="97"/>
        <v>22643.97</v>
      </c>
      <c r="K804" s="44">
        <f t="shared" si="98"/>
        <v>28162.25</v>
      </c>
    </row>
    <row r="805" spans="1:11" ht="30" hidden="1">
      <c r="A805" s="42" t="s">
        <v>1241</v>
      </c>
      <c r="B805" s="42" t="s">
        <v>35</v>
      </c>
      <c r="C805" s="42" t="s">
        <v>54</v>
      </c>
      <c r="D805" s="42">
        <v>93595</v>
      </c>
      <c r="E805" s="43" t="s">
        <v>1242</v>
      </c>
      <c r="F805" s="42" t="s">
        <v>1240</v>
      </c>
      <c r="G805" s="42">
        <v>38057.11</v>
      </c>
      <c r="H805" s="44">
        <v>1.3</v>
      </c>
      <c r="I805" s="44">
        <f t="shared" si="96"/>
        <v>1.62</v>
      </c>
      <c r="J805" s="44">
        <f t="shared" si="97"/>
        <v>49474.239999999998</v>
      </c>
      <c r="K805" s="44">
        <f t="shared" si="98"/>
        <v>61652.51</v>
      </c>
    </row>
    <row r="806" spans="1:11" hidden="1">
      <c r="A806" s="42" t="s">
        <v>1243</v>
      </c>
      <c r="B806" s="42" t="s">
        <v>35</v>
      </c>
      <c r="C806" s="42" t="s">
        <v>54</v>
      </c>
      <c r="D806" s="42">
        <v>100574</v>
      </c>
      <c r="E806" s="43" t="s">
        <v>1244</v>
      </c>
      <c r="F806" s="42" t="s">
        <v>78</v>
      </c>
      <c r="G806" s="42">
        <v>2114.2800000000002</v>
      </c>
      <c r="H806" s="44">
        <v>0.99</v>
      </c>
      <c r="I806" s="44">
        <f t="shared" si="96"/>
        <v>1.23</v>
      </c>
      <c r="J806" s="44">
        <f t="shared" si="97"/>
        <v>2093.13</v>
      </c>
      <c r="K806" s="44">
        <f t="shared" si="98"/>
        <v>2600.56</v>
      </c>
    </row>
    <row r="807" spans="1:11" ht="30" hidden="1">
      <c r="A807" s="42" t="s">
        <v>1245</v>
      </c>
      <c r="B807" s="42" t="s">
        <v>35</v>
      </c>
      <c r="C807" s="42" t="s">
        <v>1246</v>
      </c>
      <c r="D807" s="42">
        <v>4011227</v>
      </c>
      <c r="E807" s="43" t="s">
        <v>1247</v>
      </c>
      <c r="F807" s="42" t="s">
        <v>1248</v>
      </c>
      <c r="G807" s="42">
        <v>845.71</v>
      </c>
      <c r="H807" s="44">
        <v>7.66</v>
      </c>
      <c r="I807" s="44">
        <f t="shared" si="96"/>
        <v>9.57</v>
      </c>
      <c r="J807" s="44">
        <f t="shared" si="97"/>
        <v>6478.13</v>
      </c>
      <c r="K807" s="44">
        <f t="shared" si="98"/>
        <v>8093.44</v>
      </c>
    </row>
    <row r="808" spans="1:11" hidden="1">
      <c r="A808" s="42" t="s">
        <v>1249</v>
      </c>
      <c r="B808" s="42" t="s">
        <v>35</v>
      </c>
      <c r="C808" s="42" t="s">
        <v>1246</v>
      </c>
      <c r="D808" s="42">
        <v>4011219</v>
      </c>
      <c r="E808" s="43" t="s">
        <v>1250</v>
      </c>
      <c r="F808" s="42" t="s">
        <v>1248</v>
      </c>
      <c r="G808" s="42">
        <v>845.71</v>
      </c>
      <c r="H808" s="44">
        <v>8.14</v>
      </c>
      <c r="I808" s="44">
        <f t="shared" si="96"/>
        <v>10.17</v>
      </c>
      <c r="J808" s="44">
        <f t="shared" si="97"/>
        <v>6884.07</v>
      </c>
      <c r="K808" s="44">
        <f t="shared" si="98"/>
        <v>8600.8700000000008</v>
      </c>
    </row>
    <row r="809" spans="1:11" ht="24.95" hidden="1" customHeight="1">
      <c r="A809" s="67" t="s">
        <v>1251</v>
      </c>
      <c r="B809" s="67"/>
      <c r="C809" s="67"/>
      <c r="D809" s="67"/>
      <c r="E809" s="68" t="s">
        <v>1252</v>
      </c>
      <c r="F809" s="67"/>
      <c r="G809" s="67"/>
      <c r="H809" s="69"/>
      <c r="I809" s="69"/>
      <c r="J809" s="69"/>
      <c r="K809" s="69">
        <f>SUM(K811:K820)</f>
        <v>117308.87000000001</v>
      </c>
    </row>
    <row r="810" spans="1:11" hidden="1">
      <c r="A810" s="42"/>
      <c r="B810" s="42"/>
      <c r="C810" s="42"/>
      <c r="D810" s="42"/>
      <c r="E810" s="43"/>
      <c r="F810" s="42"/>
      <c r="G810" s="42"/>
      <c r="H810" s="44"/>
      <c r="I810" s="44"/>
      <c r="J810" s="44"/>
      <c r="K810" s="44"/>
    </row>
    <row r="811" spans="1:11" ht="45" hidden="1">
      <c r="A811" s="42" t="s">
        <v>1253</v>
      </c>
      <c r="B811" s="42" t="s">
        <v>35</v>
      </c>
      <c r="C811" s="42" t="s">
        <v>54</v>
      </c>
      <c r="D811" s="42">
        <v>94267</v>
      </c>
      <c r="E811" s="43" t="s">
        <v>1254</v>
      </c>
      <c r="F811" s="42" t="s">
        <v>91</v>
      </c>
      <c r="G811" s="42">
        <v>696.5</v>
      </c>
      <c r="H811" s="44">
        <v>46.04</v>
      </c>
      <c r="I811" s="44">
        <f t="shared" ref="I811:I820" si="99">TRUNC(H811*(1+$I$2),2)</f>
        <v>57.52</v>
      </c>
      <c r="J811" s="44">
        <f t="shared" ref="J811:J820" si="100">TRUNC(G811*H811,2)</f>
        <v>32066.86</v>
      </c>
      <c r="K811" s="44">
        <f t="shared" ref="K811:K820" si="101">TRUNC(G811*I811,2)</f>
        <v>40062.68</v>
      </c>
    </row>
    <row r="812" spans="1:11" ht="30" hidden="1">
      <c r="A812" s="42" t="s">
        <v>1255</v>
      </c>
      <c r="B812" s="42" t="s">
        <v>35</v>
      </c>
      <c r="C812" s="42" t="s">
        <v>54</v>
      </c>
      <c r="D812" s="42">
        <v>97956</v>
      </c>
      <c r="E812" s="43" t="s">
        <v>854</v>
      </c>
      <c r="F812" s="42" t="s">
        <v>39</v>
      </c>
      <c r="G812" s="42">
        <v>12</v>
      </c>
      <c r="H812" s="44">
        <v>1110.1600000000001</v>
      </c>
      <c r="I812" s="44">
        <f t="shared" si="99"/>
        <v>1387.03</v>
      </c>
      <c r="J812" s="44">
        <f t="shared" si="100"/>
        <v>13321.92</v>
      </c>
      <c r="K812" s="44">
        <f t="shared" si="101"/>
        <v>16644.36</v>
      </c>
    </row>
    <row r="813" spans="1:11" ht="30" hidden="1">
      <c r="A813" s="42" t="s">
        <v>1256</v>
      </c>
      <c r="B813" s="42" t="s">
        <v>35</v>
      </c>
      <c r="C813" s="42" t="s">
        <v>54</v>
      </c>
      <c r="D813" s="42">
        <v>101798</v>
      </c>
      <c r="E813" s="43" t="s">
        <v>1257</v>
      </c>
      <c r="F813" s="42" t="s">
        <v>39</v>
      </c>
      <c r="G813" s="42">
        <v>12</v>
      </c>
      <c r="H813" s="44">
        <v>368.54</v>
      </c>
      <c r="I813" s="44">
        <f t="shared" si="99"/>
        <v>460.45</v>
      </c>
      <c r="J813" s="44">
        <f t="shared" si="100"/>
        <v>4422.4799999999996</v>
      </c>
      <c r="K813" s="44">
        <f t="shared" si="101"/>
        <v>5525.4</v>
      </c>
    </row>
    <row r="814" spans="1:11" ht="30" hidden="1">
      <c r="A814" s="42" t="s">
        <v>1258</v>
      </c>
      <c r="B814" s="42" t="s">
        <v>57</v>
      </c>
      <c r="C814" s="42" t="s">
        <v>54</v>
      </c>
      <c r="D814" s="42">
        <v>7745</v>
      </c>
      <c r="E814" s="43" t="s">
        <v>1259</v>
      </c>
      <c r="F814" s="42" t="s">
        <v>91</v>
      </c>
      <c r="G814" s="42">
        <v>177</v>
      </c>
      <c r="H814" s="44">
        <v>102.68</v>
      </c>
      <c r="I814" s="44">
        <f t="shared" si="99"/>
        <v>128.28</v>
      </c>
      <c r="J814" s="44">
        <f t="shared" si="100"/>
        <v>18174.36</v>
      </c>
      <c r="K814" s="44">
        <f t="shared" si="101"/>
        <v>22705.56</v>
      </c>
    </row>
    <row r="815" spans="1:11" ht="45" hidden="1">
      <c r="A815" s="42" t="s">
        <v>1260</v>
      </c>
      <c r="B815" s="42" t="s">
        <v>35</v>
      </c>
      <c r="C815" s="42" t="s">
        <v>54</v>
      </c>
      <c r="D815" s="42">
        <v>92809</v>
      </c>
      <c r="E815" s="43" t="s">
        <v>1261</v>
      </c>
      <c r="F815" s="42" t="s">
        <v>91</v>
      </c>
      <c r="G815" s="42">
        <v>177</v>
      </c>
      <c r="H815" s="44">
        <v>35.6</v>
      </c>
      <c r="I815" s="44">
        <f t="shared" si="99"/>
        <v>44.47</v>
      </c>
      <c r="J815" s="44">
        <f t="shared" si="100"/>
        <v>6301.2</v>
      </c>
      <c r="K815" s="44">
        <f t="shared" si="101"/>
        <v>7871.19</v>
      </c>
    </row>
    <row r="816" spans="1:11" ht="30" hidden="1">
      <c r="A816" s="42" t="s">
        <v>1262</v>
      </c>
      <c r="B816" s="42" t="s">
        <v>57</v>
      </c>
      <c r="C816" s="42" t="s">
        <v>54</v>
      </c>
      <c r="D816" s="42">
        <v>7725</v>
      </c>
      <c r="E816" s="43" t="s">
        <v>1263</v>
      </c>
      <c r="F816" s="42" t="s">
        <v>91</v>
      </c>
      <c r="G816" s="42">
        <v>64</v>
      </c>
      <c r="H816" s="44">
        <v>198.7</v>
      </c>
      <c r="I816" s="44">
        <f t="shared" si="99"/>
        <v>248.25</v>
      </c>
      <c r="J816" s="44">
        <f t="shared" si="100"/>
        <v>12716.8</v>
      </c>
      <c r="K816" s="44">
        <f t="shared" si="101"/>
        <v>15888</v>
      </c>
    </row>
    <row r="817" spans="1:11" ht="45" hidden="1">
      <c r="A817" s="42" t="s">
        <v>1264</v>
      </c>
      <c r="B817" s="42" t="s">
        <v>35</v>
      </c>
      <c r="C817" s="42" t="s">
        <v>54</v>
      </c>
      <c r="D817" s="42">
        <v>92811</v>
      </c>
      <c r="E817" s="43" t="s">
        <v>1265</v>
      </c>
      <c r="F817" s="42" t="s">
        <v>91</v>
      </c>
      <c r="G817" s="42">
        <v>64</v>
      </c>
      <c r="H817" s="44">
        <v>51.78</v>
      </c>
      <c r="I817" s="44">
        <f t="shared" si="99"/>
        <v>64.69</v>
      </c>
      <c r="J817" s="44">
        <f t="shared" si="100"/>
        <v>3313.92</v>
      </c>
      <c r="K817" s="44">
        <f t="shared" si="101"/>
        <v>4140.16</v>
      </c>
    </row>
    <row r="818" spans="1:11" ht="60" hidden="1">
      <c r="A818" s="42" t="s">
        <v>1266</v>
      </c>
      <c r="B818" s="42" t="s">
        <v>35</v>
      </c>
      <c r="C818" s="42" t="s">
        <v>54</v>
      </c>
      <c r="D818" s="42">
        <v>90092</v>
      </c>
      <c r="E818" s="43" t="s">
        <v>1267</v>
      </c>
      <c r="F818" s="42" t="s">
        <v>78</v>
      </c>
      <c r="G818" s="42">
        <v>205.6</v>
      </c>
      <c r="H818" s="44">
        <v>4.12</v>
      </c>
      <c r="I818" s="44">
        <f t="shared" si="99"/>
        <v>5.14</v>
      </c>
      <c r="J818" s="44">
        <f t="shared" si="100"/>
        <v>847.07</v>
      </c>
      <c r="K818" s="44">
        <f t="shared" si="101"/>
        <v>1056.78</v>
      </c>
    </row>
    <row r="819" spans="1:11" ht="60" hidden="1">
      <c r="A819" s="42" t="s">
        <v>1268</v>
      </c>
      <c r="B819" s="42" t="s">
        <v>35</v>
      </c>
      <c r="C819" s="42" t="s">
        <v>54</v>
      </c>
      <c r="D819" s="42">
        <v>93379</v>
      </c>
      <c r="E819" s="43" t="s">
        <v>1269</v>
      </c>
      <c r="F819" s="42" t="s">
        <v>78</v>
      </c>
      <c r="G819" s="42">
        <v>165.28</v>
      </c>
      <c r="H819" s="44">
        <v>12.12</v>
      </c>
      <c r="I819" s="44">
        <f t="shared" si="99"/>
        <v>15.14</v>
      </c>
      <c r="J819" s="44">
        <f t="shared" si="100"/>
        <v>2003.19</v>
      </c>
      <c r="K819" s="44">
        <f t="shared" si="101"/>
        <v>2502.33</v>
      </c>
    </row>
    <row r="820" spans="1:11" hidden="1">
      <c r="A820" s="42" t="s">
        <v>1270</v>
      </c>
      <c r="B820" s="42" t="s">
        <v>35</v>
      </c>
      <c r="C820" s="42" t="s">
        <v>54</v>
      </c>
      <c r="D820" s="42">
        <v>102498</v>
      </c>
      <c r="E820" s="43" t="s">
        <v>1214</v>
      </c>
      <c r="F820" s="42" t="s">
        <v>91</v>
      </c>
      <c r="G820" s="42">
        <v>696.5</v>
      </c>
      <c r="H820" s="44">
        <v>1.05</v>
      </c>
      <c r="I820" s="44">
        <f t="shared" si="99"/>
        <v>1.31</v>
      </c>
      <c r="J820" s="44">
        <f t="shared" si="100"/>
        <v>731.32</v>
      </c>
      <c r="K820" s="44">
        <f t="shared" si="101"/>
        <v>912.41</v>
      </c>
    </row>
    <row r="821" spans="1:11" ht="24.95" hidden="1" customHeight="1">
      <c r="A821" s="67" t="s">
        <v>1271</v>
      </c>
      <c r="B821" s="67"/>
      <c r="C821" s="67"/>
      <c r="D821" s="67"/>
      <c r="E821" s="68" t="s">
        <v>1272</v>
      </c>
      <c r="F821" s="67"/>
      <c r="G821" s="67"/>
      <c r="H821" s="69"/>
      <c r="I821" s="69"/>
      <c r="J821" s="69"/>
      <c r="K821" s="69">
        <f>SUM(K823:K834)</f>
        <v>517814.89000000007</v>
      </c>
    </row>
    <row r="822" spans="1:11" hidden="1">
      <c r="A822" s="42"/>
      <c r="B822" s="42"/>
      <c r="C822" s="42"/>
      <c r="D822" s="42"/>
      <c r="E822" s="43"/>
      <c r="F822" s="42"/>
      <c r="G822" s="42"/>
      <c r="H822" s="44"/>
      <c r="I822" s="44"/>
      <c r="J822" s="44"/>
      <c r="K822" s="44"/>
    </row>
    <row r="823" spans="1:11" ht="30" hidden="1">
      <c r="A823" s="42" t="s">
        <v>1273</v>
      </c>
      <c r="B823" s="42" t="s">
        <v>35</v>
      </c>
      <c r="C823" s="42" t="s">
        <v>36</v>
      </c>
      <c r="D823" s="42" t="s">
        <v>1274</v>
      </c>
      <c r="E823" s="43" t="s">
        <v>1275</v>
      </c>
      <c r="F823" s="42" t="s">
        <v>61</v>
      </c>
      <c r="G823" s="42">
        <v>5638.09</v>
      </c>
      <c r="H823" s="44">
        <v>9.14</v>
      </c>
      <c r="I823" s="44">
        <f t="shared" ref="I823:I834" si="102">TRUNC(H823*(1+$I$2),2)</f>
        <v>11.41</v>
      </c>
      <c r="J823" s="44">
        <f t="shared" ref="J823:J834" si="103">TRUNC(G823*H823,2)</f>
        <v>51532.14</v>
      </c>
      <c r="K823" s="44">
        <f t="shared" ref="K823:K834" si="104">TRUNC(G823*I823,2)</f>
        <v>64330.6</v>
      </c>
    </row>
    <row r="824" spans="1:11" hidden="1">
      <c r="A824" s="42" t="s">
        <v>1276</v>
      </c>
      <c r="B824" s="42" t="s">
        <v>35</v>
      </c>
      <c r="C824" s="42" t="s">
        <v>54</v>
      </c>
      <c r="D824" s="42">
        <v>96402</v>
      </c>
      <c r="E824" s="43" t="s">
        <v>1277</v>
      </c>
      <c r="F824" s="42" t="s">
        <v>61</v>
      </c>
      <c r="G824" s="42">
        <v>5638.09</v>
      </c>
      <c r="H824" s="44">
        <v>2.27</v>
      </c>
      <c r="I824" s="44">
        <f t="shared" si="102"/>
        <v>2.83</v>
      </c>
      <c r="J824" s="44">
        <f t="shared" si="103"/>
        <v>12798.46</v>
      </c>
      <c r="K824" s="44">
        <f t="shared" si="104"/>
        <v>15955.79</v>
      </c>
    </row>
    <row r="825" spans="1:11" ht="45" hidden="1">
      <c r="A825" s="42" t="s">
        <v>1278</v>
      </c>
      <c r="B825" s="42" t="s">
        <v>35</v>
      </c>
      <c r="C825" s="42" t="s">
        <v>36</v>
      </c>
      <c r="D825" s="42" t="s">
        <v>1279</v>
      </c>
      <c r="E825" s="43" t="s">
        <v>1280</v>
      </c>
      <c r="F825" s="42" t="s">
        <v>78</v>
      </c>
      <c r="G825" s="42">
        <v>169.14</v>
      </c>
      <c r="H825" s="44">
        <v>1227.02</v>
      </c>
      <c r="I825" s="44">
        <f t="shared" si="102"/>
        <v>1533.03</v>
      </c>
      <c r="J825" s="44">
        <f t="shared" si="103"/>
        <v>207538.16</v>
      </c>
      <c r="K825" s="44">
        <f t="shared" si="104"/>
        <v>259296.69</v>
      </c>
    </row>
    <row r="826" spans="1:11" ht="30" hidden="1">
      <c r="A826" s="42" t="s">
        <v>1281</v>
      </c>
      <c r="B826" s="42" t="s">
        <v>35</v>
      </c>
      <c r="C826" s="42" t="s">
        <v>54</v>
      </c>
      <c r="D826" s="42">
        <v>95875</v>
      </c>
      <c r="E826" s="43" t="s">
        <v>1282</v>
      </c>
      <c r="F826" s="42" t="s">
        <v>83</v>
      </c>
      <c r="G826" s="42">
        <v>1252.29</v>
      </c>
      <c r="H826" s="44">
        <v>1.78</v>
      </c>
      <c r="I826" s="44">
        <f t="shared" si="102"/>
        <v>2.2200000000000002</v>
      </c>
      <c r="J826" s="44">
        <f t="shared" si="103"/>
        <v>2229.0700000000002</v>
      </c>
      <c r="K826" s="44">
        <f t="shared" si="104"/>
        <v>2780.08</v>
      </c>
    </row>
    <row r="827" spans="1:11" ht="30" hidden="1">
      <c r="A827" s="42" t="s">
        <v>1283</v>
      </c>
      <c r="B827" s="42" t="s">
        <v>35</v>
      </c>
      <c r="C827" s="42" t="s">
        <v>54</v>
      </c>
      <c r="D827" s="42">
        <v>95876</v>
      </c>
      <c r="E827" s="43" t="s">
        <v>1284</v>
      </c>
      <c r="F827" s="42" t="s">
        <v>83</v>
      </c>
      <c r="G827" s="42">
        <v>52152.28</v>
      </c>
      <c r="H827" s="44">
        <v>1.61</v>
      </c>
      <c r="I827" s="44">
        <f t="shared" si="102"/>
        <v>2.0099999999999998</v>
      </c>
      <c r="J827" s="44">
        <f t="shared" si="103"/>
        <v>83965.17</v>
      </c>
      <c r="K827" s="44">
        <f t="shared" si="104"/>
        <v>104826.08</v>
      </c>
    </row>
    <row r="828" spans="1:11" ht="30" hidden="1">
      <c r="A828" s="42" t="s">
        <v>1285</v>
      </c>
      <c r="B828" s="42" t="s">
        <v>35</v>
      </c>
      <c r="C828" s="42" t="s">
        <v>54</v>
      </c>
      <c r="D828" s="42">
        <v>93593</v>
      </c>
      <c r="E828" s="43" t="s">
        <v>1286</v>
      </c>
      <c r="F828" s="42" t="s">
        <v>83</v>
      </c>
      <c r="G828" s="42">
        <v>52152.28</v>
      </c>
      <c r="H828" s="44">
        <v>0.64</v>
      </c>
      <c r="I828" s="44">
        <f t="shared" si="102"/>
        <v>0.79</v>
      </c>
      <c r="J828" s="44">
        <f t="shared" si="103"/>
        <v>33377.449999999997</v>
      </c>
      <c r="K828" s="44">
        <f t="shared" si="104"/>
        <v>41200.300000000003</v>
      </c>
    </row>
    <row r="829" spans="1:11" ht="30" hidden="1">
      <c r="A829" s="42" t="s">
        <v>1287</v>
      </c>
      <c r="B829" s="42" t="s">
        <v>35</v>
      </c>
      <c r="C829" s="42" t="s">
        <v>54</v>
      </c>
      <c r="D829" s="42">
        <v>102330</v>
      </c>
      <c r="E829" s="43" t="s">
        <v>1288</v>
      </c>
      <c r="F829" s="42" t="s">
        <v>1240</v>
      </c>
      <c r="G829" s="42">
        <v>2707</v>
      </c>
      <c r="H829" s="44">
        <v>1.0900000000000001</v>
      </c>
      <c r="I829" s="44">
        <f t="shared" si="102"/>
        <v>1.36</v>
      </c>
      <c r="J829" s="44">
        <f t="shared" si="103"/>
        <v>2950.63</v>
      </c>
      <c r="K829" s="44">
        <f t="shared" si="104"/>
        <v>3681.52</v>
      </c>
    </row>
    <row r="830" spans="1:11" ht="30" hidden="1">
      <c r="A830" s="42" t="s">
        <v>1289</v>
      </c>
      <c r="B830" s="42" t="s">
        <v>35</v>
      </c>
      <c r="C830" s="42" t="s">
        <v>54</v>
      </c>
      <c r="D830" s="42">
        <v>102330</v>
      </c>
      <c r="E830" s="43" t="s">
        <v>1288</v>
      </c>
      <c r="F830" s="42" t="s">
        <v>1240</v>
      </c>
      <c r="G830" s="42">
        <v>1129.07</v>
      </c>
      <c r="H830" s="44">
        <v>1.0900000000000001</v>
      </c>
      <c r="I830" s="44">
        <f t="shared" si="102"/>
        <v>1.36</v>
      </c>
      <c r="J830" s="44">
        <f t="shared" si="103"/>
        <v>1230.68</v>
      </c>
      <c r="K830" s="44">
        <f t="shared" si="104"/>
        <v>1535.53</v>
      </c>
    </row>
    <row r="831" spans="1:11" ht="45" hidden="1">
      <c r="A831" s="42" t="s">
        <v>1290</v>
      </c>
      <c r="B831" s="42" t="s">
        <v>35</v>
      </c>
      <c r="C831" s="42" t="s">
        <v>54</v>
      </c>
      <c r="D831" s="42">
        <v>102331</v>
      </c>
      <c r="E831" s="43" t="s">
        <v>1291</v>
      </c>
      <c r="F831" s="42" t="s">
        <v>1240</v>
      </c>
      <c r="G831" s="42">
        <v>1129.07</v>
      </c>
      <c r="H831" s="44">
        <v>0.42</v>
      </c>
      <c r="I831" s="44">
        <f t="shared" si="102"/>
        <v>0.52</v>
      </c>
      <c r="J831" s="44">
        <f t="shared" si="103"/>
        <v>474.2</v>
      </c>
      <c r="K831" s="44">
        <f t="shared" si="104"/>
        <v>587.11</v>
      </c>
    </row>
    <row r="832" spans="1:11" ht="30" hidden="1">
      <c r="A832" s="42" t="s">
        <v>1292</v>
      </c>
      <c r="B832" s="42" t="s">
        <v>35</v>
      </c>
      <c r="C832" s="42" t="s">
        <v>54</v>
      </c>
      <c r="D832" s="42">
        <v>102330</v>
      </c>
      <c r="E832" s="43" t="s">
        <v>1288</v>
      </c>
      <c r="F832" s="42" t="s">
        <v>1240</v>
      </c>
      <c r="G832" s="42">
        <v>10372.11</v>
      </c>
      <c r="H832" s="44">
        <v>1.0900000000000001</v>
      </c>
      <c r="I832" s="44">
        <f t="shared" si="102"/>
        <v>1.36</v>
      </c>
      <c r="J832" s="44">
        <f t="shared" si="103"/>
        <v>11305.59</v>
      </c>
      <c r="K832" s="44">
        <f t="shared" si="104"/>
        <v>14106.06</v>
      </c>
    </row>
    <row r="833" spans="1:14" ht="45" hidden="1">
      <c r="A833" s="42" t="s">
        <v>1293</v>
      </c>
      <c r="B833" s="42" t="s">
        <v>35</v>
      </c>
      <c r="C833" s="42" t="s">
        <v>54</v>
      </c>
      <c r="D833" s="42">
        <v>102331</v>
      </c>
      <c r="E833" s="43" t="s">
        <v>1291</v>
      </c>
      <c r="F833" s="42" t="s">
        <v>1240</v>
      </c>
      <c r="G833" s="42">
        <v>10372.11</v>
      </c>
      <c r="H833" s="44">
        <v>0.42</v>
      </c>
      <c r="I833" s="44">
        <f t="shared" si="102"/>
        <v>0.52</v>
      </c>
      <c r="J833" s="44">
        <f t="shared" si="103"/>
        <v>4356.28</v>
      </c>
      <c r="K833" s="44">
        <f t="shared" si="104"/>
        <v>5393.49</v>
      </c>
    </row>
    <row r="834" spans="1:14" ht="45" hidden="1">
      <c r="A834" s="42" t="s">
        <v>1294</v>
      </c>
      <c r="B834" s="42" t="s">
        <v>35</v>
      </c>
      <c r="C834" s="42" t="s">
        <v>54</v>
      </c>
      <c r="D834" s="42">
        <v>102512</v>
      </c>
      <c r="E834" s="43" t="s">
        <v>1295</v>
      </c>
      <c r="F834" s="42" t="s">
        <v>91</v>
      </c>
      <c r="G834" s="42">
        <v>963</v>
      </c>
      <c r="H834" s="44">
        <v>3.43</v>
      </c>
      <c r="I834" s="44">
        <f t="shared" si="102"/>
        <v>4.28</v>
      </c>
      <c r="J834" s="44">
        <f t="shared" si="103"/>
        <v>3303.09</v>
      </c>
      <c r="K834" s="44">
        <f t="shared" si="104"/>
        <v>4121.6400000000003</v>
      </c>
    </row>
    <row r="835" spans="1:14">
      <c r="E835" s="35"/>
      <c r="H835" s="36"/>
      <c r="I835" s="36"/>
      <c r="J835" s="36"/>
      <c r="K835" s="36"/>
    </row>
    <row r="836" spans="1:14" ht="15.75">
      <c r="E836" s="35"/>
      <c r="H836" s="36"/>
      <c r="I836" s="211" t="s">
        <v>28</v>
      </c>
      <c r="J836" s="211"/>
      <c r="K836" s="80">
        <f>SUM(J:J)</f>
        <v>16064909.030000003</v>
      </c>
      <c r="M836" s="73"/>
      <c r="N836" s="36">
        <f>SUM(K9,K26,K32,K60,K145,K149,K244,K335,K420,K452,K459,K573,K653,K669,K687,K743,K760,K769,K780)</f>
        <v>0</v>
      </c>
    </row>
    <row r="837" spans="1:14" ht="15.75">
      <c r="E837" s="35"/>
      <c r="H837" s="36"/>
      <c r="I837" s="211" t="s">
        <v>1296</v>
      </c>
      <c r="J837" s="211"/>
      <c r="K837" s="80">
        <f>K838-K836</f>
        <v>-16064909.030000003</v>
      </c>
      <c r="L837" s="36"/>
    </row>
    <row r="838" spans="1:14" ht="15.75">
      <c r="E838" s="35"/>
      <c r="H838" s="36"/>
      <c r="I838" s="211" t="s">
        <v>29</v>
      </c>
      <c r="J838" s="211"/>
      <c r="K838" s="80">
        <f>N836</f>
        <v>0</v>
      </c>
      <c r="M838" s="73"/>
    </row>
    <row r="839" spans="1:14">
      <c r="E839" s="35"/>
      <c r="H839" s="36"/>
      <c r="I839" s="36"/>
      <c r="J839" s="36"/>
      <c r="K839" s="36"/>
    </row>
    <row r="840" spans="1:14">
      <c r="M840" s="36"/>
    </row>
    <row r="842" spans="1:14">
      <c r="L842" s="36"/>
    </row>
  </sheetData>
  <autoFilter ref="A8:K8"/>
  <mergeCells count="12">
    <mergeCell ref="A2:B2"/>
    <mergeCell ref="F2:G2"/>
    <mergeCell ref="A3:B3"/>
    <mergeCell ref="F3:G3"/>
    <mergeCell ref="I3:K3"/>
    <mergeCell ref="I837:J837"/>
    <mergeCell ref="I838:J838"/>
    <mergeCell ref="A4:B4"/>
    <mergeCell ref="A5:B5"/>
    <mergeCell ref="G5:H5"/>
    <mergeCell ref="A6:B6"/>
    <mergeCell ref="I836:J836"/>
  </mergeCells>
  <printOptions horizontalCentered="1"/>
  <pageMargins left="0.78749999999999998" right="0.78749999999999998" top="0.750694444444444" bottom="0.82083333333333297" header="0.51180555555555496" footer="0.30555555555555602"/>
  <pageSetup paperSize="9" scale="50" orientation="landscape" r:id="rId1"/>
  <headerFooter>
    <oddFooter>&amp;C&amp;"Times New Roman,Normal"&amp;10&amp;KffffffVictor Hugo dos Santos Silva
Engenheiro Civil
CREA MT 48996</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8"/>
  <sheetViews>
    <sheetView view="pageBreakPreview" topLeftCell="J82" zoomScale="75" zoomScaleNormal="90" zoomScalePageLayoutView="75" workbookViewId="0">
      <selection activeCell="V146" sqref="V146"/>
    </sheetView>
  </sheetViews>
  <sheetFormatPr defaultColWidth="8.7109375" defaultRowHeight="15"/>
  <cols>
    <col min="1" max="1" width="20.42578125" customWidth="1"/>
    <col min="2" max="2" width="58.7109375" customWidth="1"/>
    <col min="3" max="3" width="16.85546875" customWidth="1"/>
    <col min="4" max="4" width="15" customWidth="1"/>
    <col min="5" max="5" width="16.7109375" customWidth="1"/>
    <col min="6" max="6" width="17.140625" customWidth="1"/>
    <col min="7" max="7" width="15.7109375" bestFit="1" customWidth="1"/>
    <col min="8" max="8" width="17.42578125" customWidth="1"/>
    <col min="9" max="9" width="18.5703125" customWidth="1"/>
    <col min="10" max="10" width="19" customWidth="1"/>
    <col min="11" max="11" width="20" customWidth="1"/>
    <col min="12" max="12" width="22.28515625" customWidth="1"/>
    <col min="13" max="13" width="21.42578125" customWidth="1"/>
    <col min="14" max="14" width="20.140625" customWidth="1"/>
    <col min="15" max="15" width="20.28515625" customWidth="1"/>
    <col min="16" max="16" width="18.5703125" customWidth="1"/>
    <col min="17" max="18" width="18.42578125" customWidth="1"/>
    <col min="19" max="19" width="20.28515625" customWidth="1"/>
    <col min="20" max="20" width="20.7109375" customWidth="1"/>
    <col min="21" max="21" width="18" customWidth="1"/>
    <col min="22" max="22" width="18.5703125" customWidth="1"/>
    <col min="23" max="23" width="17.42578125" customWidth="1"/>
  </cols>
  <sheetData>
    <row r="1" spans="1:23" ht="5.0999999999999996" customHeight="1">
      <c r="A1" s="12"/>
      <c r="B1" s="12"/>
      <c r="C1" s="12"/>
      <c r="D1" s="12"/>
      <c r="E1" s="12"/>
      <c r="F1" s="12"/>
      <c r="G1" s="12"/>
      <c r="H1" s="12"/>
      <c r="I1" s="12"/>
      <c r="J1" s="12"/>
      <c r="K1" s="12"/>
      <c r="L1" s="12"/>
      <c r="M1" s="12"/>
      <c r="N1" s="12"/>
      <c r="O1" s="12"/>
      <c r="P1" s="12"/>
      <c r="Q1" s="12"/>
      <c r="R1" s="12"/>
      <c r="S1" s="12"/>
      <c r="T1" s="12"/>
      <c r="U1" s="12"/>
      <c r="V1" s="12"/>
      <c r="W1" s="12"/>
    </row>
    <row r="2" spans="1:23" ht="17.100000000000001" customHeight="1">
      <c r="A2" s="215" t="s">
        <v>1297</v>
      </c>
      <c r="B2" s="215"/>
      <c r="C2" s="13"/>
      <c r="D2" s="14"/>
      <c r="E2" s="15" t="s">
        <v>6</v>
      </c>
      <c r="F2" s="216">
        <f>Resumo!$F$2</f>
        <v>0</v>
      </c>
      <c r="G2" s="216"/>
      <c r="H2" s="16" t="s">
        <v>7</v>
      </c>
      <c r="I2" s="17">
        <v>0.24940000000000001</v>
      </c>
      <c r="J2" s="15" t="s">
        <v>8</v>
      </c>
      <c r="K2" s="18">
        <v>44484</v>
      </c>
      <c r="L2" s="81"/>
      <c r="M2" s="81"/>
      <c r="N2" s="81"/>
      <c r="O2" s="81"/>
      <c r="P2" s="81"/>
      <c r="Q2" s="81"/>
      <c r="R2" s="81"/>
      <c r="S2" s="81"/>
      <c r="T2" s="81"/>
      <c r="U2" s="81"/>
      <c r="V2" s="81"/>
      <c r="W2" s="82"/>
    </row>
    <row r="3" spans="1:23" ht="42.2" customHeight="1">
      <c r="A3" s="217" t="s">
        <v>1298</v>
      </c>
      <c r="B3" s="217"/>
      <c r="C3" s="19"/>
      <c r="D3" s="20"/>
      <c r="E3" s="21"/>
      <c r="F3" s="218"/>
      <c r="G3" s="218"/>
      <c r="H3" s="22" t="s">
        <v>11</v>
      </c>
      <c r="I3" s="219" t="s">
        <v>12</v>
      </c>
      <c r="J3" s="219"/>
      <c r="K3" s="219"/>
      <c r="L3" s="12"/>
      <c r="M3" s="12"/>
      <c r="N3" s="12"/>
      <c r="O3" s="12"/>
      <c r="P3" s="12"/>
      <c r="Q3" s="12"/>
      <c r="R3" s="12"/>
      <c r="S3" s="12"/>
      <c r="T3" s="12"/>
      <c r="U3" s="12"/>
      <c r="V3" s="12"/>
      <c r="W3" s="83"/>
    </row>
    <row r="4" spans="1:23" ht="17.100000000000001" customHeight="1">
      <c r="A4" s="212" t="s">
        <v>1299</v>
      </c>
      <c r="B4" s="212"/>
      <c r="C4" s="23"/>
      <c r="D4" s="20"/>
      <c r="E4" s="24"/>
      <c r="F4" s="20"/>
      <c r="G4" s="20"/>
      <c r="H4" s="20"/>
      <c r="I4" s="20"/>
      <c r="J4" s="20"/>
      <c r="K4" s="25"/>
      <c r="L4" s="12"/>
      <c r="M4" s="12"/>
      <c r="N4" s="12"/>
      <c r="O4" s="12"/>
      <c r="P4" s="12"/>
      <c r="Q4" s="12"/>
      <c r="R4" s="12"/>
      <c r="S4" s="12"/>
      <c r="T4" s="12"/>
      <c r="U4" s="12"/>
      <c r="V4" s="12"/>
      <c r="W4" s="83"/>
    </row>
    <row r="5" spans="1:23" ht="20.100000000000001" customHeight="1">
      <c r="A5" s="212" t="s">
        <v>1300</v>
      </c>
      <c r="B5" s="212"/>
      <c r="C5" s="26"/>
      <c r="D5" s="20"/>
      <c r="E5" s="27"/>
      <c r="F5" s="21" t="s">
        <v>16</v>
      </c>
      <c r="G5" s="213">
        <f>Resumo!$G$5</f>
        <v>0</v>
      </c>
      <c r="H5" s="213"/>
      <c r="I5" s="20"/>
      <c r="J5" s="20"/>
      <c r="K5" s="25"/>
      <c r="L5" s="12"/>
      <c r="M5" s="12"/>
      <c r="N5" s="12"/>
      <c r="O5" s="12"/>
      <c r="P5" s="12"/>
      <c r="Q5" s="12"/>
      <c r="R5" s="12"/>
      <c r="S5" s="12"/>
      <c r="T5" s="12"/>
      <c r="U5" s="12"/>
      <c r="V5" s="12"/>
      <c r="W5" s="83"/>
    </row>
    <row r="6" spans="1:23" ht="17.25">
      <c r="A6" s="214" t="s">
        <v>1301</v>
      </c>
      <c r="B6" s="214"/>
      <c r="C6" s="28"/>
      <c r="D6" s="29"/>
      <c r="E6" s="29"/>
      <c r="F6" s="29"/>
      <c r="G6" s="29"/>
      <c r="H6" s="29"/>
      <c r="I6" s="29"/>
      <c r="J6" s="29"/>
      <c r="K6" s="30"/>
      <c r="L6" s="29"/>
      <c r="M6" s="29"/>
      <c r="N6" s="29"/>
      <c r="O6" s="29"/>
      <c r="P6" s="29"/>
      <c r="Q6" s="29"/>
      <c r="R6" s="29"/>
      <c r="S6" s="29"/>
      <c r="T6" s="29"/>
      <c r="U6" s="29"/>
      <c r="V6" s="29"/>
      <c r="W6" s="30"/>
    </row>
    <row r="7" spans="1:23" ht="8.1" customHeight="1">
      <c r="A7" s="12"/>
      <c r="B7" s="12"/>
      <c r="C7" s="12"/>
      <c r="D7" s="12"/>
      <c r="E7" s="12"/>
      <c r="F7" s="12"/>
      <c r="G7" s="12"/>
      <c r="H7" s="12"/>
      <c r="I7" s="12"/>
      <c r="J7" s="12"/>
      <c r="K7" s="12"/>
      <c r="L7" s="12"/>
      <c r="M7" s="12"/>
      <c r="N7" s="12"/>
      <c r="O7" s="12"/>
      <c r="P7" s="12"/>
      <c r="Q7" s="12"/>
      <c r="R7" s="12"/>
      <c r="S7" s="12"/>
      <c r="T7" s="12"/>
      <c r="U7" s="12"/>
      <c r="V7" s="12"/>
      <c r="W7" s="12"/>
    </row>
    <row r="8" spans="1:23" ht="20.100000000000001" customHeight="1">
      <c r="A8" s="31" t="s">
        <v>19</v>
      </c>
      <c r="B8" s="31" t="s">
        <v>23</v>
      </c>
      <c r="C8" s="84" t="s">
        <v>29</v>
      </c>
      <c r="D8" s="31" t="s">
        <v>1302</v>
      </c>
      <c r="E8" s="31" t="s">
        <v>1303</v>
      </c>
      <c r="F8" s="31" t="s">
        <v>1304</v>
      </c>
      <c r="G8" s="31" t="s">
        <v>1305</v>
      </c>
      <c r="H8" s="31" t="s">
        <v>1306</v>
      </c>
      <c r="I8" s="31" t="s">
        <v>1307</v>
      </c>
      <c r="J8" s="31" t="s">
        <v>1308</v>
      </c>
      <c r="K8" s="31" t="s">
        <v>1309</v>
      </c>
      <c r="L8" s="31" t="s">
        <v>1310</v>
      </c>
      <c r="M8" s="31" t="s">
        <v>1311</v>
      </c>
      <c r="N8" s="31" t="s">
        <v>1312</v>
      </c>
      <c r="O8" s="31" t="s">
        <v>1313</v>
      </c>
      <c r="P8" s="31" t="s">
        <v>1314</v>
      </c>
      <c r="Q8" s="31" t="s">
        <v>1315</v>
      </c>
      <c r="R8" s="31" t="s">
        <v>1316</v>
      </c>
      <c r="S8" s="31" t="s">
        <v>1317</v>
      </c>
      <c r="T8" s="31" t="s">
        <v>1318</v>
      </c>
      <c r="U8" s="31" t="s">
        <v>1319</v>
      </c>
      <c r="V8" s="31" t="s">
        <v>1320</v>
      </c>
      <c r="W8" s="31" t="s">
        <v>1321</v>
      </c>
    </row>
    <row r="9" spans="1:23" ht="30.95" customHeight="1">
      <c r="A9" s="85" t="s">
        <v>30</v>
      </c>
      <c r="B9" s="86" t="s">
        <v>31</v>
      </c>
      <c r="C9" s="87" t="s">
        <v>1322</v>
      </c>
      <c r="D9" s="88" t="s">
        <v>1323</v>
      </c>
      <c r="E9" s="88" t="s">
        <v>1324</v>
      </c>
      <c r="F9" s="88" t="s">
        <v>1324</v>
      </c>
      <c r="G9" s="88" t="s">
        <v>1324</v>
      </c>
      <c r="H9" s="88" t="s">
        <v>1324</v>
      </c>
      <c r="I9" s="88" t="s">
        <v>1324</v>
      </c>
      <c r="J9" s="88" t="s">
        <v>1324</v>
      </c>
      <c r="K9" s="88" t="s">
        <v>1324</v>
      </c>
      <c r="L9" s="88" t="s">
        <v>1324</v>
      </c>
      <c r="M9" s="88" t="s">
        <v>1324</v>
      </c>
      <c r="N9" s="88" t="s">
        <v>1324</v>
      </c>
      <c r="O9" s="88" t="s">
        <v>1324</v>
      </c>
      <c r="P9" s="88" t="s">
        <v>1324</v>
      </c>
      <c r="Q9" s="88" t="s">
        <v>1324</v>
      </c>
      <c r="R9" s="88" t="s">
        <v>1324</v>
      </c>
      <c r="S9" s="88" t="s">
        <v>1324</v>
      </c>
      <c r="T9" s="88" t="s">
        <v>1324</v>
      </c>
      <c r="U9" s="88" t="s">
        <v>1324</v>
      </c>
      <c r="V9" s="88" t="s">
        <v>1324</v>
      </c>
      <c r="W9" s="89" t="s">
        <v>1324</v>
      </c>
    </row>
    <row r="10" spans="1:23" ht="30.95" customHeight="1">
      <c r="A10" s="90" t="s">
        <v>32</v>
      </c>
      <c r="B10" s="91" t="s">
        <v>33</v>
      </c>
      <c r="C10" s="92" t="s">
        <v>1325</v>
      </c>
      <c r="D10" s="93" t="s">
        <v>1326</v>
      </c>
      <c r="E10" s="93" t="s">
        <v>1326</v>
      </c>
      <c r="F10" s="93" t="s">
        <v>1326</v>
      </c>
      <c r="G10" s="93" t="s">
        <v>1326</v>
      </c>
      <c r="H10" s="93" t="s">
        <v>1326</v>
      </c>
      <c r="I10" s="93" t="s">
        <v>1326</v>
      </c>
      <c r="J10" s="93" t="s">
        <v>1326</v>
      </c>
      <c r="K10" s="93" t="s">
        <v>1326</v>
      </c>
      <c r="L10" s="93" t="s">
        <v>1326</v>
      </c>
      <c r="M10" s="93" t="s">
        <v>1326</v>
      </c>
      <c r="N10" s="93" t="s">
        <v>1326</v>
      </c>
      <c r="O10" s="93" t="s">
        <v>1326</v>
      </c>
      <c r="P10" s="93" t="s">
        <v>1326</v>
      </c>
      <c r="Q10" s="93" t="s">
        <v>1326</v>
      </c>
      <c r="R10" s="93" t="s">
        <v>1326</v>
      </c>
      <c r="S10" s="93" t="s">
        <v>1326</v>
      </c>
      <c r="T10" s="93" t="s">
        <v>1326</v>
      </c>
      <c r="U10" s="93" t="s">
        <v>1326</v>
      </c>
      <c r="V10" s="93" t="s">
        <v>1326</v>
      </c>
      <c r="W10" s="94" t="s">
        <v>1326</v>
      </c>
    </row>
    <row r="11" spans="1:23" ht="30">
      <c r="A11" s="95" t="s">
        <v>1327</v>
      </c>
      <c r="B11" s="96" t="s">
        <v>38</v>
      </c>
      <c r="C11" s="97" t="s">
        <v>1328</v>
      </c>
      <c r="D11" s="98" t="s">
        <v>1329</v>
      </c>
      <c r="E11" s="98" t="s">
        <v>1329</v>
      </c>
      <c r="F11" s="98" t="s">
        <v>1329</v>
      </c>
      <c r="G11" s="98" t="s">
        <v>1329</v>
      </c>
      <c r="H11" s="98" t="s">
        <v>1329</v>
      </c>
      <c r="I11" s="98" t="s">
        <v>1329</v>
      </c>
      <c r="J11" s="98" t="s">
        <v>1329</v>
      </c>
      <c r="K11" s="98" t="s">
        <v>1329</v>
      </c>
      <c r="L11" s="98" t="s">
        <v>1329</v>
      </c>
      <c r="M11" s="98" t="s">
        <v>1329</v>
      </c>
      <c r="N11" s="98" t="s">
        <v>1329</v>
      </c>
      <c r="O11" s="98" t="s">
        <v>1329</v>
      </c>
      <c r="P11" s="98" t="s">
        <v>1329</v>
      </c>
      <c r="Q11" s="98" t="s">
        <v>1329</v>
      </c>
      <c r="R11" s="98" t="s">
        <v>1329</v>
      </c>
      <c r="S11" s="98" t="s">
        <v>1329</v>
      </c>
      <c r="T11" s="98" t="s">
        <v>1329</v>
      </c>
      <c r="U11" s="98" t="s">
        <v>1329</v>
      </c>
      <c r="V11" s="98" t="s">
        <v>1329</v>
      </c>
      <c r="W11" s="96" t="s">
        <v>1329</v>
      </c>
    </row>
    <row r="12" spans="1:23" ht="30">
      <c r="A12" s="95" t="s">
        <v>1330</v>
      </c>
      <c r="B12" s="96" t="s">
        <v>42</v>
      </c>
      <c r="C12" s="97" t="s">
        <v>1331</v>
      </c>
      <c r="D12" s="98" t="s">
        <v>1332</v>
      </c>
      <c r="E12" s="98" t="s">
        <v>1332</v>
      </c>
      <c r="F12" s="98" t="s">
        <v>1332</v>
      </c>
      <c r="G12" s="98" t="s">
        <v>1332</v>
      </c>
      <c r="H12" s="98" t="s">
        <v>1332</v>
      </c>
      <c r="I12" s="98" t="s">
        <v>1332</v>
      </c>
      <c r="J12" s="98" t="s">
        <v>1332</v>
      </c>
      <c r="K12" s="98" t="s">
        <v>1332</v>
      </c>
      <c r="L12" s="98" t="s">
        <v>1332</v>
      </c>
      <c r="M12" s="98" t="s">
        <v>1332</v>
      </c>
      <c r="N12" s="98" t="s">
        <v>1332</v>
      </c>
      <c r="O12" s="98" t="s">
        <v>1332</v>
      </c>
      <c r="P12" s="98" t="s">
        <v>1332</v>
      </c>
      <c r="Q12" s="98" t="s">
        <v>1332</v>
      </c>
      <c r="R12" s="98" t="s">
        <v>1332</v>
      </c>
      <c r="S12" s="98" t="s">
        <v>1332</v>
      </c>
      <c r="T12" s="98" t="s">
        <v>1332</v>
      </c>
      <c r="U12" s="98" t="s">
        <v>1332</v>
      </c>
      <c r="V12" s="98" t="s">
        <v>1332</v>
      </c>
      <c r="W12" s="96" t="s">
        <v>1332</v>
      </c>
    </row>
    <row r="13" spans="1:23" ht="30.95" customHeight="1">
      <c r="A13" s="99" t="s">
        <v>44</v>
      </c>
      <c r="B13" s="91" t="s">
        <v>45</v>
      </c>
      <c r="C13" s="92" t="s">
        <v>1333</v>
      </c>
      <c r="D13" s="93" t="s">
        <v>1334</v>
      </c>
      <c r="E13" s="93" t="s">
        <v>1335</v>
      </c>
      <c r="F13" s="93" t="s">
        <v>1335</v>
      </c>
      <c r="G13" s="93" t="s">
        <v>1335</v>
      </c>
      <c r="H13" s="93" t="s">
        <v>1335</v>
      </c>
      <c r="I13" s="93" t="s">
        <v>1335</v>
      </c>
      <c r="J13" s="93" t="s">
        <v>1335</v>
      </c>
      <c r="K13" s="93" t="s">
        <v>1335</v>
      </c>
      <c r="L13" s="93" t="s">
        <v>1335</v>
      </c>
      <c r="M13" s="93" t="s">
        <v>1335</v>
      </c>
      <c r="N13" s="93" t="s">
        <v>1335</v>
      </c>
      <c r="O13" s="93" t="s">
        <v>1335</v>
      </c>
      <c r="P13" s="93" t="s">
        <v>1335</v>
      </c>
      <c r="Q13" s="93" t="s">
        <v>1335</v>
      </c>
      <c r="R13" s="93" t="s">
        <v>1335</v>
      </c>
      <c r="S13" s="93" t="s">
        <v>1335</v>
      </c>
      <c r="T13" s="93" t="s">
        <v>1335</v>
      </c>
      <c r="U13" s="93" t="s">
        <v>1335</v>
      </c>
      <c r="V13" s="93" t="s">
        <v>1335</v>
      </c>
      <c r="W13" s="94" t="s">
        <v>1335</v>
      </c>
    </row>
    <row r="14" spans="1:23" ht="30.95" customHeight="1">
      <c r="A14" s="100" t="s">
        <v>71</v>
      </c>
      <c r="B14" s="86" t="s">
        <v>72</v>
      </c>
      <c r="C14" s="87" t="s">
        <v>1336</v>
      </c>
      <c r="D14" s="88" t="s">
        <v>1337</v>
      </c>
      <c r="E14" s="88" t="s">
        <v>1335</v>
      </c>
      <c r="F14" s="88" t="s">
        <v>1335</v>
      </c>
      <c r="G14" s="88" t="s">
        <v>1335</v>
      </c>
      <c r="H14" s="88" t="s">
        <v>1335</v>
      </c>
      <c r="I14" s="88" t="s">
        <v>1335</v>
      </c>
      <c r="J14" s="88" t="s">
        <v>1335</v>
      </c>
      <c r="K14" s="88" t="s">
        <v>1335</v>
      </c>
      <c r="L14" s="88" t="s">
        <v>1335</v>
      </c>
      <c r="M14" s="88" t="s">
        <v>1335</v>
      </c>
      <c r="N14" s="88" t="s">
        <v>1335</v>
      </c>
      <c r="O14" s="88" t="s">
        <v>1335</v>
      </c>
      <c r="P14" s="88" t="s">
        <v>1335</v>
      </c>
      <c r="Q14" s="88" t="s">
        <v>1335</v>
      </c>
      <c r="R14" s="88" t="s">
        <v>1335</v>
      </c>
      <c r="S14" s="88" t="s">
        <v>1335</v>
      </c>
      <c r="T14" s="88" t="s">
        <v>1335</v>
      </c>
      <c r="U14" s="88" t="s">
        <v>1335</v>
      </c>
      <c r="V14" s="88" t="s">
        <v>1335</v>
      </c>
      <c r="W14" s="89" t="s">
        <v>1335</v>
      </c>
    </row>
    <row r="15" spans="1:23" ht="30.95" customHeight="1">
      <c r="A15" s="100" t="s">
        <v>84</v>
      </c>
      <c r="B15" s="86" t="s">
        <v>85</v>
      </c>
      <c r="C15" s="87" t="s">
        <v>2380</v>
      </c>
      <c r="D15" s="88" t="s">
        <v>2381</v>
      </c>
      <c r="E15" s="88" t="s">
        <v>2382</v>
      </c>
      <c r="F15" s="88" t="s">
        <v>2383</v>
      </c>
      <c r="G15" s="88" t="s">
        <v>1338</v>
      </c>
      <c r="H15" s="88" t="s">
        <v>1338</v>
      </c>
      <c r="I15" s="88" t="s">
        <v>1338</v>
      </c>
      <c r="J15" s="88" t="s">
        <v>1338</v>
      </c>
      <c r="K15" s="88" t="s">
        <v>1338</v>
      </c>
      <c r="L15" s="88" t="s">
        <v>1338</v>
      </c>
      <c r="M15" s="88" t="s">
        <v>1338</v>
      </c>
      <c r="N15" s="88" t="s">
        <v>1338</v>
      </c>
      <c r="O15" s="88" t="s">
        <v>1338</v>
      </c>
      <c r="P15" s="88" t="s">
        <v>1338</v>
      </c>
      <c r="Q15" s="88" t="s">
        <v>1338</v>
      </c>
      <c r="R15" s="88" t="s">
        <v>1338</v>
      </c>
      <c r="S15" s="88" t="s">
        <v>1338</v>
      </c>
      <c r="T15" s="88" t="s">
        <v>1338</v>
      </c>
      <c r="U15" s="88" t="s">
        <v>1338</v>
      </c>
      <c r="V15" s="88" t="s">
        <v>1338</v>
      </c>
      <c r="W15" s="89" t="s">
        <v>1338</v>
      </c>
    </row>
    <row r="16" spans="1:23" ht="30.95" customHeight="1">
      <c r="A16" s="99" t="s">
        <v>86</v>
      </c>
      <c r="B16" s="91" t="s">
        <v>87</v>
      </c>
      <c r="C16" s="92" t="s">
        <v>2384</v>
      </c>
      <c r="D16" s="93" t="s">
        <v>2385</v>
      </c>
      <c r="E16" s="93" t="s">
        <v>2385</v>
      </c>
      <c r="F16" s="93" t="s">
        <v>1335</v>
      </c>
      <c r="G16" s="93" t="s">
        <v>1335</v>
      </c>
      <c r="H16" s="93" t="s">
        <v>1335</v>
      </c>
      <c r="I16" s="93" t="s">
        <v>1335</v>
      </c>
      <c r="J16" s="93" t="s">
        <v>1335</v>
      </c>
      <c r="K16" s="93" t="s">
        <v>1335</v>
      </c>
      <c r="L16" s="93" t="s">
        <v>1335</v>
      </c>
      <c r="M16" s="93" t="s">
        <v>1335</v>
      </c>
      <c r="N16" s="93" t="s">
        <v>1335</v>
      </c>
      <c r="O16" s="93" t="s">
        <v>1335</v>
      </c>
      <c r="P16" s="93" t="s">
        <v>1335</v>
      </c>
      <c r="Q16" s="93" t="s">
        <v>1335</v>
      </c>
      <c r="R16" s="93" t="s">
        <v>1335</v>
      </c>
      <c r="S16" s="93" t="s">
        <v>1335</v>
      </c>
      <c r="T16" s="93" t="s">
        <v>1335</v>
      </c>
      <c r="U16" s="93" t="s">
        <v>1335</v>
      </c>
      <c r="V16" s="93" t="s">
        <v>1335</v>
      </c>
      <c r="W16" s="94" t="s">
        <v>1335</v>
      </c>
    </row>
    <row r="17" spans="1:23" ht="30.95" customHeight="1">
      <c r="A17" s="99" t="s">
        <v>104</v>
      </c>
      <c r="B17" s="91" t="s">
        <v>105</v>
      </c>
      <c r="C17" s="92" t="s">
        <v>2386</v>
      </c>
      <c r="D17" s="93" t="s">
        <v>1335</v>
      </c>
      <c r="E17" s="93" t="s">
        <v>2387</v>
      </c>
      <c r="F17" s="93" t="s">
        <v>2387</v>
      </c>
      <c r="G17" s="93" t="s">
        <v>1335</v>
      </c>
      <c r="H17" s="93" t="s">
        <v>1335</v>
      </c>
      <c r="I17" s="93" t="s">
        <v>1335</v>
      </c>
      <c r="J17" s="93" t="s">
        <v>1335</v>
      </c>
      <c r="K17" s="93" t="s">
        <v>1335</v>
      </c>
      <c r="L17" s="93" t="s">
        <v>1335</v>
      </c>
      <c r="M17" s="93" t="s">
        <v>1335</v>
      </c>
      <c r="N17" s="93" t="s">
        <v>1335</v>
      </c>
      <c r="O17" s="93" t="s">
        <v>1335</v>
      </c>
      <c r="P17" s="93" t="s">
        <v>1335</v>
      </c>
      <c r="Q17" s="93" t="s">
        <v>1335</v>
      </c>
      <c r="R17" s="93" t="s">
        <v>1335</v>
      </c>
      <c r="S17" s="93" t="s">
        <v>1335</v>
      </c>
      <c r="T17" s="93" t="s">
        <v>1335</v>
      </c>
      <c r="U17" s="93" t="s">
        <v>1335</v>
      </c>
      <c r="V17" s="93" t="s">
        <v>1335</v>
      </c>
      <c r="W17" s="94" t="s">
        <v>1335</v>
      </c>
    </row>
    <row r="18" spans="1:23" ht="30.95" customHeight="1">
      <c r="A18" s="99" t="s">
        <v>129</v>
      </c>
      <c r="B18" s="91" t="s">
        <v>130</v>
      </c>
      <c r="C18" s="92" t="s">
        <v>2388</v>
      </c>
      <c r="D18" s="93" t="s">
        <v>1335</v>
      </c>
      <c r="E18" s="93" t="s">
        <v>1335</v>
      </c>
      <c r="F18" s="93" t="s">
        <v>2389</v>
      </c>
      <c r="G18" s="93" t="s">
        <v>1335</v>
      </c>
      <c r="H18" s="93" t="s">
        <v>1335</v>
      </c>
      <c r="I18" s="93" t="s">
        <v>1335</v>
      </c>
      <c r="J18" s="93" t="s">
        <v>1335</v>
      </c>
      <c r="K18" s="93" t="s">
        <v>1335</v>
      </c>
      <c r="L18" s="93" t="s">
        <v>1335</v>
      </c>
      <c r="M18" s="93" t="s">
        <v>1335</v>
      </c>
      <c r="N18" s="93" t="s">
        <v>1335</v>
      </c>
      <c r="O18" s="93" t="s">
        <v>1335</v>
      </c>
      <c r="P18" s="93" t="s">
        <v>1335</v>
      </c>
      <c r="Q18" s="93" t="s">
        <v>1335</v>
      </c>
      <c r="R18" s="93" t="s">
        <v>1335</v>
      </c>
      <c r="S18" s="93" t="s">
        <v>1335</v>
      </c>
      <c r="T18" s="93" t="s">
        <v>1335</v>
      </c>
      <c r="U18" s="93" t="s">
        <v>1335</v>
      </c>
      <c r="V18" s="93" t="s">
        <v>1335</v>
      </c>
      <c r="W18" s="94" t="s">
        <v>1335</v>
      </c>
    </row>
    <row r="19" spans="1:23" ht="30.95" customHeight="1">
      <c r="A19" s="100" t="s">
        <v>147</v>
      </c>
      <c r="B19" s="86" t="s">
        <v>148</v>
      </c>
      <c r="C19" s="87" t="s">
        <v>1339</v>
      </c>
      <c r="D19" s="88" t="s">
        <v>1338</v>
      </c>
      <c r="E19" s="88" t="s">
        <v>1338</v>
      </c>
      <c r="F19" s="88" t="s">
        <v>1340</v>
      </c>
      <c r="G19" s="88" t="s">
        <v>1341</v>
      </c>
      <c r="H19" s="88" t="s">
        <v>1342</v>
      </c>
      <c r="I19" s="88" t="s">
        <v>1343</v>
      </c>
      <c r="J19" s="88" t="s">
        <v>1344</v>
      </c>
      <c r="K19" s="88" t="s">
        <v>1338</v>
      </c>
      <c r="L19" s="88" t="s">
        <v>1338</v>
      </c>
      <c r="M19" s="88" t="s">
        <v>1338</v>
      </c>
      <c r="N19" s="88" t="s">
        <v>1338</v>
      </c>
      <c r="O19" s="88" t="s">
        <v>1338</v>
      </c>
      <c r="P19" s="88" t="s">
        <v>1338</v>
      </c>
      <c r="Q19" s="88" t="s">
        <v>1338</v>
      </c>
      <c r="R19" s="88" t="s">
        <v>1338</v>
      </c>
      <c r="S19" s="88" t="s">
        <v>1338</v>
      </c>
      <c r="T19" s="88" t="s">
        <v>1338</v>
      </c>
      <c r="U19" s="88" t="s">
        <v>1338</v>
      </c>
      <c r="V19" s="88" t="s">
        <v>1338</v>
      </c>
      <c r="W19" s="89" t="s">
        <v>1338</v>
      </c>
    </row>
    <row r="20" spans="1:23" ht="30.95" customHeight="1">
      <c r="A20" s="99" t="s">
        <v>149</v>
      </c>
      <c r="B20" s="91" t="s">
        <v>150</v>
      </c>
      <c r="C20" s="92" t="s">
        <v>1345</v>
      </c>
      <c r="D20" s="93" t="s">
        <v>1335</v>
      </c>
      <c r="E20" s="93" t="s">
        <v>1335</v>
      </c>
      <c r="F20" s="93" t="s">
        <v>1335</v>
      </c>
      <c r="G20" s="93" t="s">
        <v>1346</v>
      </c>
      <c r="H20" s="93" t="s">
        <v>1335</v>
      </c>
      <c r="I20" s="93" t="s">
        <v>1335</v>
      </c>
      <c r="J20" s="93" t="s">
        <v>1335</v>
      </c>
      <c r="K20" s="93" t="s">
        <v>1335</v>
      </c>
      <c r="L20" s="93" t="s">
        <v>1335</v>
      </c>
      <c r="M20" s="93" t="s">
        <v>1335</v>
      </c>
      <c r="N20" s="93" t="s">
        <v>1335</v>
      </c>
      <c r="O20" s="93" t="s">
        <v>1335</v>
      </c>
      <c r="P20" s="93" t="s">
        <v>1335</v>
      </c>
      <c r="Q20" s="93" t="s">
        <v>1335</v>
      </c>
      <c r="R20" s="93" t="s">
        <v>1335</v>
      </c>
      <c r="S20" s="93" t="s">
        <v>1335</v>
      </c>
      <c r="T20" s="93" t="s">
        <v>1335</v>
      </c>
      <c r="U20" s="93" t="s">
        <v>1335</v>
      </c>
      <c r="V20" s="93" t="s">
        <v>1335</v>
      </c>
      <c r="W20" s="94" t="s">
        <v>1335</v>
      </c>
    </row>
    <row r="21" spans="1:23" ht="30.95" customHeight="1">
      <c r="A21" s="99" t="s">
        <v>179</v>
      </c>
      <c r="B21" s="91" t="s">
        <v>180</v>
      </c>
      <c r="C21" s="92" t="s">
        <v>1347</v>
      </c>
      <c r="D21" s="93" t="s">
        <v>1335</v>
      </c>
      <c r="E21" s="93" t="s">
        <v>1335</v>
      </c>
      <c r="F21" s="93" t="s">
        <v>1335</v>
      </c>
      <c r="G21" s="93" t="s">
        <v>1348</v>
      </c>
      <c r="H21" s="93" t="s">
        <v>1349</v>
      </c>
      <c r="I21" s="93" t="s">
        <v>1335</v>
      </c>
      <c r="J21" s="93" t="s">
        <v>1335</v>
      </c>
      <c r="K21" s="93" t="s">
        <v>1335</v>
      </c>
      <c r="L21" s="93" t="s">
        <v>1335</v>
      </c>
      <c r="M21" s="93" t="s">
        <v>1335</v>
      </c>
      <c r="N21" s="93" t="s">
        <v>1335</v>
      </c>
      <c r="O21" s="93" t="s">
        <v>1335</v>
      </c>
      <c r="P21" s="93" t="s">
        <v>1335</v>
      </c>
      <c r="Q21" s="93" t="s">
        <v>1335</v>
      </c>
      <c r="R21" s="93" t="s">
        <v>1335</v>
      </c>
      <c r="S21" s="93" t="s">
        <v>1335</v>
      </c>
      <c r="T21" s="93" t="s">
        <v>1335</v>
      </c>
      <c r="U21" s="93" t="s">
        <v>1335</v>
      </c>
      <c r="V21" s="93" t="s">
        <v>1335</v>
      </c>
      <c r="W21" s="94" t="s">
        <v>1335</v>
      </c>
    </row>
    <row r="22" spans="1:23" ht="30.95" customHeight="1">
      <c r="A22" s="99" t="s">
        <v>202</v>
      </c>
      <c r="B22" s="91" t="s">
        <v>203</v>
      </c>
      <c r="C22" s="92" t="s">
        <v>1350</v>
      </c>
      <c r="D22" s="93" t="s">
        <v>1335</v>
      </c>
      <c r="E22" s="93" t="s">
        <v>1335</v>
      </c>
      <c r="F22" s="93" t="s">
        <v>1335</v>
      </c>
      <c r="G22" s="93" t="s">
        <v>1335</v>
      </c>
      <c r="H22" s="93" t="s">
        <v>1335</v>
      </c>
      <c r="I22" s="93" t="s">
        <v>1335</v>
      </c>
      <c r="J22" s="93" t="s">
        <v>1351</v>
      </c>
      <c r="K22" s="93" t="s">
        <v>1335</v>
      </c>
      <c r="L22" s="93" t="s">
        <v>1335</v>
      </c>
      <c r="M22" s="93" t="s">
        <v>1335</v>
      </c>
      <c r="N22" s="93" t="s">
        <v>1335</v>
      </c>
      <c r="O22" s="93" t="s">
        <v>1335</v>
      </c>
      <c r="P22" s="93" t="s">
        <v>1335</v>
      </c>
      <c r="Q22" s="93" t="s">
        <v>1335</v>
      </c>
      <c r="R22" s="93" t="s">
        <v>1335</v>
      </c>
      <c r="S22" s="93" t="s">
        <v>1335</v>
      </c>
      <c r="T22" s="93" t="s">
        <v>1335</v>
      </c>
      <c r="U22" s="93" t="s">
        <v>1335</v>
      </c>
      <c r="V22" s="93" t="s">
        <v>1335</v>
      </c>
      <c r="W22" s="94" t="s">
        <v>1335</v>
      </c>
    </row>
    <row r="23" spans="1:23" ht="30.95" customHeight="1">
      <c r="A23" s="99" t="s">
        <v>219</v>
      </c>
      <c r="B23" s="91" t="s">
        <v>220</v>
      </c>
      <c r="C23" s="92" t="s">
        <v>1352</v>
      </c>
      <c r="D23" s="93" t="s">
        <v>1335</v>
      </c>
      <c r="E23" s="93" t="s">
        <v>1335</v>
      </c>
      <c r="F23" s="93" t="s">
        <v>1335</v>
      </c>
      <c r="G23" s="93" t="s">
        <v>1335</v>
      </c>
      <c r="H23" s="93" t="s">
        <v>1335</v>
      </c>
      <c r="I23" s="93" t="s">
        <v>1335</v>
      </c>
      <c r="J23" s="93" t="s">
        <v>1353</v>
      </c>
      <c r="K23" s="93" t="s">
        <v>1335</v>
      </c>
      <c r="L23" s="93" t="s">
        <v>1335</v>
      </c>
      <c r="M23" s="93" t="s">
        <v>1335</v>
      </c>
      <c r="N23" s="93" t="s">
        <v>1335</v>
      </c>
      <c r="O23" s="93" t="s">
        <v>1335</v>
      </c>
      <c r="P23" s="93" t="s">
        <v>1335</v>
      </c>
      <c r="Q23" s="93" t="s">
        <v>1335</v>
      </c>
      <c r="R23" s="93" t="s">
        <v>1335</v>
      </c>
      <c r="S23" s="93" t="s">
        <v>1335</v>
      </c>
      <c r="T23" s="93" t="s">
        <v>1335</v>
      </c>
      <c r="U23" s="93" t="s">
        <v>1335</v>
      </c>
      <c r="V23" s="93" t="s">
        <v>1335</v>
      </c>
      <c r="W23" s="94" t="s">
        <v>1335</v>
      </c>
    </row>
    <row r="24" spans="1:23" ht="30.95" customHeight="1">
      <c r="A24" s="99" t="s">
        <v>232</v>
      </c>
      <c r="B24" s="91" t="s">
        <v>233</v>
      </c>
      <c r="C24" s="92" t="s">
        <v>1354</v>
      </c>
      <c r="D24" s="93" t="s">
        <v>1335</v>
      </c>
      <c r="E24" s="93" t="s">
        <v>1335</v>
      </c>
      <c r="F24" s="93" t="s">
        <v>1355</v>
      </c>
      <c r="G24" s="93" t="s">
        <v>1355</v>
      </c>
      <c r="H24" s="93" t="s">
        <v>1335</v>
      </c>
      <c r="I24" s="93" t="s">
        <v>1335</v>
      </c>
      <c r="J24" s="93" t="s">
        <v>1335</v>
      </c>
      <c r="K24" s="93" t="s">
        <v>1335</v>
      </c>
      <c r="L24" s="93" t="s">
        <v>1335</v>
      </c>
      <c r="M24" s="93" t="s">
        <v>1335</v>
      </c>
      <c r="N24" s="93" t="s">
        <v>1335</v>
      </c>
      <c r="O24" s="93" t="s">
        <v>1335</v>
      </c>
      <c r="P24" s="93" t="s">
        <v>1335</v>
      </c>
      <c r="Q24" s="93" t="s">
        <v>1335</v>
      </c>
      <c r="R24" s="93" t="s">
        <v>1335</v>
      </c>
      <c r="S24" s="93" t="s">
        <v>1335</v>
      </c>
      <c r="T24" s="93" t="s">
        <v>1335</v>
      </c>
      <c r="U24" s="93" t="s">
        <v>1335</v>
      </c>
      <c r="V24" s="93" t="s">
        <v>1335</v>
      </c>
      <c r="W24" s="94" t="s">
        <v>1335</v>
      </c>
    </row>
    <row r="25" spans="1:23" ht="30.95" customHeight="1">
      <c r="A25" s="99" t="s">
        <v>237</v>
      </c>
      <c r="B25" s="91" t="s">
        <v>238</v>
      </c>
      <c r="C25" s="92" t="s">
        <v>1356</v>
      </c>
      <c r="D25" s="93" t="s">
        <v>1335</v>
      </c>
      <c r="E25" s="93" t="s">
        <v>1335</v>
      </c>
      <c r="F25" s="93" t="s">
        <v>1335</v>
      </c>
      <c r="G25" s="93" t="s">
        <v>1335</v>
      </c>
      <c r="H25" s="93" t="s">
        <v>1357</v>
      </c>
      <c r="I25" s="93" t="s">
        <v>1358</v>
      </c>
      <c r="J25" s="93" t="s">
        <v>1335</v>
      </c>
      <c r="K25" s="93" t="s">
        <v>1335</v>
      </c>
      <c r="L25" s="93" t="s">
        <v>1335</v>
      </c>
      <c r="M25" s="93" t="s">
        <v>1335</v>
      </c>
      <c r="N25" s="93" t="s">
        <v>1335</v>
      </c>
      <c r="O25" s="93" t="s">
        <v>1335</v>
      </c>
      <c r="P25" s="93" t="s">
        <v>1335</v>
      </c>
      <c r="Q25" s="93" t="s">
        <v>1335</v>
      </c>
      <c r="R25" s="93" t="s">
        <v>1335</v>
      </c>
      <c r="S25" s="93" t="s">
        <v>1335</v>
      </c>
      <c r="T25" s="93" t="s">
        <v>1335</v>
      </c>
      <c r="U25" s="93" t="s">
        <v>1335</v>
      </c>
      <c r="V25" s="93" t="s">
        <v>1335</v>
      </c>
      <c r="W25" s="94" t="s">
        <v>1335</v>
      </c>
    </row>
    <row r="26" spans="1:23" ht="30.95" customHeight="1">
      <c r="A26" s="99" t="s">
        <v>243</v>
      </c>
      <c r="B26" s="91" t="s">
        <v>244</v>
      </c>
      <c r="C26" s="92" t="s">
        <v>1359</v>
      </c>
      <c r="D26" s="93" t="s">
        <v>1335</v>
      </c>
      <c r="E26" s="93" t="s">
        <v>1335</v>
      </c>
      <c r="F26" s="93" t="s">
        <v>1335</v>
      </c>
      <c r="G26" s="93" t="s">
        <v>1335</v>
      </c>
      <c r="H26" s="93" t="s">
        <v>1360</v>
      </c>
      <c r="I26" s="93" t="s">
        <v>1361</v>
      </c>
      <c r="J26" s="93" t="s">
        <v>1335</v>
      </c>
      <c r="K26" s="93" t="s">
        <v>1335</v>
      </c>
      <c r="L26" s="93" t="s">
        <v>1335</v>
      </c>
      <c r="M26" s="93" t="s">
        <v>1335</v>
      </c>
      <c r="N26" s="93" t="s">
        <v>1335</v>
      </c>
      <c r="O26" s="93" t="s">
        <v>1335</v>
      </c>
      <c r="P26" s="93" t="s">
        <v>1335</v>
      </c>
      <c r="Q26" s="93" t="s">
        <v>1335</v>
      </c>
      <c r="R26" s="93" t="s">
        <v>1335</v>
      </c>
      <c r="S26" s="93" t="s">
        <v>1335</v>
      </c>
      <c r="T26" s="93" t="s">
        <v>1335</v>
      </c>
      <c r="U26" s="93" t="s">
        <v>1335</v>
      </c>
      <c r="V26" s="93" t="s">
        <v>1335</v>
      </c>
      <c r="W26" s="94" t="s">
        <v>1335</v>
      </c>
    </row>
    <row r="27" spans="1:23" ht="30.95" customHeight="1">
      <c r="A27" s="99" t="s">
        <v>255</v>
      </c>
      <c r="B27" s="91" t="s">
        <v>256</v>
      </c>
      <c r="C27" s="92" t="s">
        <v>1362</v>
      </c>
      <c r="D27" s="93" t="s">
        <v>1335</v>
      </c>
      <c r="E27" s="93" t="s">
        <v>1335</v>
      </c>
      <c r="F27" s="93" t="s">
        <v>1335</v>
      </c>
      <c r="G27" s="93" t="s">
        <v>1335</v>
      </c>
      <c r="H27" s="93" t="s">
        <v>1335</v>
      </c>
      <c r="I27" s="93" t="s">
        <v>1363</v>
      </c>
      <c r="J27" s="93" t="s">
        <v>1335</v>
      </c>
      <c r="K27" s="93" t="s">
        <v>1335</v>
      </c>
      <c r="L27" s="93" t="s">
        <v>1335</v>
      </c>
      <c r="M27" s="93" t="s">
        <v>1335</v>
      </c>
      <c r="N27" s="93" t="s">
        <v>1335</v>
      </c>
      <c r="O27" s="93" t="s">
        <v>1335</v>
      </c>
      <c r="P27" s="93" t="s">
        <v>1335</v>
      </c>
      <c r="Q27" s="93" t="s">
        <v>1335</v>
      </c>
      <c r="R27" s="93" t="s">
        <v>1335</v>
      </c>
      <c r="S27" s="93" t="s">
        <v>1335</v>
      </c>
      <c r="T27" s="93" t="s">
        <v>1335</v>
      </c>
      <c r="U27" s="93" t="s">
        <v>1335</v>
      </c>
      <c r="V27" s="93" t="s">
        <v>1335</v>
      </c>
      <c r="W27" s="94" t="s">
        <v>1335</v>
      </c>
    </row>
    <row r="28" spans="1:23" ht="30.95" customHeight="1">
      <c r="A28" s="99" t="s">
        <v>268</v>
      </c>
      <c r="B28" s="91" t="s">
        <v>269</v>
      </c>
      <c r="C28" s="92" t="s">
        <v>1364</v>
      </c>
      <c r="D28" s="93" t="s">
        <v>1335</v>
      </c>
      <c r="E28" s="93" t="s">
        <v>1335</v>
      </c>
      <c r="F28" s="93" t="s">
        <v>1335</v>
      </c>
      <c r="G28" s="93" t="s">
        <v>1335</v>
      </c>
      <c r="H28" s="93" t="s">
        <v>1335</v>
      </c>
      <c r="I28" s="93" t="s">
        <v>1335</v>
      </c>
      <c r="J28" s="93" t="s">
        <v>1365</v>
      </c>
      <c r="K28" s="93" t="s">
        <v>1335</v>
      </c>
      <c r="L28" s="93" t="s">
        <v>1335</v>
      </c>
      <c r="M28" s="93" t="s">
        <v>1335</v>
      </c>
      <c r="N28" s="93" t="s">
        <v>1335</v>
      </c>
      <c r="O28" s="93" t="s">
        <v>1335</v>
      </c>
      <c r="P28" s="93" t="s">
        <v>1335</v>
      </c>
      <c r="Q28" s="93" t="s">
        <v>1335</v>
      </c>
      <c r="R28" s="93" t="s">
        <v>1335</v>
      </c>
      <c r="S28" s="93" t="s">
        <v>1335</v>
      </c>
      <c r="T28" s="93" t="s">
        <v>1335</v>
      </c>
      <c r="U28" s="93" t="s">
        <v>1335</v>
      </c>
      <c r="V28" s="93" t="s">
        <v>1335</v>
      </c>
      <c r="W28" s="94" t="s">
        <v>1335</v>
      </c>
    </row>
    <row r="29" spans="1:23" ht="30.95" customHeight="1">
      <c r="A29" s="100" t="s">
        <v>281</v>
      </c>
      <c r="B29" s="86" t="s">
        <v>282</v>
      </c>
      <c r="C29" s="87" t="s">
        <v>1366</v>
      </c>
      <c r="D29" s="88" t="s">
        <v>1335</v>
      </c>
      <c r="E29" s="88" t="s">
        <v>1335</v>
      </c>
      <c r="F29" s="88" t="s">
        <v>1335</v>
      </c>
      <c r="G29" s="88" t="s">
        <v>1367</v>
      </c>
      <c r="H29" s="88" t="s">
        <v>1335</v>
      </c>
      <c r="I29" s="88" t="s">
        <v>1335</v>
      </c>
      <c r="J29" s="88" t="s">
        <v>1335</v>
      </c>
      <c r="K29" s="88" t="s">
        <v>1335</v>
      </c>
      <c r="L29" s="88" t="s">
        <v>1335</v>
      </c>
      <c r="M29" s="88" t="s">
        <v>1335</v>
      </c>
      <c r="N29" s="88" t="s">
        <v>1335</v>
      </c>
      <c r="O29" s="88" t="s">
        <v>1335</v>
      </c>
      <c r="P29" s="88" t="s">
        <v>1335</v>
      </c>
      <c r="Q29" s="88" t="s">
        <v>1335</v>
      </c>
      <c r="R29" s="88" t="s">
        <v>1335</v>
      </c>
      <c r="S29" s="88" t="s">
        <v>1335</v>
      </c>
      <c r="T29" s="88" t="s">
        <v>1335</v>
      </c>
      <c r="U29" s="88" t="s">
        <v>1335</v>
      </c>
      <c r="V29" s="88" t="s">
        <v>1335</v>
      </c>
      <c r="W29" s="89" t="s">
        <v>1335</v>
      </c>
    </row>
    <row r="30" spans="1:23" ht="30.95" customHeight="1">
      <c r="A30" s="100" t="s">
        <v>287</v>
      </c>
      <c r="B30" s="86" t="s">
        <v>288</v>
      </c>
      <c r="C30" s="87" t="s">
        <v>1368</v>
      </c>
      <c r="D30" s="88" t="s">
        <v>1338</v>
      </c>
      <c r="E30" s="88" t="s">
        <v>1338</v>
      </c>
      <c r="F30" s="88" t="s">
        <v>1338</v>
      </c>
      <c r="G30" s="88" t="s">
        <v>1338</v>
      </c>
      <c r="H30" s="88" t="s">
        <v>1338</v>
      </c>
      <c r="I30" s="88" t="s">
        <v>1369</v>
      </c>
      <c r="J30" s="88" t="s">
        <v>1370</v>
      </c>
      <c r="K30" s="88" t="s">
        <v>1371</v>
      </c>
      <c r="L30" s="88" t="s">
        <v>1372</v>
      </c>
      <c r="M30" s="88" t="s">
        <v>1373</v>
      </c>
      <c r="N30" s="88" t="s">
        <v>1338</v>
      </c>
      <c r="O30" s="88" t="s">
        <v>1338</v>
      </c>
      <c r="P30" s="88" t="s">
        <v>1338</v>
      </c>
      <c r="Q30" s="88" t="s">
        <v>1338</v>
      </c>
      <c r="R30" s="88" t="s">
        <v>1338</v>
      </c>
      <c r="S30" s="88" t="s">
        <v>1374</v>
      </c>
      <c r="T30" s="88" t="s">
        <v>1375</v>
      </c>
      <c r="U30" s="88" t="s">
        <v>1338</v>
      </c>
      <c r="V30" s="88" t="s">
        <v>1338</v>
      </c>
      <c r="W30" s="89" t="s">
        <v>1376</v>
      </c>
    </row>
    <row r="31" spans="1:23" ht="30.95" customHeight="1">
      <c r="A31" s="99" t="s">
        <v>289</v>
      </c>
      <c r="B31" s="91" t="s">
        <v>290</v>
      </c>
      <c r="C31" s="92" t="s">
        <v>1377</v>
      </c>
      <c r="D31" s="93" t="s">
        <v>1335</v>
      </c>
      <c r="E31" s="93" t="s">
        <v>1335</v>
      </c>
      <c r="F31" s="93" t="s">
        <v>1335</v>
      </c>
      <c r="G31" s="93" t="s">
        <v>1335</v>
      </c>
      <c r="H31" s="93" t="s">
        <v>1335</v>
      </c>
      <c r="I31" s="93" t="s">
        <v>1378</v>
      </c>
      <c r="J31" s="93" t="s">
        <v>1335</v>
      </c>
      <c r="K31" s="93" t="s">
        <v>1335</v>
      </c>
      <c r="L31" s="93" t="s">
        <v>1335</v>
      </c>
      <c r="M31" s="93" t="s">
        <v>1335</v>
      </c>
      <c r="N31" s="93" t="s">
        <v>1335</v>
      </c>
      <c r="O31" s="93" t="s">
        <v>1335</v>
      </c>
      <c r="P31" s="93" t="s">
        <v>1335</v>
      </c>
      <c r="Q31" s="93" t="s">
        <v>1335</v>
      </c>
      <c r="R31" s="93" t="s">
        <v>1335</v>
      </c>
      <c r="S31" s="93" t="s">
        <v>1335</v>
      </c>
      <c r="T31" s="93" t="s">
        <v>1335</v>
      </c>
      <c r="U31" s="93" t="s">
        <v>1335</v>
      </c>
      <c r="V31" s="93" t="s">
        <v>1335</v>
      </c>
      <c r="W31" s="94" t="s">
        <v>1335</v>
      </c>
    </row>
    <row r="32" spans="1:23" ht="30.95" customHeight="1">
      <c r="A32" s="99" t="s">
        <v>301</v>
      </c>
      <c r="B32" s="91" t="s">
        <v>302</v>
      </c>
      <c r="C32" s="92" t="s">
        <v>1379</v>
      </c>
      <c r="D32" s="93" t="s">
        <v>1338</v>
      </c>
      <c r="E32" s="93" t="s">
        <v>1338</v>
      </c>
      <c r="F32" s="93" t="s">
        <v>1338</v>
      </c>
      <c r="G32" s="93" t="s">
        <v>1338</v>
      </c>
      <c r="H32" s="93" t="s">
        <v>1338</v>
      </c>
      <c r="I32" s="93" t="s">
        <v>1338</v>
      </c>
      <c r="J32" s="93" t="s">
        <v>1380</v>
      </c>
      <c r="K32" s="93" t="s">
        <v>1381</v>
      </c>
      <c r="L32" s="93" t="s">
        <v>1338</v>
      </c>
      <c r="M32" s="93" t="s">
        <v>1338</v>
      </c>
      <c r="N32" s="93" t="s">
        <v>1338</v>
      </c>
      <c r="O32" s="93" t="s">
        <v>1338</v>
      </c>
      <c r="P32" s="93" t="s">
        <v>1338</v>
      </c>
      <c r="Q32" s="93" t="s">
        <v>1338</v>
      </c>
      <c r="R32" s="93" t="s">
        <v>1338</v>
      </c>
      <c r="S32" s="93" t="s">
        <v>1338</v>
      </c>
      <c r="T32" s="93" t="s">
        <v>1338</v>
      </c>
      <c r="U32" s="93" t="s">
        <v>1338</v>
      </c>
      <c r="V32" s="93" t="s">
        <v>1338</v>
      </c>
      <c r="W32" s="94" t="s">
        <v>1338</v>
      </c>
    </row>
    <row r="33" spans="1:23" ht="30.95" customHeight="1">
      <c r="A33" s="101" t="s">
        <v>303</v>
      </c>
      <c r="B33" s="102" t="s">
        <v>304</v>
      </c>
      <c r="C33" s="103" t="s">
        <v>1382</v>
      </c>
      <c r="D33" s="104" t="s">
        <v>1335</v>
      </c>
      <c r="E33" s="104" t="s">
        <v>1335</v>
      </c>
      <c r="F33" s="104" t="s">
        <v>1335</v>
      </c>
      <c r="G33" s="104" t="s">
        <v>1335</v>
      </c>
      <c r="H33" s="104" t="s">
        <v>1335</v>
      </c>
      <c r="I33" s="104" t="s">
        <v>1335</v>
      </c>
      <c r="J33" s="104" t="s">
        <v>1383</v>
      </c>
      <c r="K33" s="104" t="s">
        <v>1384</v>
      </c>
      <c r="L33" s="104" t="s">
        <v>1335</v>
      </c>
      <c r="M33" s="104" t="s">
        <v>1335</v>
      </c>
      <c r="N33" s="104" t="s">
        <v>1335</v>
      </c>
      <c r="O33" s="104" t="s">
        <v>1335</v>
      </c>
      <c r="P33" s="104" t="s">
        <v>1335</v>
      </c>
      <c r="Q33" s="104" t="s">
        <v>1335</v>
      </c>
      <c r="R33" s="104" t="s">
        <v>1335</v>
      </c>
      <c r="S33" s="104" t="s">
        <v>1335</v>
      </c>
      <c r="T33" s="104" t="s">
        <v>1335</v>
      </c>
      <c r="U33" s="104" t="s">
        <v>1335</v>
      </c>
      <c r="V33" s="104" t="s">
        <v>1335</v>
      </c>
      <c r="W33" s="105" t="s">
        <v>1335</v>
      </c>
    </row>
    <row r="34" spans="1:23" ht="30.95" customHeight="1">
      <c r="A34" s="101" t="s">
        <v>313</v>
      </c>
      <c r="B34" s="102" t="s">
        <v>314</v>
      </c>
      <c r="C34" s="103" t="s">
        <v>1385</v>
      </c>
      <c r="D34" s="104" t="s">
        <v>1335</v>
      </c>
      <c r="E34" s="104" t="s">
        <v>1335</v>
      </c>
      <c r="F34" s="104" t="s">
        <v>1335</v>
      </c>
      <c r="G34" s="104" t="s">
        <v>1335</v>
      </c>
      <c r="H34" s="104" t="s">
        <v>1335</v>
      </c>
      <c r="I34" s="104" t="s">
        <v>1335</v>
      </c>
      <c r="J34" s="104" t="s">
        <v>1386</v>
      </c>
      <c r="K34" s="104" t="s">
        <v>1387</v>
      </c>
      <c r="L34" s="104" t="s">
        <v>1335</v>
      </c>
      <c r="M34" s="104" t="s">
        <v>1335</v>
      </c>
      <c r="N34" s="104" t="s">
        <v>1335</v>
      </c>
      <c r="O34" s="104" t="s">
        <v>1335</v>
      </c>
      <c r="P34" s="104" t="s">
        <v>1335</v>
      </c>
      <c r="Q34" s="104" t="s">
        <v>1335</v>
      </c>
      <c r="R34" s="104" t="s">
        <v>1335</v>
      </c>
      <c r="S34" s="104" t="s">
        <v>1335</v>
      </c>
      <c r="T34" s="104" t="s">
        <v>1335</v>
      </c>
      <c r="U34" s="104" t="s">
        <v>1335</v>
      </c>
      <c r="V34" s="104" t="s">
        <v>1335</v>
      </c>
      <c r="W34" s="105" t="s">
        <v>1335</v>
      </c>
    </row>
    <row r="35" spans="1:23" ht="30.95" customHeight="1">
      <c r="A35" s="99" t="s">
        <v>317</v>
      </c>
      <c r="B35" s="91" t="s">
        <v>318</v>
      </c>
      <c r="C35" s="92" t="s">
        <v>1388</v>
      </c>
      <c r="D35" s="93" t="s">
        <v>1338</v>
      </c>
      <c r="E35" s="93" t="s">
        <v>1338</v>
      </c>
      <c r="F35" s="93" t="s">
        <v>1338</v>
      </c>
      <c r="G35" s="93" t="s">
        <v>1338</v>
      </c>
      <c r="H35" s="93" t="s">
        <v>1338</v>
      </c>
      <c r="I35" s="93" t="s">
        <v>1338</v>
      </c>
      <c r="J35" s="93" t="s">
        <v>1338</v>
      </c>
      <c r="K35" s="93" t="s">
        <v>1338</v>
      </c>
      <c r="L35" s="93" t="s">
        <v>1338</v>
      </c>
      <c r="M35" s="93" t="s">
        <v>1338</v>
      </c>
      <c r="N35" s="93" t="s">
        <v>1338</v>
      </c>
      <c r="O35" s="93" t="s">
        <v>1338</v>
      </c>
      <c r="P35" s="93" t="s">
        <v>1338</v>
      </c>
      <c r="Q35" s="93" t="s">
        <v>1338</v>
      </c>
      <c r="R35" s="93" t="s">
        <v>1338</v>
      </c>
      <c r="S35" s="93" t="s">
        <v>1389</v>
      </c>
      <c r="T35" s="93" t="s">
        <v>1390</v>
      </c>
      <c r="U35" s="93" t="s">
        <v>1338</v>
      </c>
      <c r="V35" s="93" t="s">
        <v>1338</v>
      </c>
      <c r="W35" s="94" t="s">
        <v>1338</v>
      </c>
    </row>
    <row r="36" spans="1:23" ht="30.95" customHeight="1">
      <c r="A36" s="101" t="s">
        <v>319</v>
      </c>
      <c r="B36" s="102" t="s">
        <v>320</v>
      </c>
      <c r="C36" s="103" t="s">
        <v>1391</v>
      </c>
      <c r="D36" s="104" t="s">
        <v>1335</v>
      </c>
      <c r="E36" s="104" t="s">
        <v>1335</v>
      </c>
      <c r="F36" s="104" t="s">
        <v>1335</v>
      </c>
      <c r="G36" s="104" t="s">
        <v>1335</v>
      </c>
      <c r="H36" s="104" t="s">
        <v>1335</v>
      </c>
      <c r="I36" s="104" t="s">
        <v>1335</v>
      </c>
      <c r="J36" s="104" t="s">
        <v>1335</v>
      </c>
      <c r="K36" s="104" t="s">
        <v>1335</v>
      </c>
      <c r="L36" s="104" t="s">
        <v>1335</v>
      </c>
      <c r="M36" s="104" t="s">
        <v>1335</v>
      </c>
      <c r="N36" s="104" t="s">
        <v>1335</v>
      </c>
      <c r="O36" s="104" t="s">
        <v>1335</v>
      </c>
      <c r="P36" s="104" t="s">
        <v>1335</v>
      </c>
      <c r="Q36" s="104" t="s">
        <v>1335</v>
      </c>
      <c r="R36" s="104" t="s">
        <v>1335</v>
      </c>
      <c r="S36" s="104" t="s">
        <v>1392</v>
      </c>
      <c r="T36" s="104" t="s">
        <v>1393</v>
      </c>
      <c r="U36" s="104" t="s">
        <v>1335</v>
      </c>
      <c r="V36" s="104" t="s">
        <v>1335</v>
      </c>
      <c r="W36" s="105" t="s">
        <v>1335</v>
      </c>
    </row>
    <row r="37" spans="1:23" ht="30.95" customHeight="1">
      <c r="A37" s="101" t="s">
        <v>326</v>
      </c>
      <c r="B37" s="102" t="s">
        <v>327</v>
      </c>
      <c r="C37" s="103" t="s">
        <v>1394</v>
      </c>
      <c r="D37" s="104" t="s">
        <v>1335</v>
      </c>
      <c r="E37" s="104" t="s">
        <v>1335</v>
      </c>
      <c r="F37" s="104" t="s">
        <v>1335</v>
      </c>
      <c r="G37" s="104" t="s">
        <v>1335</v>
      </c>
      <c r="H37" s="104" t="s">
        <v>1335</v>
      </c>
      <c r="I37" s="104" t="s">
        <v>1335</v>
      </c>
      <c r="J37" s="104" t="s">
        <v>1335</v>
      </c>
      <c r="K37" s="104" t="s">
        <v>1335</v>
      </c>
      <c r="L37" s="104" t="s">
        <v>1335</v>
      </c>
      <c r="M37" s="104" t="s">
        <v>1335</v>
      </c>
      <c r="N37" s="104" t="s">
        <v>1335</v>
      </c>
      <c r="O37" s="104" t="s">
        <v>1335</v>
      </c>
      <c r="P37" s="104" t="s">
        <v>1335</v>
      </c>
      <c r="Q37" s="104" t="s">
        <v>1335</v>
      </c>
      <c r="R37" s="104" t="s">
        <v>1335</v>
      </c>
      <c r="S37" s="104" t="s">
        <v>1395</v>
      </c>
      <c r="T37" s="104" t="s">
        <v>1396</v>
      </c>
      <c r="U37" s="104" t="s">
        <v>1335</v>
      </c>
      <c r="V37" s="104" t="s">
        <v>1335</v>
      </c>
      <c r="W37" s="105" t="s">
        <v>1335</v>
      </c>
    </row>
    <row r="38" spans="1:23" ht="30.95" customHeight="1">
      <c r="A38" s="101" t="s">
        <v>334</v>
      </c>
      <c r="B38" s="102" t="s">
        <v>335</v>
      </c>
      <c r="C38" s="103" t="s">
        <v>1397</v>
      </c>
      <c r="D38" s="104" t="s">
        <v>1335</v>
      </c>
      <c r="E38" s="104" t="s">
        <v>1335</v>
      </c>
      <c r="F38" s="104" t="s">
        <v>1335</v>
      </c>
      <c r="G38" s="104" t="s">
        <v>1335</v>
      </c>
      <c r="H38" s="104" t="s">
        <v>1335</v>
      </c>
      <c r="I38" s="104" t="s">
        <v>1335</v>
      </c>
      <c r="J38" s="104" t="s">
        <v>1335</v>
      </c>
      <c r="K38" s="104" t="s">
        <v>1335</v>
      </c>
      <c r="L38" s="104" t="s">
        <v>1335</v>
      </c>
      <c r="M38" s="104" t="s">
        <v>1335</v>
      </c>
      <c r="N38" s="104" t="s">
        <v>1335</v>
      </c>
      <c r="O38" s="104" t="s">
        <v>1335</v>
      </c>
      <c r="P38" s="104" t="s">
        <v>1335</v>
      </c>
      <c r="Q38" s="104" t="s">
        <v>1335</v>
      </c>
      <c r="R38" s="104" t="s">
        <v>1335</v>
      </c>
      <c r="S38" s="104" t="s">
        <v>1398</v>
      </c>
      <c r="T38" s="104" t="s">
        <v>1398</v>
      </c>
      <c r="U38" s="104" t="s">
        <v>1335</v>
      </c>
      <c r="V38" s="104" t="s">
        <v>1335</v>
      </c>
      <c r="W38" s="105" t="s">
        <v>1335</v>
      </c>
    </row>
    <row r="39" spans="1:23" ht="30.95" customHeight="1">
      <c r="A39" s="99" t="s">
        <v>339</v>
      </c>
      <c r="B39" s="91" t="s">
        <v>340</v>
      </c>
      <c r="C39" s="92" t="s">
        <v>1399</v>
      </c>
      <c r="D39" s="93" t="s">
        <v>1338</v>
      </c>
      <c r="E39" s="93" t="s">
        <v>1338</v>
      </c>
      <c r="F39" s="93" t="s">
        <v>1338</v>
      </c>
      <c r="G39" s="93" t="s">
        <v>1338</v>
      </c>
      <c r="H39" s="93" t="s">
        <v>1338</v>
      </c>
      <c r="I39" s="93" t="s">
        <v>1338</v>
      </c>
      <c r="J39" s="93" t="s">
        <v>1338</v>
      </c>
      <c r="K39" s="93" t="s">
        <v>1400</v>
      </c>
      <c r="L39" s="93" t="s">
        <v>1401</v>
      </c>
      <c r="M39" s="93" t="s">
        <v>1338</v>
      </c>
      <c r="N39" s="93" t="s">
        <v>1338</v>
      </c>
      <c r="O39" s="93" t="s">
        <v>1338</v>
      </c>
      <c r="P39" s="93" t="s">
        <v>1338</v>
      </c>
      <c r="Q39" s="93" t="s">
        <v>1338</v>
      </c>
      <c r="R39" s="93" t="s">
        <v>1338</v>
      </c>
      <c r="S39" s="93" t="s">
        <v>1338</v>
      </c>
      <c r="T39" s="93" t="s">
        <v>1338</v>
      </c>
      <c r="U39" s="93" t="s">
        <v>1338</v>
      </c>
      <c r="V39" s="93" t="s">
        <v>1338</v>
      </c>
      <c r="W39" s="94" t="s">
        <v>1338</v>
      </c>
    </row>
    <row r="40" spans="1:23" ht="30.95" customHeight="1">
      <c r="A40" s="101" t="s">
        <v>341</v>
      </c>
      <c r="B40" s="102" t="s">
        <v>85</v>
      </c>
      <c r="C40" s="103" t="s">
        <v>1402</v>
      </c>
      <c r="D40" s="104" t="s">
        <v>1335</v>
      </c>
      <c r="E40" s="104" t="s">
        <v>1335</v>
      </c>
      <c r="F40" s="104" t="s">
        <v>1335</v>
      </c>
      <c r="G40" s="104" t="s">
        <v>1335</v>
      </c>
      <c r="H40" s="104" t="s">
        <v>1335</v>
      </c>
      <c r="I40" s="104" t="s">
        <v>1335</v>
      </c>
      <c r="J40" s="104" t="s">
        <v>1335</v>
      </c>
      <c r="K40" s="104" t="s">
        <v>1403</v>
      </c>
      <c r="L40" s="104" t="s">
        <v>1335</v>
      </c>
      <c r="M40" s="104" t="s">
        <v>1335</v>
      </c>
      <c r="N40" s="104" t="s">
        <v>1335</v>
      </c>
      <c r="O40" s="104" t="s">
        <v>1335</v>
      </c>
      <c r="P40" s="104" t="s">
        <v>1335</v>
      </c>
      <c r="Q40" s="104" t="s">
        <v>1335</v>
      </c>
      <c r="R40" s="104" t="s">
        <v>1335</v>
      </c>
      <c r="S40" s="104" t="s">
        <v>1335</v>
      </c>
      <c r="T40" s="104" t="s">
        <v>1335</v>
      </c>
      <c r="U40" s="104" t="s">
        <v>1335</v>
      </c>
      <c r="V40" s="104" t="s">
        <v>1335</v>
      </c>
      <c r="W40" s="105" t="s">
        <v>1335</v>
      </c>
    </row>
    <row r="41" spans="1:23" ht="30.95" customHeight="1">
      <c r="A41" s="101" t="s">
        <v>356</v>
      </c>
      <c r="B41" s="102" t="s">
        <v>357</v>
      </c>
      <c r="C41" s="103" t="s">
        <v>1404</v>
      </c>
      <c r="D41" s="104" t="s">
        <v>1335</v>
      </c>
      <c r="E41" s="104" t="s">
        <v>1335</v>
      </c>
      <c r="F41" s="104" t="s">
        <v>1335</v>
      </c>
      <c r="G41" s="104" t="s">
        <v>1335</v>
      </c>
      <c r="H41" s="104" t="s">
        <v>1335</v>
      </c>
      <c r="I41" s="104" t="s">
        <v>1335</v>
      </c>
      <c r="J41" s="104" t="s">
        <v>1335</v>
      </c>
      <c r="K41" s="104" t="s">
        <v>1405</v>
      </c>
      <c r="L41" s="104" t="s">
        <v>1405</v>
      </c>
      <c r="M41" s="104" t="s">
        <v>1335</v>
      </c>
      <c r="N41" s="104" t="s">
        <v>1335</v>
      </c>
      <c r="O41" s="104" t="s">
        <v>1335</v>
      </c>
      <c r="P41" s="104" t="s">
        <v>1335</v>
      </c>
      <c r="Q41" s="104" t="s">
        <v>1335</v>
      </c>
      <c r="R41" s="104" t="s">
        <v>1335</v>
      </c>
      <c r="S41" s="104" t="s">
        <v>1335</v>
      </c>
      <c r="T41" s="104" t="s">
        <v>1335</v>
      </c>
      <c r="U41" s="104" t="s">
        <v>1335</v>
      </c>
      <c r="V41" s="104" t="s">
        <v>1335</v>
      </c>
      <c r="W41" s="105" t="s">
        <v>1335</v>
      </c>
    </row>
    <row r="42" spans="1:23" ht="30.95" customHeight="1">
      <c r="A42" s="101" t="s">
        <v>368</v>
      </c>
      <c r="B42" s="102" t="s">
        <v>369</v>
      </c>
      <c r="C42" s="103" t="s">
        <v>1406</v>
      </c>
      <c r="D42" s="104" t="s">
        <v>1335</v>
      </c>
      <c r="E42" s="104" t="s">
        <v>1335</v>
      </c>
      <c r="F42" s="104" t="s">
        <v>1335</v>
      </c>
      <c r="G42" s="104" t="s">
        <v>1335</v>
      </c>
      <c r="H42" s="104" t="s">
        <v>1335</v>
      </c>
      <c r="I42" s="104" t="s">
        <v>1335</v>
      </c>
      <c r="J42" s="104" t="s">
        <v>1335</v>
      </c>
      <c r="K42" s="104" t="s">
        <v>1407</v>
      </c>
      <c r="L42" s="104" t="s">
        <v>1407</v>
      </c>
      <c r="M42" s="104" t="s">
        <v>1335</v>
      </c>
      <c r="N42" s="104" t="s">
        <v>1335</v>
      </c>
      <c r="O42" s="104" t="s">
        <v>1335</v>
      </c>
      <c r="P42" s="104" t="s">
        <v>1335</v>
      </c>
      <c r="Q42" s="104" t="s">
        <v>1335</v>
      </c>
      <c r="R42" s="104" t="s">
        <v>1335</v>
      </c>
      <c r="S42" s="104" t="s">
        <v>1335</v>
      </c>
      <c r="T42" s="104" t="s">
        <v>1335</v>
      </c>
      <c r="U42" s="104" t="s">
        <v>1335</v>
      </c>
      <c r="V42" s="104" t="s">
        <v>1335</v>
      </c>
      <c r="W42" s="105" t="s">
        <v>1335</v>
      </c>
    </row>
    <row r="43" spans="1:23" ht="30.95" customHeight="1">
      <c r="A43" s="99" t="s">
        <v>376</v>
      </c>
      <c r="B43" s="91" t="s">
        <v>377</v>
      </c>
      <c r="C43" s="92" t="s">
        <v>1408</v>
      </c>
      <c r="D43" s="93" t="s">
        <v>1338</v>
      </c>
      <c r="E43" s="93" t="s">
        <v>1338</v>
      </c>
      <c r="F43" s="93" t="s">
        <v>1338</v>
      </c>
      <c r="G43" s="93" t="s">
        <v>1338</v>
      </c>
      <c r="H43" s="93" t="s">
        <v>1338</v>
      </c>
      <c r="I43" s="93" t="s">
        <v>1338</v>
      </c>
      <c r="J43" s="93" t="s">
        <v>1338</v>
      </c>
      <c r="K43" s="93" t="s">
        <v>1338</v>
      </c>
      <c r="L43" s="93" t="s">
        <v>1409</v>
      </c>
      <c r="M43" s="93" t="s">
        <v>1410</v>
      </c>
      <c r="N43" s="93" t="s">
        <v>1338</v>
      </c>
      <c r="O43" s="93" t="s">
        <v>1338</v>
      </c>
      <c r="P43" s="93" t="s">
        <v>1338</v>
      </c>
      <c r="Q43" s="93" t="s">
        <v>1338</v>
      </c>
      <c r="R43" s="93" t="s">
        <v>1338</v>
      </c>
      <c r="S43" s="93" t="s">
        <v>1338</v>
      </c>
      <c r="T43" s="93" t="s">
        <v>1338</v>
      </c>
      <c r="U43" s="93" t="s">
        <v>1338</v>
      </c>
      <c r="V43" s="93" t="s">
        <v>1338</v>
      </c>
      <c r="W43" s="94" t="s">
        <v>1338</v>
      </c>
    </row>
    <row r="44" spans="1:23" ht="30.95" customHeight="1">
      <c r="A44" s="101" t="s">
        <v>378</v>
      </c>
      <c r="B44" s="102" t="s">
        <v>304</v>
      </c>
      <c r="C44" s="103" t="s">
        <v>1411</v>
      </c>
      <c r="D44" s="104" t="s">
        <v>1335</v>
      </c>
      <c r="E44" s="104" t="s">
        <v>1335</v>
      </c>
      <c r="F44" s="104" t="s">
        <v>1335</v>
      </c>
      <c r="G44" s="104" t="s">
        <v>1335</v>
      </c>
      <c r="H44" s="104" t="s">
        <v>1335</v>
      </c>
      <c r="I44" s="104" t="s">
        <v>1335</v>
      </c>
      <c r="J44" s="104" t="s">
        <v>1335</v>
      </c>
      <c r="K44" s="104" t="s">
        <v>1335</v>
      </c>
      <c r="L44" s="104" t="s">
        <v>1412</v>
      </c>
      <c r="M44" s="104" t="s">
        <v>1413</v>
      </c>
      <c r="N44" s="104" t="s">
        <v>1335</v>
      </c>
      <c r="O44" s="104" t="s">
        <v>1335</v>
      </c>
      <c r="P44" s="104" t="s">
        <v>1335</v>
      </c>
      <c r="Q44" s="104" t="s">
        <v>1335</v>
      </c>
      <c r="R44" s="104" t="s">
        <v>1335</v>
      </c>
      <c r="S44" s="104" t="s">
        <v>1335</v>
      </c>
      <c r="T44" s="104" t="s">
        <v>1335</v>
      </c>
      <c r="U44" s="104" t="s">
        <v>1335</v>
      </c>
      <c r="V44" s="104" t="s">
        <v>1335</v>
      </c>
      <c r="W44" s="105" t="s">
        <v>1335</v>
      </c>
    </row>
    <row r="45" spans="1:23" ht="30.95" customHeight="1">
      <c r="A45" s="101" t="s">
        <v>385</v>
      </c>
      <c r="B45" s="102" t="s">
        <v>314</v>
      </c>
      <c r="C45" s="103" t="s">
        <v>1414</v>
      </c>
      <c r="D45" s="104" t="s">
        <v>1335</v>
      </c>
      <c r="E45" s="104" t="s">
        <v>1335</v>
      </c>
      <c r="F45" s="104" t="s">
        <v>1335</v>
      </c>
      <c r="G45" s="104" t="s">
        <v>1335</v>
      </c>
      <c r="H45" s="104" t="s">
        <v>1335</v>
      </c>
      <c r="I45" s="104" t="s">
        <v>1335</v>
      </c>
      <c r="J45" s="104" t="s">
        <v>1335</v>
      </c>
      <c r="K45" s="104" t="s">
        <v>1335</v>
      </c>
      <c r="L45" s="104" t="s">
        <v>1415</v>
      </c>
      <c r="M45" s="104" t="s">
        <v>1416</v>
      </c>
      <c r="N45" s="104" t="s">
        <v>1335</v>
      </c>
      <c r="O45" s="104" t="s">
        <v>1335</v>
      </c>
      <c r="P45" s="104" t="s">
        <v>1335</v>
      </c>
      <c r="Q45" s="104" t="s">
        <v>1335</v>
      </c>
      <c r="R45" s="104" t="s">
        <v>1335</v>
      </c>
      <c r="S45" s="104" t="s">
        <v>1335</v>
      </c>
      <c r="T45" s="104" t="s">
        <v>1335</v>
      </c>
      <c r="U45" s="104" t="s">
        <v>1335</v>
      </c>
      <c r="V45" s="104" t="s">
        <v>1335</v>
      </c>
      <c r="W45" s="105" t="s">
        <v>1335</v>
      </c>
    </row>
    <row r="46" spans="1:23" ht="30.95" customHeight="1">
      <c r="A46" s="99" t="s">
        <v>392</v>
      </c>
      <c r="B46" s="91" t="s">
        <v>393</v>
      </c>
      <c r="C46" s="92" t="s">
        <v>1417</v>
      </c>
      <c r="D46" s="93" t="s">
        <v>1338</v>
      </c>
      <c r="E46" s="93" t="s">
        <v>1338</v>
      </c>
      <c r="F46" s="93" t="s">
        <v>1338</v>
      </c>
      <c r="G46" s="93" t="s">
        <v>1338</v>
      </c>
      <c r="H46" s="93" t="s">
        <v>1338</v>
      </c>
      <c r="I46" s="93" t="s">
        <v>1338</v>
      </c>
      <c r="J46" s="93" t="s">
        <v>1338</v>
      </c>
      <c r="K46" s="93" t="s">
        <v>1338</v>
      </c>
      <c r="L46" s="93" t="s">
        <v>1418</v>
      </c>
      <c r="M46" s="93" t="s">
        <v>1338</v>
      </c>
      <c r="N46" s="93" t="s">
        <v>1338</v>
      </c>
      <c r="O46" s="93" t="s">
        <v>1338</v>
      </c>
      <c r="P46" s="93" t="s">
        <v>1338</v>
      </c>
      <c r="Q46" s="93" t="s">
        <v>1338</v>
      </c>
      <c r="R46" s="93" t="s">
        <v>1338</v>
      </c>
      <c r="S46" s="93" t="s">
        <v>1338</v>
      </c>
      <c r="T46" s="93" t="s">
        <v>1338</v>
      </c>
      <c r="U46" s="93" t="s">
        <v>1338</v>
      </c>
      <c r="V46" s="93" t="s">
        <v>1338</v>
      </c>
      <c r="W46" s="94" t="s">
        <v>1338</v>
      </c>
    </row>
    <row r="47" spans="1:23" ht="30.95" customHeight="1">
      <c r="A47" s="101" t="s">
        <v>394</v>
      </c>
      <c r="B47" s="102" t="s">
        <v>395</v>
      </c>
      <c r="C47" s="103" t="s">
        <v>1419</v>
      </c>
      <c r="D47" s="104" t="s">
        <v>1335</v>
      </c>
      <c r="E47" s="104" t="s">
        <v>1335</v>
      </c>
      <c r="F47" s="104" t="s">
        <v>1335</v>
      </c>
      <c r="G47" s="104" t="s">
        <v>1335</v>
      </c>
      <c r="H47" s="104" t="s">
        <v>1335</v>
      </c>
      <c r="I47" s="104" t="s">
        <v>1335</v>
      </c>
      <c r="J47" s="104" t="s">
        <v>1335</v>
      </c>
      <c r="K47" s="104" t="s">
        <v>1335</v>
      </c>
      <c r="L47" s="104" t="s">
        <v>1420</v>
      </c>
      <c r="M47" s="104" t="s">
        <v>1335</v>
      </c>
      <c r="N47" s="104" t="s">
        <v>1335</v>
      </c>
      <c r="O47" s="104" t="s">
        <v>1335</v>
      </c>
      <c r="P47" s="104" t="s">
        <v>1335</v>
      </c>
      <c r="Q47" s="104" t="s">
        <v>1335</v>
      </c>
      <c r="R47" s="104" t="s">
        <v>1335</v>
      </c>
      <c r="S47" s="104" t="s">
        <v>1335</v>
      </c>
      <c r="T47" s="104" t="s">
        <v>1335</v>
      </c>
      <c r="U47" s="104" t="s">
        <v>1335</v>
      </c>
      <c r="V47" s="104" t="s">
        <v>1335</v>
      </c>
      <c r="W47" s="105" t="s">
        <v>1335</v>
      </c>
    </row>
    <row r="48" spans="1:23" ht="30.95" customHeight="1">
      <c r="A48" s="101" t="s">
        <v>400</v>
      </c>
      <c r="B48" s="102" t="s">
        <v>401</v>
      </c>
      <c r="C48" s="103" t="s">
        <v>1421</v>
      </c>
      <c r="D48" s="104" t="s">
        <v>1335</v>
      </c>
      <c r="E48" s="104" t="s">
        <v>1335</v>
      </c>
      <c r="F48" s="104" t="s">
        <v>1335</v>
      </c>
      <c r="G48" s="104" t="s">
        <v>1335</v>
      </c>
      <c r="H48" s="104" t="s">
        <v>1335</v>
      </c>
      <c r="I48" s="104" t="s">
        <v>1335</v>
      </c>
      <c r="J48" s="104" t="s">
        <v>1335</v>
      </c>
      <c r="K48" s="104" t="s">
        <v>1335</v>
      </c>
      <c r="L48" s="104" t="s">
        <v>1422</v>
      </c>
      <c r="M48" s="104" t="s">
        <v>1335</v>
      </c>
      <c r="N48" s="104" t="s">
        <v>1335</v>
      </c>
      <c r="O48" s="104" t="s">
        <v>1335</v>
      </c>
      <c r="P48" s="104" t="s">
        <v>1335</v>
      </c>
      <c r="Q48" s="104" t="s">
        <v>1335</v>
      </c>
      <c r="R48" s="104" t="s">
        <v>1335</v>
      </c>
      <c r="S48" s="104" t="s">
        <v>1335</v>
      </c>
      <c r="T48" s="104" t="s">
        <v>1335</v>
      </c>
      <c r="U48" s="104" t="s">
        <v>1335</v>
      </c>
      <c r="V48" s="104" t="s">
        <v>1335</v>
      </c>
      <c r="W48" s="105" t="s">
        <v>1335</v>
      </c>
    </row>
    <row r="49" spans="1:23" ht="30.95" customHeight="1">
      <c r="A49" s="101" t="s">
        <v>407</v>
      </c>
      <c r="B49" s="102" t="s">
        <v>408</v>
      </c>
      <c r="C49" s="103" t="s">
        <v>1423</v>
      </c>
      <c r="D49" s="104" t="s">
        <v>1335</v>
      </c>
      <c r="E49" s="104" t="s">
        <v>1335</v>
      </c>
      <c r="F49" s="104" t="s">
        <v>1335</v>
      </c>
      <c r="G49" s="104" t="s">
        <v>1335</v>
      </c>
      <c r="H49" s="104" t="s">
        <v>1335</v>
      </c>
      <c r="I49" s="104" t="s">
        <v>1335</v>
      </c>
      <c r="J49" s="104" t="s">
        <v>1335</v>
      </c>
      <c r="K49" s="104" t="s">
        <v>1335</v>
      </c>
      <c r="L49" s="104" t="s">
        <v>1424</v>
      </c>
      <c r="M49" s="104" t="s">
        <v>1335</v>
      </c>
      <c r="N49" s="104" t="s">
        <v>1335</v>
      </c>
      <c r="O49" s="104" t="s">
        <v>1335</v>
      </c>
      <c r="P49" s="104" t="s">
        <v>1335</v>
      </c>
      <c r="Q49" s="104" t="s">
        <v>1335</v>
      </c>
      <c r="R49" s="104" t="s">
        <v>1335</v>
      </c>
      <c r="S49" s="104" t="s">
        <v>1335</v>
      </c>
      <c r="T49" s="104" t="s">
        <v>1335</v>
      </c>
      <c r="U49" s="104" t="s">
        <v>1335</v>
      </c>
      <c r="V49" s="104" t="s">
        <v>1335</v>
      </c>
      <c r="W49" s="105" t="s">
        <v>1335</v>
      </c>
    </row>
    <row r="50" spans="1:23" ht="30.95" customHeight="1">
      <c r="A50" s="99" t="s">
        <v>430</v>
      </c>
      <c r="B50" s="91" t="s">
        <v>431</v>
      </c>
      <c r="C50" s="92" t="s">
        <v>1425</v>
      </c>
      <c r="D50" s="93" t="s">
        <v>1335</v>
      </c>
      <c r="E50" s="93" t="s">
        <v>1335</v>
      </c>
      <c r="F50" s="93" t="s">
        <v>1335</v>
      </c>
      <c r="G50" s="93" t="s">
        <v>1335</v>
      </c>
      <c r="H50" s="93" t="s">
        <v>1335</v>
      </c>
      <c r="I50" s="93" t="s">
        <v>1335</v>
      </c>
      <c r="J50" s="93" t="s">
        <v>1335</v>
      </c>
      <c r="K50" s="93" t="s">
        <v>1335</v>
      </c>
      <c r="L50" s="93" t="s">
        <v>1335</v>
      </c>
      <c r="M50" s="93" t="s">
        <v>1335</v>
      </c>
      <c r="N50" s="93" t="s">
        <v>1335</v>
      </c>
      <c r="O50" s="93" t="s">
        <v>1335</v>
      </c>
      <c r="P50" s="93" t="s">
        <v>1335</v>
      </c>
      <c r="Q50" s="93" t="s">
        <v>1335</v>
      </c>
      <c r="R50" s="93" t="s">
        <v>1335</v>
      </c>
      <c r="S50" s="93" t="s">
        <v>1335</v>
      </c>
      <c r="T50" s="93" t="s">
        <v>1335</v>
      </c>
      <c r="U50" s="93" t="s">
        <v>1335</v>
      </c>
      <c r="V50" s="93" t="s">
        <v>1335</v>
      </c>
      <c r="W50" s="94" t="s">
        <v>1426</v>
      </c>
    </row>
    <row r="51" spans="1:23" ht="30.95" customHeight="1">
      <c r="A51" s="100" t="s">
        <v>439</v>
      </c>
      <c r="B51" s="86" t="s">
        <v>440</v>
      </c>
      <c r="C51" s="87" t="s">
        <v>1427</v>
      </c>
      <c r="D51" s="88" t="s">
        <v>1338</v>
      </c>
      <c r="E51" s="88" t="s">
        <v>1338</v>
      </c>
      <c r="F51" s="88" t="s">
        <v>1338</v>
      </c>
      <c r="G51" s="88" t="s">
        <v>1338</v>
      </c>
      <c r="H51" s="88" t="s">
        <v>1338</v>
      </c>
      <c r="I51" s="88" t="s">
        <v>1338</v>
      </c>
      <c r="J51" s="88" t="s">
        <v>1428</v>
      </c>
      <c r="K51" s="88" t="s">
        <v>1429</v>
      </c>
      <c r="L51" s="88" t="s">
        <v>1430</v>
      </c>
      <c r="M51" s="88" t="s">
        <v>1431</v>
      </c>
      <c r="N51" s="88" t="s">
        <v>1432</v>
      </c>
      <c r="O51" s="88" t="s">
        <v>1338</v>
      </c>
      <c r="P51" s="88" t="s">
        <v>1338</v>
      </c>
      <c r="Q51" s="88" t="s">
        <v>1338</v>
      </c>
      <c r="R51" s="88" t="s">
        <v>1338</v>
      </c>
      <c r="S51" s="88" t="s">
        <v>1338</v>
      </c>
      <c r="T51" s="88" t="s">
        <v>1433</v>
      </c>
      <c r="U51" s="88" t="s">
        <v>1434</v>
      </c>
      <c r="V51" s="88" t="s">
        <v>1338</v>
      </c>
      <c r="W51" s="89" t="s">
        <v>1435</v>
      </c>
    </row>
    <row r="52" spans="1:23" ht="30.95" customHeight="1">
      <c r="A52" s="99" t="s">
        <v>441</v>
      </c>
      <c r="B52" s="91" t="s">
        <v>290</v>
      </c>
      <c r="C52" s="92" t="s">
        <v>1436</v>
      </c>
      <c r="D52" s="93" t="s">
        <v>1335</v>
      </c>
      <c r="E52" s="93" t="s">
        <v>1335</v>
      </c>
      <c r="F52" s="93" t="s">
        <v>1335</v>
      </c>
      <c r="G52" s="93" t="s">
        <v>1335</v>
      </c>
      <c r="H52" s="93" t="s">
        <v>1335</v>
      </c>
      <c r="I52" s="93" t="s">
        <v>1335</v>
      </c>
      <c r="J52" s="93" t="s">
        <v>1437</v>
      </c>
      <c r="K52" s="93" t="s">
        <v>1335</v>
      </c>
      <c r="L52" s="93" t="s">
        <v>1335</v>
      </c>
      <c r="M52" s="93" t="s">
        <v>1335</v>
      </c>
      <c r="N52" s="93" t="s">
        <v>1335</v>
      </c>
      <c r="O52" s="93" t="s">
        <v>1335</v>
      </c>
      <c r="P52" s="93" t="s">
        <v>1335</v>
      </c>
      <c r="Q52" s="93" t="s">
        <v>1335</v>
      </c>
      <c r="R52" s="93" t="s">
        <v>1335</v>
      </c>
      <c r="S52" s="93" t="s">
        <v>1335</v>
      </c>
      <c r="T52" s="93" t="s">
        <v>1335</v>
      </c>
      <c r="U52" s="93" t="s">
        <v>1335</v>
      </c>
      <c r="V52" s="93" t="s">
        <v>1335</v>
      </c>
      <c r="W52" s="94" t="s">
        <v>1335</v>
      </c>
    </row>
    <row r="53" spans="1:23" ht="30.95" customHeight="1">
      <c r="A53" s="99" t="s">
        <v>447</v>
      </c>
      <c r="B53" s="91" t="s">
        <v>302</v>
      </c>
      <c r="C53" s="92" t="s">
        <v>1438</v>
      </c>
      <c r="D53" s="93" t="s">
        <v>1338</v>
      </c>
      <c r="E53" s="93" t="s">
        <v>1338</v>
      </c>
      <c r="F53" s="93" t="s">
        <v>1338</v>
      </c>
      <c r="G53" s="93" t="s">
        <v>1338</v>
      </c>
      <c r="H53" s="93" t="s">
        <v>1338</v>
      </c>
      <c r="I53" s="93" t="s">
        <v>1338</v>
      </c>
      <c r="J53" s="93" t="s">
        <v>1338</v>
      </c>
      <c r="K53" s="93" t="s">
        <v>1439</v>
      </c>
      <c r="L53" s="93" t="s">
        <v>1440</v>
      </c>
      <c r="M53" s="93" t="s">
        <v>1338</v>
      </c>
      <c r="N53" s="93" t="s">
        <v>1338</v>
      </c>
      <c r="O53" s="93" t="s">
        <v>1338</v>
      </c>
      <c r="P53" s="93" t="s">
        <v>1338</v>
      </c>
      <c r="Q53" s="93" t="s">
        <v>1338</v>
      </c>
      <c r="R53" s="93" t="s">
        <v>1338</v>
      </c>
      <c r="S53" s="93" t="s">
        <v>1338</v>
      </c>
      <c r="T53" s="93" t="s">
        <v>1338</v>
      </c>
      <c r="U53" s="93" t="s">
        <v>1338</v>
      </c>
      <c r="V53" s="93" t="s">
        <v>1338</v>
      </c>
      <c r="W53" s="94" t="s">
        <v>1338</v>
      </c>
    </row>
    <row r="54" spans="1:23" ht="30.95" customHeight="1">
      <c r="A54" s="101" t="s">
        <v>448</v>
      </c>
      <c r="B54" s="102" t="s">
        <v>304</v>
      </c>
      <c r="C54" s="103" t="s">
        <v>1441</v>
      </c>
      <c r="D54" s="104" t="s">
        <v>1335</v>
      </c>
      <c r="E54" s="104" t="s">
        <v>1335</v>
      </c>
      <c r="F54" s="104" t="s">
        <v>1335</v>
      </c>
      <c r="G54" s="104" t="s">
        <v>1335</v>
      </c>
      <c r="H54" s="104" t="s">
        <v>1335</v>
      </c>
      <c r="I54" s="104" t="s">
        <v>1335</v>
      </c>
      <c r="J54" s="104" t="s">
        <v>1335</v>
      </c>
      <c r="K54" s="104" t="s">
        <v>1442</v>
      </c>
      <c r="L54" s="104" t="s">
        <v>1443</v>
      </c>
      <c r="M54" s="104" t="s">
        <v>1335</v>
      </c>
      <c r="N54" s="104" t="s">
        <v>1335</v>
      </c>
      <c r="O54" s="104" t="s">
        <v>1335</v>
      </c>
      <c r="P54" s="104" t="s">
        <v>1335</v>
      </c>
      <c r="Q54" s="104" t="s">
        <v>1335</v>
      </c>
      <c r="R54" s="104" t="s">
        <v>1335</v>
      </c>
      <c r="S54" s="104" t="s">
        <v>1335</v>
      </c>
      <c r="T54" s="104" t="s">
        <v>1335</v>
      </c>
      <c r="U54" s="104" t="s">
        <v>1335</v>
      </c>
      <c r="V54" s="104" t="s">
        <v>1335</v>
      </c>
      <c r="W54" s="105" t="s">
        <v>1335</v>
      </c>
    </row>
    <row r="55" spans="1:23" ht="30.95" customHeight="1">
      <c r="A55" s="101" t="s">
        <v>453</v>
      </c>
      <c r="B55" s="102" t="s">
        <v>314</v>
      </c>
      <c r="C55" s="103" t="s">
        <v>1444</v>
      </c>
      <c r="D55" s="104" t="s">
        <v>1335</v>
      </c>
      <c r="E55" s="104" t="s">
        <v>1335</v>
      </c>
      <c r="F55" s="104" t="s">
        <v>1335</v>
      </c>
      <c r="G55" s="104" t="s">
        <v>1335</v>
      </c>
      <c r="H55" s="104" t="s">
        <v>1335</v>
      </c>
      <c r="I55" s="104" t="s">
        <v>1335</v>
      </c>
      <c r="J55" s="104" t="s">
        <v>1335</v>
      </c>
      <c r="K55" s="104" t="s">
        <v>1445</v>
      </c>
      <c r="L55" s="104" t="s">
        <v>1446</v>
      </c>
      <c r="M55" s="104" t="s">
        <v>1335</v>
      </c>
      <c r="N55" s="104" t="s">
        <v>1335</v>
      </c>
      <c r="O55" s="104" t="s">
        <v>1335</v>
      </c>
      <c r="P55" s="104" t="s">
        <v>1335</v>
      </c>
      <c r="Q55" s="104" t="s">
        <v>1335</v>
      </c>
      <c r="R55" s="104" t="s">
        <v>1335</v>
      </c>
      <c r="S55" s="104" t="s">
        <v>1335</v>
      </c>
      <c r="T55" s="104" t="s">
        <v>1335</v>
      </c>
      <c r="U55" s="104" t="s">
        <v>1335</v>
      </c>
      <c r="V55" s="104" t="s">
        <v>1335</v>
      </c>
      <c r="W55" s="105" t="s">
        <v>1335</v>
      </c>
    </row>
    <row r="56" spans="1:23" ht="30.95" customHeight="1">
      <c r="A56" s="99" t="s">
        <v>457</v>
      </c>
      <c r="B56" s="91" t="s">
        <v>318</v>
      </c>
      <c r="C56" s="92" t="s">
        <v>1447</v>
      </c>
      <c r="D56" s="93" t="s">
        <v>1338</v>
      </c>
      <c r="E56" s="93" t="s">
        <v>1338</v>
      </c>
      <c r="F56" s="93" t="s">
        <v>1338</v>
      </c>
      <c r="G56" s="93" t="s">
        <v>1338</v>
      </c>
      <c r="H56" s="93" t="s">
        <v>1338</v>
      </c>
      <c r="I56" s="93" t="s">
        <v>1338</v>
      </c>
      <c r="J56" s="93" t="s">
        <v>1338</v>
      </c>
      <c r="K56" s="93" t="s">
        <v>1338</v>
      </c>
      <c r="L56" s="93" t="s">
        <v>1338</v>
      </c>
      <c r="M56" s="93" t="s">
        <v>1338</v>
      </c>
      <c r="N56" s="93" t="s">
        <v>1338</v>
      </c>
      <c r="O56" s="93" t="s">
        <v>1338</v>
      </c>
      <c r="P56" s="93" t="s">
        <v>1338</v>
      </c>
      <c r="Q56" s="93" t="s">
        <v>1338</v>
      </c>
      <c r="R56" s="93" t="s">
        <v>1338</v>
      </c>
      <c r="S56" s="93" t="s">
        <v>1338</v>
      </c>
      <c r="T56" s="93" t="s">
        <v>1448</v>
      </c>
      <c r="U56" s="93" t="s">
        <v>1449</v>
      </c>
      <c r="V56" s="93" t="s">
        <v>1338</v>
      </c>
      <c r="W56" s="94" t="s">
        <v>1338</v>
      </c>
    </row>
    <row r="57" spans="1:23" ht="30.95" customHeight="1">
      <c r="A57" s="101" t="s">
        <v>458</v>
      </c>
      <c r="B57" s="102" t="s">
        <v>320</v>
      </c>
      <c r="C57" s="103" t="s">
        <v>1450</v>
      </c>
      <c r="D57" s="104" t="s">
        <v>1335</v>
      </c>
      <c r="E57" s="104" t="s">
        <v>1335</v>
      </c>
      <c r="F57" s="104" t="s">
        <v>1335</v>
      </c>
      <c r="G57" s="104" t="s">
        <v>1335</v>
      </c>
      <c r="H57" s="104" t="s">
        <v>1335</v>
      </c>
      <c r="I57" s="104" t="s">
        <v>1335</v>
      </c>
      <c r="J57" s="104" t="s">
        <v>1335</v>
      </c>
      <c r="K57" s="104" t="s">
        <v>1335</v>
      </c>
      <c r="L57" s="104" t="s">
        <v>1335</v>
      </c>
      <c r="M57" s="104" t="s">
        <v>1335</v>
      </c>
      <c r="N57" s="104" t="s">
        <v>1335</v>
      </c>
      <c r="O57" s="104" t="s">
        <v>1335</v>
      </c>
      <c r="P57" s="104" t="s">
        <v>1335</v>
      </c>
      <c r="Q57" s="104" t="s">
        <v>1335</v>
      </c>
      <c r="R57" s="104" t="s">
        <v>1335</v>
      </c>
      <c r="S57" s="104" t="s">
        <v>1335</v>
      </c>
      <c r="T57" s="104" t="s">
        <v>1451</v>
      </c>
      <c r="U57" s="104" t="s">
        <v>1452</v>
      </c>
      <c r="V57" s="104" t="s">
        <v>1335</v>
      </c>
      <c r="W57" s="105" t="s">
        <v>1335</v>
      </c>
    </row>
    <row r="58" spans="1:23" ht="30.95" customHeight="1">
      <c r="A58" s="101" t="s">
        <v>472</v>
      </c>
      <c r="B58" s="102" t="s">
        <v>327</v>
      </c>
      <c r="C58" s="103" t="s">
        <v>1453</v>
      </c>
      <c r="D58" s="104" t="s">
        <v>1335</v>
      </c>
      <c r="E58" s="104" t="s">
        <v>1335</v>
      </c>
      <c r="F58" s="104" t="s">
        <v>1335</v>
      </c>
      <c r="G58" s="104" t="s">
        <v>1335</v>
      </c>
      <c r="H58" s="104" t="s">
        <v>1335</v>
      </c>
      <c r="I58" s="104" t="s">
        <v>1335</v>
      </c>
      <c r="J58" s="104" t="s">
        <v>1335</v>
      </c>
      <c r="K58" s="104" t="s">
        <v>1335</v>
      </c>
      <c r="L58" s="104" t="s">
        <v>1335</v>
      </c>
      <c r="M58" s="104" t="s">
        <v>1335</v>
      </c>
      <c r="N58" s="104" t="s">
        <v>1335</v>
      </c>
      <c r="O58" s="104" t="s">
        <v>1335</v>
      </c>
      <c r="P58" s="104" t="s">
        <v>1335</v>
      </c>
      <c r="Q58" s="104" t="s">
        <v>1335</v>
      </c>
      <c r="R58" s="104" t="s">
        <v>1335</v>
      </c>
      <c r="S58" s="104" t="s">
        <v>1335</v>
      </c>
      <c r="T58" s="104" t="s">
        <v>1454</v>
      </c>
      <c r="U58" s="104" t="s">
        <v>1455</v>
      </c>
      <c r="V58" s="104" t="s">
        <v>1335</v>
      </c>
      <c r="W58" s="105" t="s">
        <v>1335</v>
      </c>
    </row>
    <row r="59" spans="1:23" ht="30.95" customHeight="1">
      <c r="A59" s="101" t="s">
        <v>476</v>
      </c>
      <c r="B59" s="102" t="s">
        <v>335</v>
      </c>
      <c r="C59" s="103" t="s">
        <v>1456</v>
      </c>
      <c r="D59" s="104" t="s">
        <v>1335</v>
      </c>
      <c r="E59" s="104" t="s">
        <v>1335</v>
      </c>
      <c r="F59" s="104" t="s">
        <v>1335</v>
      </c>
      <c r="G59" s="104" t="s">
        <v>1335</v>
      </c>
      <c r="H59" s="104" t="s">
        <v>1335</v>
      </c>
      <c r="I59" s="104" t="s">
        <v>1335</v>
      </c>
      <c r="J59" s="104" t="s">
        <v>1335</v>
      </c>
      <c r="K59" s="104" t="s">
        <v>1335</v>
      </c>
      <c r="L59" s="104" t="s">
        <v>1335</v>
      </c>
      <c r="M59" s="104" t="s">
        <v>1335</v>
      </c>
      <c r="N59" s="104" t="s">
        <v>1335</v>
      </c>
      <c r="O59" s="104" t="s">
        <v>1335</v>
      </c>
      <c r="P59" s="104" t="s">
        <v>1335</v>
      </c>
      <c r="Q59" s="104" t="s">
        <v>1335</v>
      </c>
      <c r="R59" s="104" t="s">
        <v>1335</v>
      </c>
      <c r="S59" s="104" t="s">
        <v>1335</v>
      </c>
      <c r="T59" s="104" t="s">
        <v>1457</v>
      </c>
      <c r="U59" s="104" t="s">
        <v>1457</v>
      </c>
      <c r="V59" s="104" t="s">
        <v>1335</v>
      </c>
      <c r="W59" s="105" t="s">
        <v>1335</v>
      </c>
    </row>
    <row r="60" spans="1:23" ht="30.95" customHeight="1">
      <c r="A60" s="99" t="s">
        <v>478</v>
      </c>
      <c r="B60" s="91" t="s">
        <v>340</v>
      </c>
      <c r="C60" s="92" t="s">
        <v>1458</v>
      </c>
      <c r="D60" s="93" t="s">
        <v>1338</v>
      </c>
      <c r="E60" s="93" t="s">
        <v>1338</v>
      </c>
      <c r="F60" s="93" t="s">
        <v>1338</v>
      </c>
      <c r="G60" s="93" t="s">
        <v>1338</v>
      </c>
      <c r="H60" s="93" t="s">
        <v>1338</v>
      </c>
      <c r="I60" s="93" t="s">
        <v>1338</v>
      </c>
      <c r="J60" s="93" t="s">
        <v>1338</v>
      </c>
      <c r="K60" s="93" t="s">
        <v>1338</v>
      </c>
      <c r="L60" s="93" t="s">
        <v>1459</v>
      </c>
      <c r="M60" s="93" t="s">
        <v>1460</v>
      </c>
      <c r="N60" s="93" t="s">
        <v>1461</v>
      </c>
      <c r="O60" s="93" t="s">
        <v>1338</v>
      </c>
      <c r="P60" s="93" t="s">
        <v>1338</v>
      </c>
      <c r="Q60" s="93" t="s">
        <v>1338</v>
      </c>
      <c r="R60" s="93" t="s">
        <v>1338</v>
      </c>
      <c r="S60" s="93" t="s">
        <v>1338</v>
      </c>
      <c r="T60" s="93" t="s">
        <v>1338</v>
      </c>
      <c r="U60" s="93" t="s">
        <v>1338</v>
      </c>
      <c r="V60" s="93" t="s">
        <v>1338</v>
      </c>
      <c r="W60" s="94" t="s">
        <v>1338</v>
      </c>
    </row>
    <row r="61" spans="1:23" ht="30.95" customHeight="1">
      <c r="A61" s="101" t="s">
        <v>479</v>
      </c>
      <c r="B61" s="102" t="s">
        <v>85</v>
      </c>
      <c r="C61" s="103" t="s">
        <v>1462</v>
      </c>
      <c r="D61" s="104" t="s">
        <v>1335</v>
      </c>
      <c r="E61" s="104" t="s">
        <v>1335</v>
      </c>
      <c r="F61" s="104" t="s">
        <v>1335</v>
      </c>
      <c r="G61" s="104" t="s">
        <v>1335</v>
      </c>
      <c r="H61" s="104" t="s">
        <v>1335</v>
      </c>
      <c r="I61" s="104" t="s">
        <v>1335</v>
      </c>
      <c r="J61" s="104" t="s">
        <v>1335</v>
      </c>
      <c r="K61" s="104" t="s">
        <v>1335</v>
      </c>
      <c r="L61" s="104" t="s">
        <v>1463</v>
      </c>
      <c r="M61" s="104" t="s">
        <v>1335</v>
      </c>
      <c r="N61" s="104" t="s">
        <v>1335</v>
      </c>
      <c r="O61" s="104" t="s">
        <v>1335</v>
      </c>
      <c r="P61" s="104" t="s">
        <v>1335</v>
      </c>
      <c r="Q61" s="104" t="s">
        <v>1335</v>
      </c>
      <c r="R61" s="104" t="s">
        <v>1335</v>
      </c>
      <c r="S61" s="104" t="s">
        <v>1335</v>
      </c>
      <c r="T61" s="104" t="s">
        <v>1335</v>
      </c>
      <c r="U61" s="104" t="s">
        <v>1335</v>
      </c>
      <c r="V61" s="104" t="s">
        <v>1335</v>
      </c>
      <c r="W61" s="105" t="s">
        <v>1335</v>
      </c>
    </row>
    <row r="62" spans="1:23" ht="30.95" customHeight="1">
      <c r="A62" s="101" t="s">
        <v>481</v>
      </c>
      <c r="B62" s="102" t="s">
        <v>357</v>
      </c>
      <c r="C62" s="103" t="s">
        <v>1464</v>
      </c>
      <c r="D62" s="104" t="s">
        <v>1335</v>
      </c>
      <c r="E62" s="104" t="s">
        <v>1335</v>
      </c>
      <c r="F62" s="104" t="s">
        <v>1335</v>
      </c>
      <c r="G62" s="104" t="s">
        <v>1335</v>
      </c>
      <c r="H62" s="104" t="s">
        <v>1335</v>
      </c>
      <c r="I62" s="104" t="s">
        <v>1335</v>
      </c>
      <c r="J62" s="104" t="s">
        <v>1335</v>
      </c>
      <c r="K62" s="104" t="s">
        <v>1335</v>
      </c>
      <c r="L62" s="104" t="s">
        <v>1465</v>
      </c>
      <c r="M62" s="104" t="s">
        <v>1465</v>
      </c>
      <c r="N62" s="104" t="s">
        <v>1335</v>
      </c>
      <c r="O62" s="104" t="s">
        <v>1335</v>
      </c>
      <c r="P62" s="104" t="s">
        <v>1335</v>
      </c>
      <c r="Q62" s="104" t="s">
        <v>1335</v>
      </c>
      <c r="R62" s="104" t="s">
        <v>1335</v>
      </c>
      <c r="S62" s="104" t="s">
        <v>1335</v>
      </c>
      <c r="T62" s="104" t="s">
        <v>1335</v>
      </c>
      <c r="U62" s="104" t="s">
        <v>1335</v>
      </c>
      <c r="V62" s="104" t="s">
        <v>1335</v>
      </c>
      <c r="W62" s="105" t="s">
        <v>1335</v>
      </c>
    </row>
    <row r="63" spans="1:23" ht="30.95" customHeight="1">
      <c r="A63" s="101" t="s">
        <v>484</v>
      </c>
      <c r="B63" s="102" t="s">
        <v>369</v>
      </c>
      <c r="C63" s="103" t="s">
        <v>1466</v>
      </c>
      <c r="D63" s="104" t="s">
        <v>1335</v>
      </c>
      <c r="E63" s="104" t="s">
        <v>1335</v>
      </c>
      <c r="F63" s="104" t="s">
        <v>1335</v>
      </c>
      <c r="G63" s="104" t="s">
        <v>1335</v>
      </c>
      <c r="H63" s="104" t="s">
        <v>1335</v>
      </c>
      <c r="I63" s="104" t="s">
        <v>1335</v>
      </c>
      <c r="J63" s="104" t="s">
        <v>1335</v>
      </c>
      <c r="K63" s="104" t="s">
        <v>1335</v>
      </c>
      <c r="L63" s="104" t="s">
        <v>1467</v>
      </c>
      <c r="M63" s="104" t="s">
        <v>1467</v>
      </c>
      <c r="N63" s="104" t="s">
        <v>1335</v>
      </c>
      <c r="O63" s="104" t="s">
        <v>1335</v>
      </c>
      <c r="P63" s="104" t="s">
        <v>1335</v>
      </c>
      <c r="Q63" s="104" t="s">
        <v>1335</v>
      </c>
      <c r="R63" s="104" t="s">
        <v>1335</v>
      </c>
      <c r="S63" s="104" t="s">
        <v>1335</v>
      </c>
      <c r="T63" s="104" t="s">
        <v>1335</v>
      </c>
      <c r="U63" s="104" t="s">
        <v>1335</v>
      </c>
      <c r="V63" s="104" t="s">
        <v>1335</v>
      </c>
      <c r="W63" s="105" t="s">
        <v>1335</v>
      </c>
    </row>
    <row r="64" spans="1:23" ht="30.95" customHeight="1">
      <c r="A64" s="101" t="s">
        <v>488</v>
      </c>
      <c r="B64" s="102" t="s">
        <v>377</v>
      </c>
      <c r="C64" s="103" t="s">
        <v>1468</v>
      </c>
      <c r="D64" s="104" t="s">
        <v>1338</v>
      </c>
      <c r="E64" s="104" t="s">
        <v>1338</v>
      </c>
      <c r="F64" s="104" t="s">
        <v>1338</v>
      </c>
      <c r="G64" s="104" t="s">
        <v>1338</v>
      </c>
      <c r="H64" s="104" t="s">
        <v>1338</v>
      </c>
      <c r="I64" s="104" t="s">
        <v>1338</v>
      </c>
      <c r="J64" s="104" t="s">
        <v>1338</v>
      </c>
      <c r="K64" s="104" t="s">
        <v>1338</v>
      </c>
      <c r="L64" s="104" t="s">
        <v>1338</v>
      </c>
      <c r="M64" s="104" t="s">
        <v>1469</v>
      </c>
      <c r="N64" s="104" t="s">
        <v>1470</v>
      </c>
      <c r="O64" s="104" t="s">
        <v>1338</v>
      </c>
      <c r="P64" s="104" t="s">
        <v>1338</v>
      </c>
      <c r="Q64" s="104" t="s">
        <v>1338</v>
      </c>
      <c r="R64" s="104" t="s">
        <v>1338</v>
      </c>
      <c r="S64" s="104" t="s">
        <v>1338</v>
      </c>
      <c r="T64" s="104" t="s">
        <v>1338</v>
      </c>
      <c r="U64" s="104" t="s">
        <v>1338</v>
      </c>
      <c r="V64" s="104" t="s">
        <v>1338</v>
      </c>
      <c r="W64" s="105" t="s">
        <v>1338</v>
      </c>
    </row>
    <row r="65" spans="1:23" ht="30.95" customHeight="1">
      <c r="A65" s="106" t="s">
        <v>489</v>
      </c>
      <c r="B65" s="107" t="s">
        <v>304</v>
      </c>
      <c r="C65" s="108" t="s">
        <v>1471</v>
      </c>
      <c r="D65" s="109" t="s">
        <v>1335</v>
      </c>
      <c r="E65" s="109" t="s">
        <v>1335</v>
      </c>
      <c r="F65" s="109" t="s">
        <v>1335</v>
      </c>
      <c r="G65" s="109" t="s">
        <v>1335</v>
      </c>
      <c r="H65" s="109" t="s">
        <v>1335</v>
      </c>
      <c r="I65" s="109" t="s">
        <v>1335</v>
      </c>
      <c r="J65" s="109" t="s">
        <v>1335</v>
      </c>
      <c r="K65" s="109" t="s">
        <v>1335</v>
      </c>
      <c r="L65" s="109" t="s">
        <v>1335</v>
      </c>
      <c r="M65" s="109" t="s">
        <v>1472</v>
      </c>
      <c r="N65" s="109" t="s">
        <v>1473</v>
      </c>
      <c r="O65" s="109" t="s">
        <v>1335</v>
      </c>
      <c r="P65" s="109" t="s">
        <v>1335</v>
      </c>
      <c r="Q65" s="109" t="s">
        <v>1335</v>
      </c>
      <c r="R65" s="109" t="s">
        <v>1335</v>
      </c>
      <c r="S65" s="109" t="s">
        <v>1335</v>
      </c>
      <c r="T65" s="109" t="s">
        <v>1335</v>
      </c>
      <c r="U65" s="109" t="s">
        <v>1335</v>
      </c>
      <c r="V65" s="109" t="s">
        <v>1335</v>
      </c>
      <c r="W65" s="110" t="s">
        <v>1335</v>
      </c>
    </row>
    <row r="66" spans="1:23" ht="30.95" customHeight="1">
      <c r="A66" s="106" t="s">
        <v>493</v>
      </c>
      <c r="B66" s="107" t="s">
        <v>314</v>
      </c>
      <c r="C66" s="108" t="s">
        <v>1474</v>
      </c>
      <c r="D66" s="109" t="s">
        <v>1335</v>
      </c>
      <c r="E66" s="109" t="s">
        <v>1335</v>
      </c>
      <c r="F66" s="109" t="s">
        <v>1335</v>
      </c>
      <c r="G66" s="109" t="s">
        <v>1335</v>
      </c>
      <c r="H66" s="109" t="s">
        <v>1335</v>
      </c>
      <c r="I66" s="109" t="s">
        <v>1335</v>
      </c>
      <c r="J66" s="109" t="s">
        <v>1335</v>
      </c>
      <c r="K66" s="109" t="s">
        <v>1335</v>
      </c>
      <c r="L66" s="109" t="s">
        <v>1335</v>
      </c>
      <c r="M66" s="109" t="s">
        <v>1475</v>
      </c>
      <c r="N66" s="109" t="s">
        <v>1476</v>
      </c>
      <c r="O66" s="109" t="s">
        <v>1335</v>
      </c>
      <c r="P66" s="109" t="s">
        <v>1335</v>
      </c>
      <c r="Q66" s="109" t="s">
        <v>1335</v>
      </c>
      <c r="R66" s="109" t="s">
        <v>1335</v>
      </c>
      <c r="S66" s="109" t="s">
        <v>1335</v>
      </c>
      <c r="T66" s="109" t="s">
        <v>1335</v>
      </c>
      <c r="U66" s="109" t="s">
        <v>1335</v>
      </c>
      <c r="V66" s="109" t="s">
        <v>1335</v>
      </c>
      <c r="W66" s="110" t="s">
        <v>1335</v>
      </c>
    </row>
    <row r="67" spans="1:23" ht="30.95" customHeight="1">
      <c r="A67" s="101" t="s">
        <v>497</v>
      </c>
      <c r="B67" s="102" t="s">
        <v>498</v>
      </c>
      <c r="C67" s="103" t="s">
        <v>1477</v>
      </c>
      <c r="D67" s="104" t="s">
        <v>1338</v>
      </c>
      <c r="E67" s="104" t="s">
        <v>1338</v>
      </c>
      <c r="F67" s="104" t="s">
        <v>1338</v>
      </c>
      <c r="G67" s="104" t="s">
        <v>1338</v>
      </c>
      <c r="H67" s="104" t="s">
        <v>1338</v>
      </c>
      <c r="I67" s="104" t="s">
        <v>1338</v>
      </c>
      <c r="J67" s="104" t="s">
        <v>1338</v>
      </c>
      <c r="K67" s="104" t="s">
        <v>1338</v>
      </c>
      <c r="L67" s="104" t="s">
        <v>1338</v>
      </c>
      <c r="M67" s="104" t="s">
        <v>1478</v>
      </c>
      <c r="N67" s="104" t="s">
        <v>1338</v>
      </c>
      <c r="O67" s="104" t="s">
        <v>1338</v>
      </c>
      <c r="P67" s="104" t="s">
        <v>1338</v>
      </c>
      <c r="Q67" s="104" t="s">
        <v>1338</v>
      </c>
      <c r="R67" s="104" t="s">
        <v>1338</v>
      </c>
      <c r="S67" s="104" t="s">
        <v>1338</v>
      </c>
      <c r="T67" s="104" t="s">
        <v>1338</v>
      </c>
      <c r="U67" s="104" t="s">
        <v>1338</v>
      </c>
      <c r="V67" s="104" t="s">
        <v>1338</v>
      </c>
      <c r="W67" s="105" t="s">
        <v>1338</v>
      </c>
    </row>
    <row r="68" spans="1:23" ht="30.95" customHeight="1">
      <c r="A68" s="106" t="s">
        <v>499</v>
      </c>
      <c r="B68" s="107" t="s">
        <v>395</v>
      </c>
      <c r="C68" s="108" t="s">
        <v>1479</v>
      </c>
      <c r="D68" s="109" t="s">
        <v>1335</v>
      </c>
      <c r="E68" s="109" t="s">
        <v>1335</v>
      </c>
      <c r="F68" s="109" t="s">
        <v>1335</v>
      </c>
      <c r="G68" s="109" t="s">
        <v>1335</v>
      </c>
      <c r="H68" s="109" t="s">
        <v>1335</v>
      </c>
      <c r="I68" s="109" t="s">
        <v>1335</v>
      </c>
      <c r="J68" s="109" t="s">
        <v>1335</v>
      </c>
      <c r="K68" s="109" t="s">
        <v>1335</v>
      </c>
      <c r="L68" s="109" t="s">
        <v>1335</v>
      </c>
      <c r="M68" s="109" t="s">
        <v>1480</v>
      </c>
      <c r="N68" s="109" t="s">
        <v>1335</v>
      </c>
      <c r="O68" s="109" t="s">
        <v>1335</v>
      </c>
      <c r="P68" s="109" t="s">
        <v>1335</v>
      </c>
      <c r="Q68" s="109" t="s">
        <v>1335</v>
      </c>
      <c r="R68" s="109" t="s">
        <v>1335</v>
      </c>
      <c r="S68" s="109" t="s">
        <v>1335</v>
      </c>
      <c r="T68" s="109" t="s">
        <v>1335</v>
      </c>
      <c r="U68" s="109" t="s">
        <v>1335</v>
      </c>
      <c r="V68" s="109" t="s">
        <v>1335</v>
      </c>
      <c r="W68" s="110" t="s">
        <v>1335</v>
      </c>
    </row>
    <row r="69" spans="1:23" ht="30.95" customHeight="1">
      <c r="A69" s="106" t="s">
        <v>508</v>
      </c>
      <c r="B69" s="107" t="s">
        <v>509</v>
      </c>
      <c r="C69" s="108" t="s">
        <v>1481</v>
      </c>
      <c r="D69" s="109" t="s">
        <v>1335</v>
      </c>
      <c r="E69" s="109" t="s">
        <v>1335</v>
      </c>
      <c r="F69" s="109" t="s">
        <v>1335</v>
      </c>
      <c r="G69" s="109" t="s">
        <v>1335</v>
      </c>
      <c r="H69" s="109" t="s">
        <v>1335</v>
      </c>
      <c r="I69" s="109" t="s">
        <v>1335</v>
      </c>
      <c r="J69" s="109" t="s">
        <v>1335</v>
      </c>
      <c r="K69" s="109" t="s">
        <v>1335</v>
      </c>
      <c r="L69" s="109" t="s">
        <v>1335</v>
      </c>
      <c r="M69" s="109" t="s">
        <v>1482</v>
      </c>
      <c r="N69" s="109" t="s">
        <v>1335</v>
      </c>
      <c r="O69" s="109" t="s">
        <v>1335</v>
      </c>
      <c r="P69" s="109" t="s">
        <v>1335</v>
      </c>
      <c r="Q69" s="109" t="s">
        <v>1335</v>
      </c>
      <c r="R69" s="109" t="s">
        <v>1335</v>
      </c>
      <c r="S69" s="109" t="s">
        <v>1335</v>
      </c>
      <c r="T69" s="109" t="s">
        <v>1335</v>
      </c>
      <c r="U69" s="109" t="s">
        <v>1335</v>
      </c>
      <c r="V69" s="109" t="s">
        <v>1335</v>
      </c>
      <c r="W69" s="110" t="s">
        <v>1335</v>
      </c>
    </row>
    <row r="70" spans="1:23" ht="30.95" customHeight="1">
      <c r="A70" s="106" t="s">
        <v>515</v>
      </c>
      <c r="B70" s="107" t="s">
        <v>408</v>
      </c>
      <c r="C70" s="108" t="s">
        <v>1483</v>
      </c>
      <c r="D70" s="109" t="s">
        <v>1335</v>
      </c>
      <c r="E70" s="109" t="s">
        <v>1335</v>
      </c>
      <c r="F70" s="109" t="s">
        <v>1335</v>
      </c>
      <c r="G70" s="109" t="s">
        <v>1335</v>
      </c>
      <c r="H70" s="109" t="s">
        <v>1335</v>
      </c>
      <c r="I70" s="109" t="s">
        <v>1335</v>
      </c>
      <c r="J70" s="109" t="s">
        <v>1335</v>
      </c>
      <c r="K70" s="109" t="s">
        <v>1335</v>
      </c>
      <c r="L70" s="109" t="s">
        <v>1335</v>
      </c>
      <c r="M70" s="109" t="s">
        <v>1484</v>
      </c>
      <c r="N70" s="109" t="s">
        <v>1335</v>
      </c>
      <c r="O70" s="109" t="s">
        <v>1335</v>
      </c>
      <c r="P70" s="109" t="s">
        <v>1335</v>
      </c>
      <c r="Q70" s="109" t="s">
        <v>1335</v>
      </c>
      <c r="R70" s="109" t="s">
        <v>1335</v>
      </c>
      <c r="S70" s="109" t="s">
        <v>1335</v>
      </c>
      <c r="T70" s="109" t="s">
        <v>1335</v>
      </c>
      <c r="U70" s="109" t="s">
        <v>1335</v>
      </c>
      <c r="V70" s="109" t="s">
        <v>1335</v>
      </c>
      <c r="W70" s="110" t="s">
        <v>1335</v>
      </c>
    </row>
    <row r="71" spans="1:23" ht="30.95" customHeight="1">
      <c r="A71" s="99" t="s">
        <v>523</v>
      </c>
      <c r="B71" s="91" t="s">
        <v>431</v>
      </c>
      <c r="C71" s="92" t="s">
        <v>1485</v>
      </c>
      <c r="D71" s="93" t="s">
        <v>1335</v>
      </c>
      <c r="E71" s="93" t="s">
        <v>1335</v>
      </c>
      <c r="F71" s="93" t="s">
        <v>1335</v>
      </c>
      <c r="G71" s="93" t="s">
        <v>1335</v>
      </c>
      <c r="H71" s="93" t="s">
        <v>1335</v>
      </c>
      <c r="I71" s="93" t="s">
        <v>1335</v>
      </c>
      <c r="J71" s="93" t="s">
        <v>1335</v>
      </c>
      <c r="K71" s="93" t="s">
        <v>1335</v>
      </c>
      <c r="L71" s="93" t="s">
        <v>1335</v>
      </c>
      <c r="M71" s="93" t="s">
        <v>1335</v>
      </c>
      <c r="N71" s="93" t="s">
        <v>1335</v>
      </c>
      <c r="O71" s="93" t="s">
        <v>1335</v>
      </c>
      <c r="P71" s="93" t="s">
        <v>1335</v>
      </c>
      <c r="Q71" s="93" t="s">
        <v>1335</v>
      </c>
      <c r="R71" s="93" t="s">
        <v>1335</v>
      </c>
      <c r="S71" s="93" t="s">
        <v>1335</v>
      </c>
      <c r="T71" s="93" t="s">
        <v>1335</v>
      </c>
      <c r="U71" s="93" t="s">
        <v>1335</v>
      </c>
      <c r="V71" s="93" t="s">
        <v>1335</v>
      </c>
      <c r="W71" s="94" t="s">
        <v>1486</v>
      </c>
    </row>
    <row r="72" spans="1:23" ht="30.95" customHeight="1">
      <c r="A72" s="100" t="s">
        <v>527</v>
      </c>
      <c r="B72" s="86" t="s">
        <v>528</v>
      </c>
      <c r="C72" s="87" t="s">
        <v>1487</v>
      </c>
      <c r="D72" s="88" t="s">
        <v>1338</v>
      </c>
      <c r="E72" s="88" t="s">
        <v>1338</v>
      </c>
      <c r="F72" s="88" t="s">
        <v>1338</v>
      </c>
      <c r="G72" s="88" t="s">
        <v>1338</v>
      </c>
      <c r="H72" s="88" t="s">
        <v>1338</v>
      </c>
      <c r="I72" s="88" t="s">
        <v>1338</v>
      </c>
      <c r="J72" s="88" t="s">
        <v>1338</v>
      </c>
      <c r="K72" s="88" t="s">
        <v>1488</v>
      </c>
      <c r="L72" s="88" t="s">
        <v>1489</v>
      </c>
      <c r="M72" s="88" t="s">
        <v>1490</v>
      </c>
      <c r="N72" s="88" t="s">
        <v>1491</v>
      </c>
      <c r="O72" s="88" t="s">
        <v>1492</v>
      </c>
      <c r="P72" s="88" t="s">
        <v>1338</v>
      </c>
      <c r="Q72" s="88" t="s">
        <v>1338</v>
      </c>
      <c r="R72" s="88" t="s">
        <v>1338</v>
      </c>
      <c r="S72" s="88" t="s">
        <v>1338</v>
      </c>
      <c r="T72" s="88" t="s">
        <v>1493</v>
      </c>
      <c r="U72" s="88" t="s">
        <v>1494</v>
      </c>
      <c r="V72" s="88" t="s">
        <v>1495</v>
      </c>
      <c r="W72" s="89" t="s">
        <v>1496</v>
      </c>
    </row>
    <row r="73" spans="1:23" ht="30.95" customHeight="1">
      <c r="A73" s="99" t="s">
        <v>529</v>
      </c>
      <c r="B73" s="91" t="s">
        <v>290</v>
      </c>
      <c r="C73" s="92" t="s">
        <v>1497</v>
      </c>
      <c r="D73" s="93" t="s">
        <v>1335</v>
      </c>
      <c r="E73" s="93" t="s">
        <v>1335</v>
      </c>
      <c r="F73" s="93" t="s">
        <v>1335</v>
      </c>
      <c r="G73" s="93" t="s">
        <v>1335</v>
      </c>
      <c r="H73" s="93" t="s">
        <v>1335</v>
      </c>
      <c r="I73" s="93" t="s">
        <v>1335</v>
      </c>
      <c r="J73" s="93" t="s">
        <v>1335</v>
      </c>
      <c r="K73" s="93" t="s">
        <v>1498</v>
      </c>
      <c r="L73" s="93" t="s">
        <v>1335</v>
      </c>
      <c r="M73" s="93" t="s">
        <v>1335</v>
      </c>
      <c r="N73" s="93" t="s">
        <v>1335</v>
      </c>
      <c r="O73" s="93" t="s">
        <v>1335</v>
      </c>
      <c r="P73" s="93" t="s">
        <v>1335</v>
      </c>
      <c r="Q73" s="93" t="s">
        <v>1335</v>
      </c>
      <c r="R73" s="93" t="s">
        <v>1335</v>
      </c>
      <c r="S73" s="93" t="s">
        <v>1335</v>
      </c>
      <c r="T73" s="93" t="s">
        <v>1335</v>
      </c>
      <c r="U73" s="93" t="s">
        <v>1335</v>
      </c>
      <c r="V73" s="93" t="s">
        <v>1335</v>
      </c>
      <c r="W73" s="94" t="s">
        <v>1335</v>
      </c>
    </row>
    <row r="74" spans="1:23" ht="30.95" customHeight="1">
      <c r="A74" s="99" t="s">
        <v>535</v>
      </c>
      <c r="B74" s="91" t="s">
        <v>302</v>
      </c>
      <c r="C74" s="92" t="s">
        <v>1499</v>
      </c>
      <c r="D74" s="93" t="s">
        <v>1338</v>
      </c>
      <c r="E74" s="93" t="s">
        <v>1338</v>
      </c>
      <c r="F74" s="93" t="s">
        <v>1338</v>
      </c>
      <c r="G74" s="93" t="s">
        <v>1338</v>
      </c>
      <c r="H74" s="93" t="s">
        <v>1338</v>
      </c>
      <c r="I74" s="93" t="s">
        <v>1338</v>
      </c>
      <c r="J74" s="93" t="s">
        <v>1338</v>
      </c>
      <c r="K74" s="93" t="s">
        <v>1338</v>
      </c>
      <c r="L74" s="93" t="s">
        <v>1500</v>
      </c>
      <c r="M74" s="93" t="s">
        <v>1501</v>
      </c>
      <c r="N74" s="93" t="s">
        <v>1338</v>
      </c>
      <c r="O74" s="93" t="s">
        <v>1338</v>
      </c>
      <c r="P74" s="93" t="s">
        <v>1338</v>
      </c>
      <c r="Q74" s="93" t="s">
        <v>1338</v>
      </c>
      <c r="R74" s="93" t="s">
        <v>1338</v>
      </c>
      <c r="S74" s="93" t="s">
        <v>1338</v>
      </c>
      <c r="T74" s="93" t="s">
        <v>1338</v>
      </c>
      <c r="U74" s="93" t="s">
        <v>1338</v>
      </c>
      <c r="V74" s="93" t="s">
        <v>1338</v>
      </c>
      <c r="W74" s="94" t="s">
        <v>1338</v>
      </c>
    </row>
    <row r="75" spans="1:23" ht="30.95" customHeight="1">
      <c r="A75" s="101" t="s">
        <v>536</v>
      </c>
      <c r="B75" s="102" t="s">
        <v>304</v>
      </c>
      <c r="C75" s="103" t="s">
        <v>1502</v>
      </c>
      <c r="D75" s="104" t="s">
        <v>1335</v>
      </c>
      <c r="E75" s="104" t="s">
        <v>1335</v>
      </c>
      <c r="F75" s="104" t="s">
        <v>1335</v>
      </c>
      <c r="G75" s="104" t="s">
        <v>1335</v>
      </c>
      <c r="H75" s="104" t="s">
        <v>1335</v>
      </c>
      <c r="I75" s="104" t="s">
        <v>1335</v>
      </c>
      <c r="J75" s="104" t="s">
        <v>1335</v>
      </c>
      <c r="K75" s="104" t="s">
        <v>1335</v>
      </c>
      <c r="L75" s="104" t="s">
        <v>1503</v>
      </c>
      <c r="M75" s="104" t="s">
        <v>1504</v>
      </c>
      <c r="N75" s="104" t="s">
        <v>1335</v>
      </c>
      <c r="O75" s="104" t="s">
        <v>1335</v>
      </c>
      <c r="P75" s="104" t="s">
        <v>1335</v>
      </c>
      <c r="Q75" s="104" t="s">
        <v>1335</v>
      </c>
      <c r="R75" s="104" t="s">
        <v>1335</v>
      </c>
      <c r="S75" s="104" t="s">
        <v>1335</v>
      </c>
      <c r="T75" s="104" t="s">
        <v>1335</v>
      </c>
      <c r="U75" s="104" t="s">
        <v>1335</v>
      </c>
      <c r="V75" s="104" t="s">
        <v>1335</v>
      </c>
      <c r="W75" s="105" t="s">
        <v>1335</v>
      </c>
    </row>
    <row r="76" spans="1:23" ht="30.95" customHeight="1">
      <c r="A76" s="101" t="s">
        <v>541</v>
      </c>
      <c r="B76" s="102" t="s">
        <v>314</v>
      </c>
      <c r="C76" s="103" t="s">
        <v>1505</v>
      </c>
      <c r="D76" s="104" t="s">
        <v>1335</v>
      </c>
      <c r="E76" s="104" t="s">
        <v>1335</v>
      </c>
      <c r="F76" s="104" t="s">
        <v>1335</v>
      </c>
      <c r="G76" s="104" t="s">
        <v>1335</v>
      </c>
      <c r="H76" s="104" t="s">
        <v>1335</v>
      </c>
      <c r="I76" s="104" t="s">
        <v>1335</v>
      </c>
      <c r="J76" s="104" t="s">
        <v>1335</v>
      </c>
      <c r="K76" s="104" t="s">
        <v>1335</v>
      </c>
      <c r="L76" s="104" t="s">
        <v>1506</v>
      </c>
      <c r="M76" s="104" t="s">
        <v>1507</v>
      </c>
      <c r="N76" s="104" t="s">
        <v>1335</v>
      </c>
      <c r="O76" s="104" t="s">
        <v>1335</v>
      </c>
      <c r="P76" s="104" t="s">
        <v>1335</v>
      </c>
      <c r="Q76" s="104" t="s">
        <v>1335</v>
      </c>
      <c r="R76" s="104" t="s">
        <v>1335</v>
      </c>
      <c r="S76" s="104" t="s">
        <v>1335</v>
      </c>
      <c r="T76" s="104" t="s">
        <v>1335</v>
      </c>
      <c r="U76" s="104" t="s">
        <v>1335</v>
      </c>
      <c r="V76" s="104" t="s">
        <v>1335</v>
      </c>
      <c r="W76" s="105" t="s">
        <v>1335</v>
      </c>
    </row>
    <row r="77" spans="1:23" ht="30.95" customHeight="1">
      <c r="A77" s="99" t="s">
        <v>547</v>
      </c>
      <c r="B77" s="91" t="s">
        <v>318</v>
      </c>
      <c r="C77" s="92" t="s">
        <v>1508</v>
      </c>
      <c r="D77" s="93" t="s">
        <v>1338</v>
      </c>
      <c r="E77" s="93" t="s">
        <v>1338</v>
      </c>
      <c r="F77" s="93" t="s">
        <v>1338</v>
      </c>
      <c r="G77" s="93" t="s">
        <v>1338</v>
      </c>
      <c r="H77" s="93" t="s">
        <v>1338</v>
      </c>
      <c r="I77" s="93" t="s">
        <v>1338</v>
      </c>
      <c r="J77" s="93" t="s">
        <v>1338</v>
      </c>
      <c r="K77" s="93" t="s">
        <v>1338</v>
      </c>
      <c r="L77" s="93" t="s">
        <v>1338</v>
      </c>
      <c r="M77" s="93" t="s">
        <v>1338</v>
      </c>
      <c r="N77" s="93" t="s">
        <v>1338</v>
      </c>
      <c r="O77" s="93" t="s">
        <v>1338</v>
      </c>
      <c r="P77" s="93" t="s">
        <v>1338</v>
      </c>
      <c r="Q77" s="93" t="s">
        <v>1338</v>
      </c>
      <c r="R77" s="93" t="s">
        <v>1338</v>
      </c>
      <c r="S77" s="93" t="s">
        <v>1338</v>
      </c>
      <c r="T77" s="93" t="s">
        <v>1509</v>
      </c>
      <c r="U77" s="93" t="s">
        <v>1510</v>
      </c>
      <c r="V77" s="93" t="s">
        <v>1511</v>
      </c>
      <c r="W77" s="94" t="s">
        <v>1338</v>
      </c>
    </row>
    <row r="78" spans="1:23" ht="30.95" customHeight="1">
      <c r="A78" s="101" t="s">
        <v>548</v>
      </c>
      <c r="B78" s="102" t="s">
        <v>320</v>
      </c>
      <c r="C78" s="103" t="s">
        <v>1512</v>
      </c>
      <c r="D78" s="104" t="s">
        <v>1335</v>
      </c>
      <c r="E78" s="104" t="s">
        <v>1335</v>
      </c>
      <c r="F78" s="104" t="s">
        <v>1335</v>
      </c>
      <c r="G78" s="104" t="s">
        <v>1335</v>
      </c>
      <c r="H78" s="104" t="s">
        <v>1335</v>
      </c>
      <c r="I78" s="104" t="s">
        <v>1335</v>
      </c>
      <c r="J78" s="104" t="s">
        <v>1335</v>
      </c>
      <c r="K78" s="104" t="s">
        <v>1335</v>
      </c>
      <c r="L78" s="104" t="s">
        <v>1335</v>
      </c>
      <c r="M78" s="104" t="s">
        <v>1335</v>
      </c>
      <c r="N78" s="104" t="s">
        <v>1335</v>
      </c>
      <c r="O78" s="104" t="s">
        <v>1335</v>
      </c>
      <c r="P78" s="104" t="s">
        <v>1335</v>
      </c>
      <c r="Q78" s="104" t="s">
        <v>1335</v>
      </c>
      <c r="R78" s="104" t="s">
        <v>1335</v>
      </c>
      <c r="S78" s="104" t="s">
        <v>1335</v>
      </c>
      <c r="T78" s="104" t="s">
        <v>1335</v>
      </c>
      <c r="U78" s="104" t="s">
        <v>1513</v>
      </c>
      <c r="V78" s="104" t="s">
        <v>1514</v>
      </c>
      <c r="W78" s="105" t="s">
        <v>1335</v>
      </c>
    </row>
    <row r="79" spans="1:23" ht="30.95" customHeight="1">
      <c r="A79" s="101" t="s">
        <v>555</v>
      </c>
      <c r="B79" s="102" t="s">
        <v>327</v>
      </c>
      <c r="C79" s="103" t="s">
        <v>1515</v>
      </c>
      <c r="D79" s="104" t="s">
        <v>1335</v>
      </c>
      <c r="E79" s="104" t="s">
        <v>1335</v>
      </c>
      <c r="F79" s="104" t="s">
        <v>1335</v>
      </c>
      <c r="G79" s="104" t="s">
        <v>1335</v>
      </c>
      <c r="H79" s="104" t="s">
        <v>1335</v>
      </c>
      <c r="I79" s="104" t="s">
        <v>1335</v>
      </c>
      <c r="J79" s="104" t="s">
        <v>1335</v>
      </c>
      <c r="K79" s="104" t="s">
        <v>1335</v>
      </c>
      <c r="L79" s="104" t="s">
        <v>1335</v>
      </c>
      <c r="M79" s="104" t="s">
        <v>1335</v>
      </c>
      <c r="N79" s="104" t="s">
        <v>1335</v>
      </c>
      <c r="O79" s="104" t="s">
        <v>1335</v>
      </c>
      <c r="P79" s="104" t="s">
        <v>1335</v>
      </c>
      <c r="Q79" s="104" t="s">
        <v>1335</v>
      </c>
      <c r="R79" s="104" t="s">
        <v>1335</v>
      </c>
      <c r="S79" s="104" t="s">
        <v>1335</v>
      </c>
      <c r="T79" s="104" t="s">
        <v>1516</v>
      </c>
      <c r="U79" s="104" t="s">
        <v>1517</v>
      </c>
      <c r="V79" s="104" t="s">
        <v>1335</v>
      </c>
      <c r="W79" s="105" t="s">
        <v>1335</v>
      </c>
    </row>
    <row r="80" spans="1:23" ht="30.95" customHeight="1">
      <c r="A80" s="99" t="s">
        <v>559</v>
      </c>
      <c r="B80" s="91" t="s">
        <v>340</v>
      </c>
      <c r="C80" s="92" t="s">
        <v>1518</v>
      </c>
      <c r="D80" s="93" t="s">
        <v>1338</v>
      </c>
      <c r="E80" s="93" t="s">
        <v>1338</v>
      </c>
      <c r="F80" s="93" t="s">
        <v>1338</v>
      </c>
      <c r="G80" s="93" t="s">
        <v>1338</v>
      </c>
      <c r="H80" s="93" t="s">
        <v>1338</v>
      </c>
      <c r="I80" s="93" t="s">
        <v>1338</v>
      </c>
      <c r="J80" s="93" t="s">
        <v>1338</v>
      </c>
      <c r="K80" s="93" t="s">
        <v>1338</v>
      </c>
      <c r="L80" s="93" t="s">
        <v>1338</v>
      </c>
      <c r="M80" s="93" t="s">
        <v>1519</v>
      </c>
      <c r="N80" s="93" t="s">
        <v>1520</v>
      </c>
      <c r="O80" s="93" t="s">
        <v>1338</v>
      </c>
      <c r="P80" s="93" t="s">
        <v>1338</v>
      </c>
      <c r="Q80" s="93" t="s">
        <v>1338</v>
      </c>
      <c r="R80" s="93" t="s">
        <v>1338</v>
      </c>
      <c r="S80" s="93" t="s">
        <v>1338</v>
      </c>
      <c r="T80" s="93" t="s">
        <v>1338</v>
      </c>
      <c r="U80" s="93" t="s">
        <v>1338</v>
      </c>
      <c r="V80" s="93" t="s">
        <v>1338</v>
      </c>
      <c r="W80" s="94" t="s">
        <v>1338</v>
      </c>
    </row>
    <row r="81" spans="1:23" ht="30.95" customHeight="1">
      <c r="A81" s="101" t="s">
        <v>560</v>
      </c>
      <c r="B81" s="102" t="s">
        <v>85</v>
      </c>
      <c r="C81" s="103" t="s">
        <v>1521</v>
      </c>
      <c r="D81" s="104" t="s">
        <v>1335</v>
      </c>
      <c r="E81" s="104" t="s">
        <v>1335</v>
      </c>
      <c r="F81" s="104" t="s">
        <v>1335</v>
      </c>
      <c r="G81" s="104" t="s">
        <v>1335</v>
      </c>
      <c r="H81" s="104" t="s">
        <v>1335</v>
      </c>
      <c r="I81" s="104" t="s">
        <v>1335</v>
      </c>
      <c r="J81" s="104" t="s">
        <v>1335</v>
      </c>
      <c r="K81" s="104" t="s">
        <v>1335</v>
      </c>
      <c r="L81" s="104" t="s">
        <v>1335</v>
      </c>
      <c r="M81" s="104" t="s">
        <v>1522</v>
      </c>
      <c r="N81" s="104" t="s">
        <v>1335</v>
      </c>
      <c r="O81" s="104" t="s">
        <v>1335</v>
      </c>
      <c r="P81" s="104" t="s">
        <v>1335</v>
      </c>
      <c r="Q81" s="104" t="s">
        <v>1335</v>
      </c>
      <c r="R81" s="104" t="s">
        <v>1335</v>
      </c>
      <c r="S81" s="104" t="s">
        <v>1335</v>
      </c>
      <c r="T81" s="104" t="s">
        <v>1335</v>
      </c>
      <c r="U81" s="104" t="s">
        <v>1335</v>
      </c>
      <c r="V81" s="104" t="s">
        <v>1335</v>
      </c>
      <c r="W81" s="105" t="s">
        <v>1335</v>
      </c>
    </row>
    <row r="82" spans="1:23" ht="30.95" customHeight="1">
      <c r="A82" s="101" t="s">
        <v>562</v>
      </c>
      <c r="B82" s="102" t="s">
        <v>357</v>
      </c>
      <c r="C82" s="103" t="s">
        <v>1523</v>
      </c>
      <c r="D82" s="104" t="s">
        <v>1335</v>
      </c>
      <c r="E82" s="104" t="s">
        <v>1335</v>
      </c>
      <c r="F82" s="104" t="s">
        <v>1335</v>
      </c>
      <c r="G82" s="104" t="s">
        <v>1335</v>
      </c>
      <c r="H82" s="104" t="s">
        <v>1335</v>
      </c>
      <c r="I82" s="104" t="s">
        <v>1335</v>
      </c>
      <c r="J82" s="104" t="s">
        <v>1335</v>
      </c>
      <c r="K82" s="104" t="s">
        <v>1335</v>
      </c>
      <c r="L82" s="104" t="s">
        <v>1335</v>
      </c>
      <c r="M82" s="104" t="s">
        <v>1524</v>
      </c>
      <c r="N82" s="104" t="s">
        <v>1524</v>
      </c>
      <c r="O82" s="104" t="s">
        <v>1335</v>
      </c>
      <c r="P82" s="104" t="s">
        <v>1335</v>
      </c>
      <c r="Q82" s="104" t="s">
        <v>1335</v>
      </c>
      <c r="R82" s="104" t="s">
        <v>1335</v>
      </c>
      <c r="S82" s="104" t="s">
        <v>1335</v>
      </c>
      <c r="T82" s="104" t="s">
        <v>1335</v>
      </c>
      <c r="U82" s="104" t="s">
        <v>1335</v>
      </c>
      <c r="V82" s="104" t="s">
        <v>1335</v>
      </c>
      <c r="W82" s="105" t="s">
        <v>1335</v>
      </c>
    </row>
    <row r="83" spans="1:23" ht="30.95" customHeight="1">
      <c r="A83" s="101" t="s">
        <v>566</v>
      </c>
      <c r="B83" s="102" t="s">
        <v>369</v>
      </c>
      <c r="C83" s="103" t="s">
        <v>1525</v>
      </c>
      <c r="D83" s="104" t="s">
        <v>1335</v>
      </c>
      <c r="E83" s="104" t="s">
        <v>1335</v>
      </c>
      <c r="F83" s="104" t="s">
        <v>1335</v>
      </c>
      <c r="G83" s="104" t="s">
        <v>1335</v>
      </c>
      <c r="H83" s="104" t="s">
        <v>1335</v>
      </c>
      <c r="I83" s="104" t="s">
        <v>1335</v>
      </c>
      <c r="J83" s="104" t="s">
        <v>1335</v>
      </c>
      <c r="K83" s="104" t="s">
        <v>1335</v>
      </c>
      <c r="L83" s="104" t="s">
        <v>1335</v>
      </c>
      <c r="M83" s="104" t="s">
        <v>1526</v>
      </c>
      <c r="N83" s="104" t="s">
        <v>1526</v>
      </c>
      <c r="O83" s="104" t="s">
        <v>1335</v>
      </c>
      <c r="P83" s="104" t="s">
        <v>1335</v>
      </c>
      <c r="Q83" s="104" t="s">
        <v>1335</v>
      </c>
      <c r="R83" s="104" t="s">
        <v>1335</v>
      </c>
      <c r="S83" s="104" t="s">
        <v>1335</v>
      </c>
      <c r="T83" s="104" t="s">
        <v>1335</v>
      </c>
      <c r="U83" s="104" t="s">
        <v>1335</v>
      </c>
      <c r="V83" s="104" t="s">
        <v>1335</v>
      </c>
      <c r="W83" s="105" t="s">
        <v>1335</v>
      </c>
    </row>
    <row r="84" spans="1:23" ht="30.95" customHeight="1">
      <c r="A84" s="99" t="s">
        <v>571</v>
      </c>
      <c r="B84" s="91" t="s">
        <v>377</v>
      </c>
      <c r="C84" s="92" t="s">
        <v>1527</v>
      </c>
      <c r="D84" s="93" t="s">
        <v>1338</v>
      </c>
      <c r="E84" s="93" t="s">
        <v>1338</v>
      </c>
      <c r="F84" s="93" t="s">
        <v>1338</v>
      </c>
      <c r="G84" s="93" t="s">
        <v>1338</v>
      </c>
      <c r="H84" s="93" t="s">
        <v>1338</v>
      </c>
      <c r="I84" s="93" t="s">
        <v>1338</v>
      </c>
      <c r="J84" s="93" t="s">
        <v>1338</v>
      </c>
      <c r="K84" s="93" t="s">
        <v>1338</v>
      </c>
      <c r="L84" s="93" t="s">
        <v>1338</v>
      </c>
      <c r="M84" s="93" t="s">
        <v>1338</v>
      </c>
      <c r="N84" s="93" t="s">
        <v>1528</v>
      </c>
      <c r="O84" s="93" t="s">
        <v>1529</v>
      </c>
      <c r="P84" s="93" t="s">
        <v>1338</v>
      </c>
      <c r="Q84" s="93" t="s">
        <v>1338</v>
      </c>
      <c r="R84" s="93" t="s">
        <v>1338</v>
      </c>
      <c r="S84" s="93" t="s">
        <v>1338</v>
      </c>
      <c r="T84" s="93" t="s">
        <v>1338</v>
      </c>
      <c r="U84" s="93" t="s">
        <v>1338</v>
      </c>
      <c r="V84" s="93" t="s">
        <v>1338</v>
      </c>
      <c r="W84" s="94" t="s">
        <v>1338</v>
      </c>
    </row>
    <row r="85" spans="1:23" ht="30.95" customHeight="1">
      <c r="A85" s="101" t="s">
        <v>572</v>
      </c>
      <c r="B85" s="102" t="s">
        <v>304</v>
      </c>
      <c r="C85" s="103" t="s">
        <v>1530</v>
      </c>
      <c r="D85" s="104" t="s">
        <v>1335</v>
      </c>
      <c r="E85" s="104" t="s">
        <v>1335</v>
      </c>
      <c r="F85" s="104" t="s">
        <v>1335</v>
      </c>
      <c r="G85" s="104" t="s">
        <v>1335</v>
      </c>
      <c r="H85" s="104" t="s">
        <v>1335</v>
      </c>
      <c r="I85" s="104" t="s">
        <v>1335</v>
      </c>
      <c r="J85" s="104" t="s">
        <v>1335</v>
      </c>
      <c r="K85" s="104" t="s">
        <v>1335</v>
      </c>
      <c r="L85" s="104" t="s">
        <v>1335</v>
      </c>
      <c r="M85" s="104" t="s">
        <v>1335</v>
      </c>
      <c r="N85" s="104" t="s">
        <v>1531</v>
      </c>
      <c r="O85" s="104" t="s">
        <v>1532</v>
      </c>
      <c r="P85" s="104" t="s">
        <v>1335</v>
      </c>
      <c r="Q85" s="104" t="s">
        <v>1335</v>
      </c>
      <c r="R85" s="104" t="s">
        <v>1335</v>
      </c>
      <c r="S85" s="104" t="s">
        <v>1335</v>
      </c>
      <c r="T85" s="104" t="s">
        <v>1335</v>
      </c>
      <c r="U85" s="104" t="s">
        <v>1335</v>
      </c>
      <c r="V85" s="104" t="s">
        <v>1335</v>
      </c>
      <c r="W85" s="105" t="s">
        <v>1335</v>
      </c>
    </row>
    <row r="86" spans="1:23" ht="30.95" customHeight="1">
      <c r="A86" s="101" t="s">
        <v>576</v>
      </c>
      <c r="B86" s="102" t="s">
        <v>314</v>
      </c>
      <c r="C86" s="103" t="s">
        <v>1533</v>
      </c>
      <c r="D86" s="104" t="s">
        <v>1335</v>
      </c>
      <c r="E86" s="104" t="s">
        <v>1335</v>
      </c>
      <c r="F86" s="104" t="s">
        <v>1335</v>
      </c>
      <c r="G86" s="104" t="s">
        <v>1335</v>
      </c>
      <c r="H86" s="104" t="s">
        <v>1335</v>
      </c>
      <c r="I86" s="104" t="s">
        <v>1335</v>
      </c>
      <c r="J86" s="104" t="s">
        <v>1335</v>
      </c>
      <c r="K86" s="104" t="s">
        <v>1335</v>
      </c>
      <c r="L86" s="104" t="s">
        <v>1335</v>
      </c>
      <c r="M86" s="104" t="s">
        <v>1335</v>
      </c>
      <c r="N86" s="104" t="s">
        <v>1534</v>
      </c>
      <c r="O86" s="104" t="s">
        <v>1535</v>
      </c>
      <c r="P86" s="104" t="s">
        <v>1335</v>
      </c>
      <c r="Q86" s="104" t="s">
        <v>1335</v>
      </c>
      <c r="R86" s="104" t="s">
        <v>1335</v>
      </c>
      <c r="S86" s="104" t="s">
        <v>1335</v>
      </c>
      <c r="T86" s="104" t="s">
        <v>1335</v>
      </c>
      <c r="U86" s="104" t="s">
        <v>1335</v>
      </c>
      <c r="V86" s="104" t="s">
        <v>1335</v>
      </c>
      <c r="W86" s="105" t="s">
        <v>1335</v>
      </c>
    </row>
    <row r="87" spans="1:23" ht="30.95" customHeight="1">
      <c r="A87" s="99" t="s">
        <v>580</v>
      </c>
      <c r="B87" s="91" t="s">
        <v>498</v>
      </c>
      <c r="C87" s="92" t="s">
        <v>1536</v>
      </c>
      <c r="D87" s="93" t="s">
        <v>1338</v>
      </c>
      <c r="E87" s="93" t="s">
        <v>1338</v>
      </c>
      <c r="F87" s="93" t="s">
        <v>1338</v>
      </c>
      <c r="G87" s="93" t="s">
        <v>1338</v>
      </c>
      <c r="H87" s="93" t="s">
        <v>1338</v>
      </c>
      <c r="I87" s="93" t="s">
        <v>1338</v>
      </c>
      <c r="J87" s="93" t="s">
        <v>1338</v>
      </c>
      <c r="K87" s="93" t="s">
        <v>1338</v>
      </c>
      <c r="L87" s="93" t="s">
        <v>1338</v>
      </c>
      <c r="M87" s="93" t="s">
        <v>1338</v>
      </c>
      <c r="N87" s="93" t="s">
        <v>1338</v>
      </c>
      <c r="O87" s="93" t="s">
        <v>1537</v>
      </c>
      <c r="P87" s="93" t="s">
        <v>1338</v>
      </c>
      <c r="Q87" s="93" t="s">
        <v>1338</v>
      </c>
      <c r="R87" s="93" t="s">
        <v>1338</v>
      </c>
      <c r="S87" s="93" t="s">
        <v>1338</v>
      </c>
      <c r="T87" s="93" t="s">
        <v>1338</v>
      </c>
      <c r="U87" s="93" t="s">
        <v>1338</v>
      </c>
      <c r="V87" s="93" t="s">
        <v>1338</v>
      </c>
      <c r="W87" s="94" t="s">
        <v>1338</v>
      </c>
    </row>
    <row r="88" spans="1:23" ht="30.95" customHeight="1">
      <c r="A88" s="101" t="s">
        <v>581</v>
      </c>
      <c r="B88" s="102" t="s">
        <v>395</v>
      </c>
      <c r="C88" s="103" t="s">
        <v>1538</v>
      </c>
      <c r="D88" s="104" t="s">
        <v>1335</v>
      </c>
      <c r="E88" s="104" t="s">
        <v>1335</v>
      </c>
      <c r="F88" s="104" t="s">
        <v>1335</v>
      </c>
      <c r="G88" s="104" t="s">
        <v>1335</v>
      </c>
      <c r="H88" s="104" t="s">
        <v>1335</v>
      </c>
      <c r="I88" s="104" t="s">
        <v>1335</v>
      </c>
      <c r="J88" s="104" t="s">
        <v>1335</v>
      </c>
      <c r="K88" s="104" t="s">
        <v>1335</v>
      </c>
      <c r="L88" s="104" t="s">
        <v>1335</v>
      </c>
      <c r="M88" s="104" t="s">
        <v>1335</v>
      </c>
      <c r="N88" s="104" t="s">
        <v>1335</v>
      </c>
      <c r="O88" s="104" t="s">
        <v>1539</v>
      </c>
      <c r="P88" s="104" t="s">
        <v>1335</v>
      </c>
      <c r="Q88" s="104" t="s">
        <v>1335</v>
      </c>
      <c r="R88" s="104" t="s">
        <v>1335</v>
      </c>
      <c r="S88" s="104" t="s">
        <v>1335</v>
      </c>
      <c r="T88" s="104" t="s">
        <v>1335</v>
      </c>
      <c r="U88" s="104" t="s">
        <v>1335</v>
      </c>
      <c r="V88" s="104" t="s">
        <v>1335</v>
      </c>
      <c r="W88" s="105" t="s">
        <v>1335</v>
      </c>
    </row>
    <row r="89" spans="1:23" ht="30.95" customHeight="1">
      <c r="A89" s="101" t="s">
        <v>586</v>
      </c>
      <c r="B89" s="102" t="s">
        <v>509</v>
      </c>
      <c r="C89" s="103" t="s">
        <v>1481</v>
      </c>
      <c r="D89" s="104" t="s">
        <v>1335</v>
      </c>
      <c r="E89" s="104" t="s">
        <v>1335</v>
      </c>
      <c r="F89" s="104" t="s">
        <v>1335</v>
      </c>
      <c r="G89" s="104" t="s">
        <v>1335</v>
      </c>
      <c r="H89" s="104" t="s">
        <v>1335</v>
      </c>
      <c r="I89" s="104" t="s">
        <v>1335</v>
      </c>
      <c r="J89" s="104" t="s">
        <v>1335</v>
      </c>
      <c r="K89" s="104" t="s">
        <v>1335</v>
      </c>
      <c r="L89" s="104" t="s">
        <v>1335</v>
      </c>
      <c r="M89" s="104" t="s">
        <v>1335</v>
      </c>
      <c r="N89" s="104" t="s">
        <v>1335</v>
      </c>
      <c r="O89" s="104" t="s">
        <v>1482</v>
      </c>
      <c r="P89" s="104" t="s">
        <v>1335</v>
      </c>
      <c r="Q89" s="104" t="s">
        <v>1335</v>
      </c>
      <c r="R89" s="104" t="s">
        <v>1335</v>
      </c>
      <c r="S89" s="104" t="s">
        <v>1335</v>
      </c>
      <c r="T89" s="104" t="s">
        <v>1335</v>
      </c>
      <c r="U89" s="104" t="s">
        <v>1335</v>
      </c>
      <c r="V89" s="104" t="s">
        <v>1335</v>
      </c>
      <c r="W89" s="105" t="s">
        <v>1335</v>
      </c>
    </row>
    <row r="90" spans="1:23" ht="30.95" customHeight="1">
      <c r="A90" s="101" t="s">
        <v>589</v>
      </c>
      <c r="B90" s="102" t="s">
        <v>408</v>
      </c>
      <c r="C90" s="103" t="s">
        <v>1540</v>
      </c>
      <c r="D90" s="104" t="s">
        <v>1335</v>
      </c>
      <c r="E90" s="104" t="s">
        <v>1335</v>
      </c>
      <c r="F90" s="104" t="s">
        <v>1335</v>
      </c>
      <c r="G90" s="104" t="s">
        <v>1335</v>
      </c>
      <c r="H90" s="104" t="s">
        <v>1335</v>
      </c>
      <c r="I90" s="104" t="s">
        <v>1335</v>
      </c>
      <c r="J90" s="104" t="s">
        <v>1335</v>
      </c>
      <c r="K90" s="104" t="s">
        <v>1335</v>
      </c>
      <c r="L90" s="104" t="s">
        <v>1335</v>
      </c>
      <c r="M90" s="104" t="s">
        <v>1335</v>
      </c>
      <c r="N90" s="104" t="s">
        <v>1335</v>
      </c>
      <c r="O90" s="104" t="s">
        <v>1541</v>
      </c>
      <c r="P90" s="104" t="s">
        <v>1335</v>
      </c>
      <c r="Q90" s="104" t="s">
        <v>1335</v>
      </c>
      <c r="R90" s="104" t="s">
        <v>1335</v>
      </c>
      <c r="S90" s="104" t="s">
        <v>1335</v>
      </c>
      <c r="T90" s="104" t="s">
        <v>1335</v>
      </c>
      <c r="U90" s="104" t="s">
        <v>1335</v>
      </c>
      <c r="V90" s="104" t="s">
        <v>1335</v>
      </c>
      <c r="W90" s="105" t="s">
        <v>1335</v>
      </c>
    </row>
    <row r="91" spans="1:23" ht="30.95" customHeight="1">
      <c r="A91" s="99" t="s">
        <v>596</v>
      </c>
      <c r="B91" s="91" t="s">
        <v>431</v>
      </c>
      <c r="C91" s="92" t="s">
        <v>1542</v>
      </c>
      <c r="D91" s="93" t="s">
        <v>1335</v>
      </c>
      <c r="E91" s="93" t="s">
        <v>1335</v>
      </c>
      <c r="F91" s="93" t="s">
        <v>1335</v>
      </c>
      <c r="G91" s="93" t="s">
        <v>1335</v>
      </c>
      <c r="H91" s="93" t="s">
        <v>1335</v>
      </c>
      <c r="I91" s="93" t="s">
        <v>1335</v>
      </c>
      <c r="J91" s="93" t="s">
        <v>1335</v>
      </c>
      <c r="K91" s="93" t="s">
        <v>1335</v>
      </c>
      <c r="L91" s="93" t="s">
        <v>1335</v>
      </c>
      <c r="M91" s="93" t="s">
        <v>1335</v>
      </c>
      <c r="N91" s="93" t="s">
        <v>1335</v>
      </c>
      <c r="O91" s="93" t="s">
        <v>1335</v>
      </c>
      <c r="P91" s="93" t="s">
        <v>1335</v>
      </c>
      <c r="Q91" s="93" t="s">
        <v>1335</v>
      </c>
      <c r="R91" s="93" t="s">
        <v>1335</v>
      </c>
      <c r="S91" s="93" t="s">
        <v>1335</v>
      </c>
      <c r="T91" s="93" t="s">
        <v>1335</v>
      </c>
      <c r="U91" s="93" t="s">
        <v>1335</v>
      </c>
      <c r="V91" s="93" t="s">
        <v>1335</v>
      </c>
      <c r="W91" s="94" t="s">
        <v>1543</v>
      </c>
    </row>
    <row r="92" spans="1:23" ht="30.95" customHeight="1">
      <c r="A92" s="100" t="s">
        <v>600</v>
      </c>
      <c r="B92" s="86" t="s">
        <v>601</v>
      </c>
      <c r="C92" s="87" t="s">
        <v>1544</v>
      </c>
      <c r="D92" s="88" t="s">
        <v>1338</v>
      </c>
      <c r="E92" s="88" t="s">
        <v>1338</v>
      </c>
      <c r="F92" s="88" t="s">
        <v>1338</v>
      </c>
      <c r="G92" s="88" t="s">
        <v>1338</v>
      </c>
      <c r="H92" s="88" t="s">
        <v>1338</v>
      </c>
      <c r="I92" s="88" t="s">
        <v>1338</v>
      </c>
      <c r="J92" s="88" t="s">
        <v>1338</v>
      </c>
      <c r="K92" s="88" t="s">
        <v>1338</v>
      </c>
      <c r="L92" s="88" t="s">
        <v>1338</v>
      </c>
      <c r="M92" s="88" t="s">
        <v>1338</v>
      </c>
      <c r="N92" s="88" t="s">
        <v>1545</v>
      </c>
      <c r="O92" s="88" t="s">
        <v>1546</v>
      </c>
      <c r="P92" s="88" t="s">
        <v>1547</v>
      </c>
      <c r="Q92" s="88" t="s">
        <v>1548</v>
      </c>
      <c r="R92" s="88" t="s">
        <v>1549</v>
      </c>
      <c r="S92" s="88" t="s">
        <v>1550</v>
      </c>
      <c r="T92" s="88" t="s">
        <v>1338</v>
      </c>
      <c r="U92" s="88" t="s">
        <v>1338</v>
      </c>
      <c r="V92" s="88" t="s">
        <v>1338</v>
      </c>
      <c r="W92" s="89" t="s">
        <v>1338</v>
      </c>
    </row>
    <row r="93" spans="1:23" ht="30.95" customHeight="1">
      <c r="A93" s="99" t="s">
        <v>602</v>
      </c>
      <c r="B93" s="91" t="s">
        <v>302</v>
      </c>
      <c r="C93" s="92" t="s">
        <v>1551</v>
      </c>
      <c r="D93" s="93" t="s">
        <v>1338</v>
      </c>
      <c r="E93" s="93" t="s">
        <v>1338</v>
      </c>
      <c r="F93" s="93" t="s">
        <v>1338</v>
      </c>
      <c r="G93" s="93" t="s">
        <v>1338</v>
      </c>
      <c r="H93" s="93" t="s">
        <v>1338</v>
      </c>
      <c r="I93" s="93" t="s">
        <v>1338</v>
      </c>
      <c r="J93" s="93" t="s">
        <v>1338</v>
      </c>
      <c r="K93" s="93" t="s">
        <v>1338</v>
      </c>
      <c r="L93" s="93" t="s">
        <v>1338</v>
      </c>
      <c r="M93" s="93" t="s">
        <v>1338</v>
      </c>
      <c r="N93" s="93" t="s">
        <v>1552</v>
      </c>
      <c r="O93" s="93" t="s">
        <v>1553</v>
      </c>
      <c r="P93" s="93" t="s">
        <v>1554</v>
      </c>
      <c r="Q93" s="93" t="s">
        <v>1338</v>
      </c>
      <c r="R93" s="93" t="s">
        <v>1338</v>
      </c>
      <c r="S93" s="93" t="s">
        <v>1338</v>
      </c>
      <c r="T93" s="93" t="s">
        <v>1338</v>
      </c>
      <c r="U93" s="93" t="s">
        <v>1338</v>
      </c>
      <c r="V93" s="93" t="s">
        <v>1338</v>
      </c>
      <c r="W93" s="94" t="s">
        <v>1338</v>
      </c>
    </row>
    <row r="94" spans="1:23" ht="30.95" customHeight="1">
      <c r="A94" s="101" t="s">
        <v>603</v>
      </c>
      <c r="B94" s="102" t="s">
        <v>604</v>
      </c>
      <c r="C94" s="103" t="s">
        <v>1555</v>
      </c>
      <c r="D94" s="104" t="s">
        <v>1335</v>
      </c>
      <c r="E94" s="104" t="s">
        <v>1335</v>
      </c>
      <c r="F94" s="104" t="s">
        <v>1335</v>
      </c>
      <c r="G94" s="104" t="s">
        <v>1335</v>
      </c>
      <c r="H94" s="104" t="s">
        <v>1335</v>
      </c>
      <c r="I94" s="104" t="s">
        <v>1335</v>
      </c>
      <c r="J94" s="104" t="s">
        <v>1335</v>
      </c>
      <c r="K94" s="104" t="s">
        <v>1335</v>
      </c>
      <c r="L94" s="104" t="s">
        <v>1335</v>
      </c>
      <c r="M94" s="104" t="s">
        <v>1335</v>
      </c>
      <c r="N94" s="104" t="s">
        <v>1556</v>
      </c>
      <c r="O94" s="104" t="s">
        <v>1557</v>
      </c>
      <c r="P94" s="104" t="s">
        <v>1557</v>
      </c>
      <c r="Q94" s="104" t="s">
        <v>1335</v>
      </c>
      <c r="R94" s="104" t="s">
        <v>1335</v>
      </c>
      <c r="S94" s="104" t="s">
        <v>1335</v>
      </c>
      <c r="T94" s="104" t="s">
        <v>1335</v>
      </c>
      <c r="U94" s="104" t="s">
        <v>1335</v>
      </c>
      <c r="V94" s="104" t="s">
        <v>1335</v>
      </c>
      <c r="W94" s="105" t="s">
        <v>1335</v>
      </c>
    </row>
    <row r="95" spans="1:23" ht="30.95" customHeight="1">
      <c r="A95" s="101" t="s">
        <v>613</v>
      </c>
      <c r="B95" s="102" t="s">
        <v>614</v>
      </c>
      <c r="C95" s="103" t="s">
        <v>1558</v>
      </c>
      <c r="D95" s="104" t="s">
        <v>1335</v>
      </c>
      <c r="E95" s="104" t="s">
        <v>1335</v>
      </c>
      <c r="F95" s="104" t="s">
        <v>1335</v>
      </c>
      <c r="G95" s="104" t="s">
        <v>1335</v>
      </c>
      <c r="H95" s="104" t="s">
        <v>1335</v>
      </c>
      <c r="I95" s="104" t="s">
        <v>1335</v>
      </c>
      <c r="J95" s="104" t="s">
        <v>1335</v>
      </c>
      <c r="K95" s="104" t="s">
        <v>1335</v>
      </c>
      <c r="L95" s="104" t="s">
        <v>1335</v>
      </c>
      <c r="M95" s="104" t="s">
        <v>1335</v>
      </c>
      <c r="N95" s="104" t="s">
        <v>1335</v>
      </c>
      <c r="O95" s="104" t="s">
        <v>1335</v>
      </c>
      <c r="P95" s="104" t="s">
        <v>1559</v>
      </c>
      <c r="Q95" s="104" t="s">
        <v>1335</v>
      </c>
      <c r="R95" s="104" t="s">
        <v>1335</v>
      </c>
      <c r="S95" s="104" t="s">
        <v>1335</v>
      </c>
      <c r="T95" s="104" t="s">
        <v>1335</v>
      </c>
      <c r="U95" s="104" t="s">
        <v>1335</v>
      </c>
      <c r="V95" s="104" t="s">
        <v>1335</v>
      </c>
      <c r="W95" s="105" t="s">
        <v>1335</v>
      </c>
    </row>
    <row r="96" spans="1:23" ht="30.95" customHeight="1">
      <c r="A96" s="99" t="s">
        <v>618</v>
      </c>
      <c r="B96" s="91" t="s">
        <v>377</v>
      </c>
      <c r="C96" s="92" t="s">
        <v>1560</v>
      </c>
      <c r="D96" s="93" t="s">
        <v>1338</v>
      </c>
      <c r="E96" s="93" t="s">
        <v>1338</v>
      </c>
      <c r="F96" s="93" t="s">
        <v>1338</v>
      </c>
      <c r="G96" s="93" t="s">
        <v>1338</v>
      </c>
      <c r="H96" s="93" t="s">
        <v>1338</v>
      </c>
      <c r="I96" s="93" t="s">
        <v>1338</v>
      </c>
      <c r="J96" s="93" t="s">
        <v>1338</v>
      </c>
      <c r="K96" s="93" t="s">
        <v>1338</v>
      </c>
      <c r="L96" s="93" t="s">
        <v>1338</v>
      </c>
      <c r="M96" s="93" t="s">
        <v>1338</v>
      </c>
      <c r="N96" s="93" t="s">
        <v>1338</v>
      </c>
      <c r="O96" s="93" t="s">
        <v>1338</v>
      </c>
      <c r="P96" s="93" t="s">
        <v>1561</v>
      </c>
      <c r="Q96" s="93" t="s">
        <v>1561</v>
      </c>
      <c r="R96" s="93" t="s">
        <v>1562</v>
      </c>
      <c r="S96" s="93" t="s">
        <v>1338</v>
      </c>
      <c r="T96" s="93" t="s">
        <v>1338</v>
      </c>
      <c r="U96" s="93" t="s">
        <v>1338</v>
      </c>
      <c r="V96" s="93" t="s">
        <v>1338</v>
      </c>
      <c r="W96" s="94" t="s">
        <v>1338</v>
      </c>
    </row>
    <row r="97" spans="1:23" ht="30.95" customHeight="1">
      <c r="A97" s="101" t="s">
        <v>619</v>
      </c>
      <c r="B97" s="102" t="s">
        <v>604</v>
      </c>
      <c r="C97" s="103" t="s">
        <v>1563</v>
      </c>
      <c r="D97" s="104" t="s">
        <v>1335</v>
      </c>
      <c r="E97" s="104" t="s">
        <v>1335</v>
      </c>
      <c r="F97" s="104" t="s">
        <v>1335</v>
      </c>
      <c r="G97" s="104" t="s">
        <v>1335</v>
      </c>
      <c r="H97" s="104" t="s">
        <v>1335</v>
      </c>
      <c r="I97" s="104" t="s">
        <v>1335</v>
      </c>
      <c r="J97" s="104" t="s">
        <v>1335</v>
      </c>
      <c r="K97" s="104" t="s">
        <v>1335</v>
      </c>
      <c r="L97" s="104" t="s">
        <v>1335</v>
      </c>
      <c r="M97" s="104" t="s">
        <v>1335</v>
      </c>
      <c r="N97" s="104" t="s">
        <v>1335</v>
      </c>
      <c r="O97" s="104" t="s">
        <v>1335</v>
      </c>
      <c r="P97" s="104" t="s">
        <v>1564</v>
      </c>
      <c r="Q97" s="104" t="s">
        <v>1564</v>
      </c>
      <c r="R97" s="104" t="s">
        <v>1565</v>
      </c>
      <c r="S97" s="104" t="s">
        <v>1335</v>
      </c>
      <c r="T97" s="104" t="s">
        <v>1335</v>
      </c>
      <c r="U97" s="104" t="s">
        <v>1335</v>
      </c>
      <c r="V97" s="104" t="s">
        <v>1335</v>
      </c>
      <c r="W97" s="105" t="s">
        <v>1335</v>
      </c>
    </row>
    <row r="98" spans="1:23" ht="30.95" customHeight="1">
      <c r="A98" s="101" t="s">
        <v>630</v>
      </c>
      <c r="B98" s="102" t="s">
        <v>614</v>
      </c>
      <c r="C98" s="103" t="s">
        <v>1566</v>
      </c>
      <c r="D98" s="104" t="s">
        <v>1335</v>
      </c>
      <c r="E98" s="104" t="s">
        <v>1335</v>
      </c>
      <c r="F98" s="104" t="s">
        <v>1335</v>
      </c>
      <c r="G98" s="104" t="s">
        <v>1335</v>
      </c>
      <c r="H98" s="104" t="s">
        <v>1335</v>
      </c>
      <c r="I98" s="104" t="s">
        <v>1335</v>
      </c>
      <c r="J98" s="104" t="s">
        <v>1335</v>
      </c>
      <c r="K98" s="104" t="s">
        <v>1335</v>
      </c>
      <c r="L98" s="104" t="s">
        <v>1335</v>
      </c>
      <c r="M98" s="104" t="s">
        <v>1335</v>
      </c>
      <c r="N98" s="104" t="s">
        <v>1335</v>
      </c>
      <c r="O98" s="104" t="s">
        <v>1335</v>
      </c>
      <c r="P98" s="104" t="s">
        <v>1335</v>
      </c>
      <c r="Q98" s="104" t="s">
        <v>1335</v>
      </c>
      <c r="R98" s="104" t="s">
        <v>1567</v>
      </c>
      <c r="S98" s="104" t="s">
        <v>1335</v>
      </c>
      <c r="T98" s="104" t="s">
        <v>1335</v>
      </c>
      <c r="U98" s="104" t="s">
        <v>1335</v>
      </c>
      <c r="V98" s="104" t="s">
        <v>1335</v>
      </c>
      <c r="W98" s="105" t="s">
        <v>1335</v>
      </c>
    </row>
    <row r="99" spans="1:23" ht="30.95" customHeight="1">
      <c r="A99" s="99" t="s">
        <v>635</v>
      </c>
      <c r="B99" s="91" t="s">
        <v>636</v>
      </c>
      <c r="C99" s="92" t="s">
        <v>1568</v>
      </c>
      <c r="D99" s="93" t="s">
        <v>1335</v>
      </c>
      <c r="E99" s="93" t="s">
        <v>1335</v>
      </c>
      <c r="F99" s="93" t="s">
        <v>1335</v>
      </c>
      <c r="G99" s="93" t="s">
        <v>1335</v>
      </c>
      <c r="H99" s="93" t="s">
        <v>1335</v>
      </c>
      <c r="I99" s="93" t="s">
        <v>1335</v>
      </c>
      <c r="J99" s="93" t="s">
        <v>1335</v>
      </c>
      <c r="K99" s="93" t="s">
        <v>1335</v>
      </c>
      <c r="L99" s="93" t="s">
        <v>1335</v>
      </c>
      <c r="M99" s="93" t="s">
        <v>1335</v>
      </c>
      <c r="N99" s="93" t="s">
        <v>1335</v>
      </c>
      <c r="O99" s="93" t="s">
        <v>1335</v>
      </c>
      <c r="P99" s="93" t="s">
        <v>1335</v>
      </c>
      <c r="Q99" s="93" t="s">
        <v>1335</v>
      </c>
      <c r="R99" s="93" t="s">
        <v>1335</v>
      </c>
      <c r="S99" s="93" t="s">
        <v>1569</v>
      </c>
      <c r="T99" s="93" t="s">
        <v>1335</v>
      </c>
      <c r="U99" s="93" t="s">
        <v>1335</v>
      </c>
      <c r="V99" s="93" t="s">
        <v>1335</v>
      </c>
      <c r="W99" s="94" t="s">
        <v>1335</v>
      </c>
    </row>
    <row r="100" spans="1:23" ht="30.95" customHeight="1">
      <c r="A100" s="100" t="s">
        <v>641</v>
      </c>
      <c r="B100" s="86" t="s">
        <v>642</v>
      </c>
      <c r="C100" s="87" t="s">
        <v>1570</v>
      </c>
      <c r="D100" s="88" t="s">
        <v>1335</v>
      </c>
      <c r="E100" s="88" t="s">
        <v>1335</v>
      </c>
      <c r="F100" s="88" t="s">
        <v>1335</v>
      </c>
      <c r="G100" s="88" t="s">
        <v>1335</v>
      </c>
      <c r="H100" s="88" t="s">
        <v>1335</v>
      </c>
      <c r="I100" s="88" t="s">
        <v>1335</v>
      </c>
      <c r="J100" s="88" t="s">
        <v>1335</v>
      </c>
      <c r="K100" s="88" t="s">
        <v>1335</v>
      </c>
      <c r="L100" s="88" t="s">
        <v>1335</v>
      </c>
      <c r="M100" s="88" t="s">
        <v>1335</v>
      </c>
      <c r="N100" s="88" t="s">
        <v>1335</v>
      </c>
      <c r="O100" s="88" t="s">
        <v>1335</v>
      </c>
      <c r="P100" s="88" t="s">
        <v>1335</v>
      </c>
      <c r="Q100" s="88" t="s">
        <v>1335</v>
      </c>
      <c r="R100" s="88" t="s">
        <v>1571</v>
      </c>
      <c r="S100" s="88" t="s">
        <v>1335</v>
      </c>
      <c r="T100" s="88" t="s">
        <v>1335</v>
      </c>
      <c r="U100" s="88" t="s">
        <v>1335</v>
      </c>
      <c r="V100" s="88" t="s">
        <v>1335</v>
      </c>
      <c r="W100" s="89" t="s">
        <v>1335</v>
      </c>
    </row>
    <row r="101" spans="1:23" ht="30.95" customHeight="1">
      <c r="A101" s="100" t="s">
        <v>654</v>
      </c>
      <c r="B101" s="86" t="s">
        <v>655</v>
      </c>
      <c r="C101" s="87" t="s">
        <v>1572</v>
      </c>
      <c r="D101" s="88" t="s">
        <v>1338</v>
      </c>
      <c r="E101" s="88" t="s">
        <v>1338</v>
      </c>
      <c r="F101" s="88" t="s">
        <v>1338</v>
      </c>
      <c r="G101" s="88" t="s">
        <v>1338</v>
      </c>
      <c r="H101" s="88" t="s">
        <v>1338</v>
      </c>
      <c r="I101" s="88" t="s">
        <v>1338</v>
      </c>
      <c r="J101" s="88" t="s">
        <v>1573</v>
      </c>
      <c r="K101" s="88" t="s">
        <v>1574</v>
      </c>
      <c r="L101" s="88" t="s">
        <v>1575</v>
      </c>
      <c r="M101" s="88" t="s">
        <v>1576</v>
      </c>
      <c r="N101" s="88" t="s">
        <v>1577</v>
      </c>
      <c r="O101" s="88" t="s">
        <v>1578</v>
      </c>
      <c r="P101" s="88" t="s">
        <v>1338</v>
      </c>
      <c r="Q101" s="88" t="s">
        <v>1338</v>
      </c>
      <c r="R101" s="88" t="s">
        <v>1338</v>
      </c>
      <c r="S101" s="88" t="s">
        <v>1338</v>
      </c>
      <c r="T101" s="88" t="s">
        <v>1338</v>
      </c>
      <c r="U101" s="88" t="s">
        <v>1338</v>
      </c>
      <c r="V101" s="88" t="s">
        <v>1338</v>
      </c>
      <c r="W101" s="89" t="s">
        <v>1338</v>
      </c>
    </row>
    <row r="102" spans="1:23" ht="30.95" customHeight="1">
      <c r="A102" s="99" t="s">
        <v>656</v>
      </c>
      <c r="B102" s="91" t="s">
        <v>657</v>
      </c>
      <c r="C102" s="92" t="s">
        <v>1579</v>
      </c>
      <c r="D102" s="93" t="s">
        <v>1338</v>
      </c>
      <c r="E102" s="93" t="s">
        <v>1338</v>
      </c>
      <c r="F102" s="93" t="s">
        <v>1338</v>
      </c>
      <c r="G102" s="93" t="s">
        <v>1338</v>
      </c>
      <c r="H102" s="93" t="s">
        <v>1338</v>
      </c>
      <c r="I102" s="93" t="s">
        <v>1338</v>
      </c>
      <c r="J102" s="93" t="s">
        <v>1580</v>
      </c>
      <c r="K102" s="93" t="s">
        <v>1581</v>
      </c>
      <c r="L102" s="93" t="s">
        <v>1582</v>
      </c>
      <c r="M102" s="93" t="s">
        <v>1338</v>
      </c>
      <c r="N102" s="93" t="s">
        <v>1338</v>
      </c>
      <c r="O102" s="93" t="s">
        <v>1338</v>
      </c>
      <c r="P102" s="93" t="s">
        <v>1338</v>
      </c>
      <c r="Q102" s="93" t="s">
        <v>1338</v>
      </c>
      <c r="R102" s="93" t="s">
        <v>1338</v>
      </c>
      <c r="S102" s="93" t="s">
        <v>1338</v>
      </c>
      <c r="T102" s="93" t="s">
        <v>1338</v>
      </c>
      <c r="U102" s="93" t="s">
        <v>1338</v>
      </c>
      <c r="V102" s="93" t="s">
        <v>1338</v>
      </c>
      <c r="W102" s="94" t="s">
        <v>1338</v>
      </c>
    </row>
    <row r="103" spans="1:23" ht="30.95" customHeight="1">
      <c r="A103" s="101" t="s">
        <v>658</v>
      </c>
      <c r="B103" s="102" t="s">
        <v>659</v>
      </c>
      <c r="C103" s="103" t="s">
        <v>1583</v>
      </c>
      <c r="D103" s="104" t="s">
        <v>1335</v>
      </c>
      <c r="E103" s="104" t="s">
        <v>1335</v>
      </c>
      <c r="F103" s="104" t="s">
        <v>1335</v>
      </c>
      <c r="G103" s="104" t="s">
        <v>1335</v>
      </c>
      <c r="H103" s="104" t="s">
        <v>1335</v>
      </c>
      <c r="I103" s="104" t="s">
        <v>1335</v>
      </c>
      <c r="J103" s="104" t="s">
        <v>1584</v>
      </c>
      <c r="K103" s="104" t="s">
        <v>1584</v>
      </c>
      <c r="L103" s="104" t="s">
        <v>1335</v>
      </c>
      <c r="M103" s="104" t="s">
        <v>1335</v>
      </c>
      <c r="N103" s="104" t="s">
        <v>1335</v>
      </c>
      <c r="O103" s="104" t="s">
        <v>1335</v>
      </c>
      <c r="P103" s="104" t="s">
        <v>1335</v>
      </c>
      <c r="Q103" s="104" t="s">
        <v>1335</v>
      </c>
      <c r="R103" s="104" t="s">
        <v>1335</v>
      </c>
      <c r="S103" s="104" t="s">
        <v>1335</v>
      </c>
      <c r="T103" s="104" t="s">
        <v>1335</v>
      </c>
      <c r="U103" s="104" t="s">
        <v>1335</v>
      </c>
      <c r="V103" s="104" t="s">
        <v>1335</v>
      </c>
      <c r="W103" s="105" t="s">
        <v>1335</v>
      </c>
    </row>
    <row r="104" spans="1:23" ht="30.95" customHeight="1">
      <c r="A104" s="101" t="s">
        <v>700</v>
      </c>
      <c r="B104" s="102" t="s">
        <v>701</v>
      </c>
      <c r="C104" s="103" t="s">
        <v>1585</v>
      </c>
      <c r="D104" s="104" t="s">
        <v>1335</v>
      </c>
      <c r="E104" s="104" t="s">
        <v>1335</v>
      </c>
      <c r="F104" s="104" t="s">
        <v>1335</v>
      </c>
      <c r="G104" s="104" t="s">
        <v>1335</v>
      </c>
      <c r="H104" s="104" t="s">
        <v>1335</v>
      </c>
      <c r="I104" s="104" t="s">
        <v>1335</v>
      </c>
      <c r="J104" s="104" t="s">
        <v>1586</v>
      </c>
      <c r="K104" s="104" t="s">
        <v>1587</v>
      </c>
      <c r="L104" s="104" t="s">
        <v>1587</v>
      </c>
      <c r="M104" s="104" t="s">
        <v>1335</v>
      </c>
      <c r="N104" s="104" t="s">
        <v>1335</v>
      </c>
      <c r="O104" s="104" t="s">
        <v>1335</v>
      </c>
      <c r="P104" s="104" t="s">
        <v>1335</v>
      </c>
      <c r="Q104" s="104" t="s">
        <v>1335</v>
      </c>
      <c r="R104" s="104" t="s">
        <v>1335</v>
      </c>
      <c r="S104" s="104" t="s">
        <v>1335</v>
      </c>
      <c r="T104" s="104" t="s">
        <v>1335</v>
      </c>
      <c r="U104" s="104" t="s">
        <v>1335</v>
      </c>
      <c r="V104" s="104" t="s">
        <v>1335</v>
      </c>
      <c r="W104" s="105" t="s">
        <v>1335</v>
      </c>
    </row>
    <row r="105" spans="1:23" ht="30.95" customHeight="1">
      <c r="A105" s="99" t="s">
        <v>751</v>
      </c>
      <c r="B105" s="91" t="s">
        <v>752</v>
      </c>
      <c r="C105" s="92" t="s">
        <v>1588</v>
      </c>
      <c r="D105" s="93" t="s">
        <v>1338</v>
      </c>
      <c r="E105" s="93" t="s">
        <v>1338</v>
      </c>
      <c r="F105" s="93" t="s">
        <v>1338</v>
      </c>
      <c r="G105" s="93" t="s">
        <v>1338</v>
      </c>
      <c r="H105" s="93" t="s">
        <v>1338</v>
      </c>
      <c r="I105" s="93" t="s">
        <v>1338</v>
      </c>
      <c r="J105" s="93" t="s">
        <v>1589</v>
      </c>
      <c r="K105" s="93" t="s">
        <v>1590</v>
      </c>
      <c r="L105" s="93" t="s">
        <v>1591</v>
      </c>
      <c r="M105" s="93" t="s">
        <v>1592</v>
      </c>
      <c r="N105" s="93" t="s">
        <v>1592</v>
      </c>
      <c r="O105" s="93" t="s">
        <v>1338</v>
      </c>
      <c r="P105" s="93" t="s">
        <v>1338</v>
      </c>
      <c r="Q105" s="93" t="s">
        <v>1338</v>
      </c>
      <c r="R105" s="93" t="s">
        <v>1338</v>
      </c>
      <c r="S105" s="93" t="s">
        <v>1338</v>
      </c>
      <c r="T105" s="93" t="s">
        <v>1338</v>
      </c>
      <c r="U105" s="93" t="s">
        <v>1338</v>
      </c>
      <c r="V105" s="93" t="s">
        <v>1338</v>
      </c>
      <c r="W105" s="94" t="s">
        <v>1338</v>
      </c>
    </row>
    <row r="106" spans="1:23" ht="30.95" customHeight="1">
      <c r="A106" s="101" t="s">
        <v>753</v>
      </c>
      <c r="B106" s="102" t="s">
        <v>754</v>
      </c>
      <c r="C106" s="103" t="s">
        <v>1593</v>
      </c>
      <c r="D106" s="104" t="s">
        <v>1335</v>
      </c>
      <c r="E106" s="104" t="s">
        <v>1335</v>
      </c>
      <c r="F106" s="104" t="s">
        <v>1335</v>
      </c>
      <c r="G106" s="104" t="s">
        <v>1335</v>
      </c>
      <c r="H106" s="104" t="s">
        <v>1335</v>
      </c>
      <c r="I106" s="104" t="s">
        <v>1335</v>
      </c>
      <c r="J106" s="104" t="s">
        <v>1594</v>
      </c>
      <c r="K106" s="104" t="s">
        <v>1595</v>
      </c>
      <c r="L106" s="104" t="s">
        <v>1595</v>
      </c>
      <c r="M106" s="104" t="s">
        <v>1335</v>
      </c>
      <c r="N106" s="104" t="s">
        <v>1335</v>
      </c>
      <c r="O106" s="104" t="s">
        <v>1335</v>
      </c>
      <c r="P106" s="104" t="s">
        <v>1335</v>
      </c>
      <c r="Q106" s="104" t="s">
        <v>1335</v>
      </c>
      <c r="R106" s="104" t="s">
        <v>1335</v>
      </c>
      <c r="S106" s="104" t="s">
        <v>1335</v>
      </c>
      <c r="T106" s="104" t="s">
        <v>1335</v>
      </c>
      <c r="U106" s="104" t="s">
        <v>1335</v>
      </c>
      <c r="V106" s="104" t="s">
        <v>1335</v>
      </c>
      <c r="W106" s="105" t="s">
        <v>1335</v>
      </c>
    </row>
    <row r="107" spans="1:23" ht="30.95" customHeight="1">
      <c r="A107" s="101" t="s">
        <v>816</v>
      </c>
      <c r="B107" s="102" t="s">
        <v>817</v>
      </c>
      <c r="C107" s="103" t="s">
        <v>1596</v>
      </c>
      <c r="D107" s="104" t="s">
        <v>1335</v>
      </c>
      <c r="E107" s="104" t="s">
        <v>1335</v>
      </c>
      <c r="F107" s="104" t="s">
        <v>1335</v>
      </c>
      <c r="G107" s="104" t="s">
        <v>1335</v>
      </c>
      <c r="H107" s="104" t="s">
        <v>1335</v>
      </c>
      <c r="I107" s="104" t="s">
        <v>1335</v>
      </c>
      <c r="J107" s="104" t="s">
        <v>1335</v>
      </c>
      <c r="K107" s="104" t="s">
        <v>1335</v>
      </c>
      <c r="L107" s="104" t="s">
        <v>1597</v>
      </c>
      <c r="M107" s="104" t="s">
        <v>1335</v>
      </c>
      <c r="N107" s="104" t="s">
        <v>1335</v>
      </c>
      <c r="O107" s="104" t="s">
        <v>1335</v>
      </c>
      <c r="P107" s="104" t="s">
        <v>1335</v>
      </c>
      <c r="Q107" s="104" t="s">
        <v>1335</v>
      </c>
      <c r="R107" s="104" t="s">
        <v>1335</v>
      </c>
      <c r="S107" s="104" t="s">
        <v>1335</v>
      </c>
      <c r="T107" s="104" t="s">
        <v>1335</v>
      </c>
      <c r="U107" s="104" t="s">
        <v>1335</v>
      </c>
      <c r="V107" s="104" t="s">
        <v>1335</v>
      </c>
      <c r="W107" s="105" t="s">
        <v>1335</v>
      </c>
    </row>
    <row r="108" spans="1:23" ht="30.95" customHeight="1">
      <c r="A108" s="101" t="s">
        <v>824</v>
      </c>
      <c r="B108" s="102" t="s">
        <v>825</v>
      </c>
      <c r="C108" s="103" t="s">
        <v>1598</v>
      </c>
      <c r="D108" s="104" t="s">
        <v>1335</v>
      </c>
      <c r="E108" s="104" t="s">
        <v>1335</v>
      </c>
      <c r="F108" s="104" t="s">
        <v>1335</v>
      </c>
      <c r="G108" s="104" t="s">
        <v>1335</v>
      </c>
      <c r="H108" s="104" t="s">
        <v>1335</v>
      </c>
      <c r="I108" s="104" t="s">
        <v>1335</v>
      </c>
      <c r="J108" s="104" t="s">
        <v>1335</v>
      </c>
      <c r="K108" s="104" t="s">
        <v>1335</v>
      </c>
      <c r="L108" s="104" t="s">
        <v>1335</v>
      </c>
      <c r="M108" s="104" t="s">
        <v>1599</v>
      </c>
      <c r="N108" s="104" t="s">
        <v>1599</v>
      </c>
      <c r="O108" s="104" t="s">
        <v>1335</v>
      </c>
      <c r="P108" s="104" t="s">
        <v>1335</v>
      </c>
      <c r="Q108" s="104" t="s">
        <v>1335</v>
      </c>
      <c r="R108" s="104" t="s">
        <v>1335</v>
      </c>
      <c r="S108" s="104" t="s">
        <v>1335</v>
      </c>
      <c r="T108" s="104" t="s">
        <v>1335</v>
      </c>
      <c r="U108" s="104" t="s">
        <v>1335</v>
      </c>
      <c r="V108" s="104" t="s">
        <v>1335</v>
      </c>
      <c r="W108" s="105" t="s">
        <v>1335</v>
      </c>
    </row>
    <row r="109" spans="1:23" ht="30.95" customHeight="1">
      <c r="A109" s="99" t="s">
        <v>830</v>
      </c>
      <c r="B109" s="91" t="s">
        <v>831</v>
      </c>
      <c r="C109" s="92" t="s">
        <v>1600</v>
      </c>
      <c r="D109" s="93" t="s">
        <v>1338</v>
      </c>
      <c r="E109" s="93" t="s">
        <v>1338</v>
      </c>
      <c r="F109" s="93" t="s">
        <v>1338</v>
      </c>
      <c r="G109" s="93" t="s">
        <v>1338</v>
      </c>
      <c r="H109" s="93" t="s">
        <v>1338</v>
      </c>
      <c r="I109" s="93" t="s">
        <v>1338</v>
      </c>
      <c r="J109" s="93" t="s">
        <v>1338</v>
      </c>
      <c r="K109" s="93" t="s">
        <v>1338</v>
      </c>
      <c r="L109" s="93" t="s">
        <v>1338</v>
      </c>
      <c r="M109" s="93" t="s">
        <v>1338</v>
      </c>
      <c r="N109" s="93" t="s">
        <v>1601</v>
      </c>
      <c r="O109" s="93" t="s">
        <v>1602</v>
      </c>
      <c r="P109" s="93" t="s">
        <v>1338</v>
      </c>
      <c r="Q109" s="93" t="s">
        <v>1338</v>
      </c>
      <c r="R109" s="93" t="s">
        <v>1338</v>
      </c>
      <c r="S109" s="93" t="s">
        <v>1338</v>
      </c>
      <c r="T109" s="93" t="s">
        <v>1338</v>
      </c>
      <c r="U109" s="93" t="s">
        <v>1338</v>
      </c>
      <c r="V109" s="93" t="s">
        <v>1338</v>
      </c>
      <c r="W109" s="94" t="s">
        <v>1338</v>
      </c>
    </row>
    <row r="110" spans="1:23" ht="30.95" customHeight="1">
      <c r="A110" s="101" t="s">
        <v>832</v>
      </c>
      <c r="B110" s="102" t="s">
        <v>833</v>
      </c>
      <c r="C110" s="103" t="s">
        <v>1603</v>
      </c>
      <c r="D110" s="104" t="s">
        <v>1335</v>
      </c>
      <c r="E110" s="104" t="s">
        <v>1335</v>
      </c>
      <c r="F110" s="104" t="s">
        <v>1335</v>
      </c>
      <c r="G110" s="104" t="s">
        <v>1335</v>
      </c>
      <c r="H110" s="104" t="s">
        <v>1335</v>
      </c>
      <c r="I110" s="104" t="s">
        <v>1335</v>
      </c>
      <c r="J110" s="104" t="s">
        <v>1335</v>
      </c>
      <c r="K110" s="104" t="s">
        <v>1335</v>
      </c>
      <c r="L110" s="104" t="s">
        <v>1335</v>
      </c>
      <c r="M110" s="104" t="s">
        <v>1335</v>
      </c>
      <c r="N110" s="104" t="s">
        <v>1604</v>
      </c>
      <c r="O110" s="104" t="s">
        <v>1604</v>
      </c>
      <c r="P110" s="104" t="s">
        <v>1335</v>
      </c>
      <c r="Q110" s="104" t="s">
        <v>1335</v>
      </c>
      <c r="R110" s="104" t="s">
        <v>1335</v>
      </c>
      <c r="S110" s="104" t="s">
        <v>1335</v>
      </c>
      <c r="T110" s="104" t="s">
        <v>1335</v>
      </c>
      <c r="U110" s="104" t="s">
        <v>1335</v>
      </c>
      <c r="V110" s="104" t="s">
        <v>1335</v>
      </c>
      <c r="W110" s="105" t="s">
        <v>1335</v>
      </c>
    </row>
    <row r="111" spans="1:23" ht="30.95" customHeight="1">
      <c r="A111" s="101" t="s">
        <v>848</v>
      </c>
      <c r="B111" s="102" t="s">
        <v>817</v>
      </c>
      <c r="C111" s="103" t="s">
        <v>1605</v>
      </c>
      <c r="D111" s="104" t="s">
        <v>1335</v>
      </c>
      <c r="E111" s="104" t="s">
        <v>1335</v>
      </c>
      <c r="F111" s="104" t="s">
        <v>1335</v>
      </c>
      <c r="G111" s="104" t="s">
        <v>1335</v>
      </c>
      <c r="H111" s="104" t="s">
        <v>1335</v>
      </c>
      <c r="I111" s="104" t="s">
        <v>1335</v>
      </c>
      <c r="J111" s="104" t="s">
        <v>1335</v>
      </c>
      <c r="K111" s="104" t="s">
        <v>1335</v>
      </c>
      <c r="L111" s="104" t="s">
        <v>1335</v>
      </c>
      <c r="M111" s="104" t="s">
        <v>1335</v>
      </c>
      <c r="N111" s="104" t="s">
        <v>1335</v>
      </c>
      <c r="O111" s="104" t="s">
        <v>1606</v>
      </c>
      <c r="P111" s="104" t="s">
        <v>1335</v>
      </c>
      <c r="Q111" s="104" t="s">
        <v>1335</v>
      </c>
      <c r="R111" s="104" t="s">
        <v>1335</v>
      </c>
      <c r="S111" s="104" t="s">
        <v>1335</v>
      </c>
      <c r="T111" s="104" t="s">
        <v>1335</v>
      </c>
      <c r="U111" s="104" t="s">
        <v>1335</v>
      </c>
      <c r="V111" s="104" t="s">
        <v>1335</v>
      </c>
      <c r="W111" s="105" t="s">
        <v>1335</v>
      </c>
    </row>
    <row r="112" spans="1:23" ht="30.95" customHeight="1">
      <c r="A112" s="100" t="s">
        <v>855</v>
      </c>
      <c r="B112" s="86" t="s">
        <v>856</v>
      </c>
      <c r="C112" s="87" t="s">
        <v>1607</v>
      </c>
      <c r="D112" s="88" t="s">
        <v>1338</v>
      </c>
      <c r="E112" s="88" t="s">
        <v>1338</v>
      </c>
      <c r="F112" s="88" t="s">
        <v>1338</v>
      </c>
      <c r="G112" s="88" t="s">
        <v>1338</v>
      </c>
      <c r="H112" s="88" t="s">
        <v>1338</v>
      </c>
      <c r="I112" s="88" t="s">
        <v>1338</v>
      </c>
      <c r="J112" s="88" t="s">
        <v>1338</v>
      </c>
      <c r="K112" s="88" t="s">
        <v>1338</v>
      </c>
      <c r="L112" s="88" t="s">
        <v>1338</v>
      </c>
      <c r="M112" s="88" t="s">
        <v>1338</v>
      </c>
      <c r="N112" s="88" t="s">
        <v>1338</v>
      </c>
      <c r="O112" s="88" t="s">
        <v>1338</v>
      </c>
      <c r="P112" s="88" t="s">
        <v>1338</v>
      </c>
      <c r="Q112" s="88" t="s">
        <v>1608</v>
      </c>
      <c r="R112" s="88" t="s">
        <v>1609</v>
      </c>
      <c r="S112" s="88" t="s">
        <v>1338</v>
      </c>
      <c r="T112" s="88" t="s">
        <v>1338</v>
      </c>
      <c r="U112" s="88" t="s">
        <v>1338</v>
      </c>
      <c r="V112" s="88" t="s">
        <v>1338</v>
      </c>
      <c r="W112" s="89" t="s">
        <v>1338</v>
      </c>
    </row>
    <row r="113" spans="1:23" ht="30.95" customHeight="1">
      <c r="A113" s="99" t="s">
        <v>857</v>
      </c>
      <c r="B113" s="91" t="s">
        <v>288</v>
      </c>
      <c r="C113" s="92" t="s">
        <v>1610</v>
      </c>
      <c r="D113" s="93" t="s">
        <v>1338</v>
      </c>
      <c r="E113" s="93" t="s">
        <v>1338</v>
      </c>
      <c r="F113" s="93" t="s">
        <v>1338</v>
      </c>
      <c r="G113" s="93" t="s">
        <v>1338</v>
      </c>
      <c r="H113" s="93" t="s">
        <v>1338</v>
      </c>
      <c r="I113" s="93" t="s">
        <v>1338</v>
      </c>
      <c r="J113" s="93" t="s">
        <v>1338</v>
      </c>
      <c r="K113" s="93" t="s">
        <v>1338</v>
      </c>
      <c r="L113" s="93" t="s">
        <v>1338</v>
      </c>
      <c r="M113" s="93" t="s">
        <v>1338</v>
      </c>
      <c r="N113" s="93" t="s">
        <v>1338</v>
      </c>
      <c r="O113" s="93" t="s">
        <v>1338</v>
      </c>
      <c r="P113" s="93" t="s">
        <v>1338</v>
      </c>
      <c r="Q113" s="93" t="s">
        <v>1611</v>
      </c>
      <c r="R113" s="93" t="s">
        <v>1338</v>
      </c>
      <c r="S113" s="93" t="s">
        <v>1338</v>
      </c>
      <c r="T113" s="93" t="s">
        <v>1338</v>
      </c>
      <c r="U113" s="93" t="s">
        <v>1338</v>
      </c>
      <c r="V113" s="93" t="s">
        <v>1338</v>
      </c>
      <c r="W113" s="94" t="s">
        <v>1338</v>
      </c>
    </row>
    <row r="114" spans="1:23" ht="30.95" customHeight="1">
      <c r="A114" s="101" t="s">
        <v>858</v>
      </c>
      <c r="B114" s="102" t="s">
        <v>859</v>
      </c>
      <c r="C114" s="103" t="s">
        <v>1612</v>
      </c>
      <c r="D114" s="104" t="s">
        <v>1335</v>
      </c>
      <c r="E114" s="104" t="s">
        <v>1335</v>
      </c>
      <c r="F114" s="104" t="s">
        <v>1335</v>
      </c>
      <c r="G114" s="104" t="s">
        <v>1335</v>
      </c>
      <c r="H114" s="104" t="s">
        <v>1335</v>
      </c>
      <c r="I114" s="104" t="s">
        <v>1335</v>
      </c>
      <c r="J114" s="104" t="s">
        <v>1335</v>
      </c>
      <c r="K114" s="104" t="s">
        <v>1335</v>
      </c>
      <c r="L114" s="104" t="s">
        <v>1335</v>
      </c>
      <c r="M114" s="104" t="s">
        <v>1335</v>
      </c>
      <c r="N114" s="104" t="s">
        <v>1335</v>
      </c>
      <c r="O114" s="104" t="s">
        <v>1335</v>
      </c>
      <c r="P114" s="104" t="s">
        <v>1335</v>
      </c>
      <c r="Q114" s="104" t="s">
        <v>1613</v>
      </c>
      <c r="R114" s="104" t="s">
        <v>1335</v>
      </c>
      <c r="S114" s="104" t="s">
        <v>1335</v>
      </c>
      <c r="T114" s="104" t="s">
        <v>1335</v>
      </c>
      <c r="U114" s="104" t="s">
        <v>1335</v>
      </c>
      <c r="V114" s="104" t="s">
        <v>1335</v>
      </c>
      <c r="W114" s="105" t="s">
        <v>1335</v>
      </c>
    </row>
    <row r="115" spans="1:23" ht="30.95" customHeight="1">
      <c r="A115" s="101" t="s">
        <v>908</v>
      </c>
      <c r="B115" s="102" t="s">
        <v>909</v>
      </c>
      <c r="C115" s="103" t="s">
        <v>1614</v>
      </c>
      <c r="D115" s="104" t="s">
        <v>1335</v>
      </c>
      <c r="E115" s="104" t="s">
        <v>1335</v>
      </c>
      <c r="F115" s="104" t="s">
        <v>1335</v>
      </c>
      <c r="G115" s="104" t="s">
        <v>1335</v>
      </c>
      <c r="H115" s="104" t="s">
        <v>1335</v>
      </c>
      <c r="I115" s="104" t="s">
        <v>1335</v>
      </c>
      <c r="J115" s="104" t="s">
        <v>1335</v>
      </c>
      <c r="K115" s="104" t="s">
        <v>1335</v>
      </c>
      <c r="L115" s="104" t="s">
        <v>1335</v>
      </c>
      <c r="M115" s="104" t="s">
        <v>1335</v>
      </c>
      <c r="N115" s="104" t="s">
        <v>1335</v>
      </c>
      <c r="O115" s="104" t="s">
        <v>1335</v>
      </c>
      <c r="P115" s="104" t="s">
        <v>1335</v>
      </c>
      <c r="Q115" s="104" t="s">
        <v>1615</v>
      </c>
      <c r="R115" s="104" t="s">
        <v>1335</v>
      </c>
      <c r="S115" s="104" t="s">
        <v>1335</v>
      </c>
      <c r="T115" s="104" t="s">
        <v>1335</v>
      </c>
      <c r="U115" s="104" t="s">
        <v>1335</v>
      </c>
      <c r="V115" s="104" t="s">
        <v>1335</v>
      </c>
      <c r="W115" s="105" t="s">
        <v>1335</v>
      </c>
    </row>
    <row r="116" spans="1:23" ht="30.95" customHeight="1">
      <c r="A116" s="99" t="s">
        <v>935</v>
      </c>
      <c r="B116" s="91" t="s">
        <v>440</v>
      </c>
      <c r="C116" s="92" t="s">
        <v>1616</v>
      </c>
      <c r="D116" s="93" t="s">
        <v>1338</v>
      </c>
      <c r="E116" s="93" t="s">
        <v>1338</v>
      </c>
      <c r="F116" s="93" t="s">
        <v>1338</v>
      </c>
      <c r="G116" s="93" t="s">
        <v>1338</v>
      </c>
      <c r="H116" s="93" t="s">
        <v>1338</v>
      </c>
      <c r="I116" s="93" t="s">
        <v>1338</v>
      </c>
      <c r="J116" s="93" t="s">
        <v>1338</v>
      </c>
      <c r="K116" s="93" t="s">
        <v>1338</v>
      </c>
      <c r="L116" s="93" t="s">
        <v>1338</v>
      </c>
      <c r="M116" s="93" t="s">
        <v>1338</v>
      </c>
      <c r="N116" s="93" t="s">
        <v>1338</v>
      </c>
      <c r="O116" s="93" t="s">
        <v>1338</v>
      </c>
      <c r="P116" s="93" t="s">
        <v>1338</v>
      </c>
      <c r="Q116" s="93" t="s">
        <v>1617</v>
      </c>
      <c r="R116" s="93" t="s">
        <v>1338</v>
      </c>
      <c r="S116" s="93" t="s">
        <v>1338</v>
      </c>
      <c r="T116" s="93" t="s">
        <v>1338</v>
      </c>
      <c r="U116" s="93" t="s">
        <v>1338</v>
      </c>
      <c r="V116" s="93" t="s">
        <v>1338</v>
      </c>
      <c r="W116" s="94" t="s">
        <v>1338</v>
      </c>
    </row>
    <row r="117" spans="1:23" ht="30.95" customHeight="1">
      <c r="A117" s="101" t="s">
        <v>936</v>
      </c>
      <c r="B117" s="102" t="s">
        <v>859</v>
      </c>
      <c r="C117" s="103" t="s">
        <v>1618</v>
      </c>
      <c r="D117" s="104" t="s">
        <v>1335</v>
      </c>
      <c r="E117" s="104" t="s">
        <v>1335</v>
      </c>
      <c r="F117" s="104" t="s">
        <v>1335</v>
      </c>
      <c r="G117" s="104" t="s">
        <v>1335</v>
      </c>
      <c r="H117" s="104" t="s">
        <v>1335</v>
      </c>
      <c r="I117" s="104" t="s">
        <v>1335</v>
      </c>
      <c r="J117" s="104" t="s">
        <v>1335</v>
      </c>
      <c r="K117" s="104" t="s">
        <v>1335</v>
      </c>
      <c r="L117" s="104" t="s">
        <v>1335</v>
      </c>
      <c r="M117" s="104" t="s">
        <v>1335</v>
      </c>
      <c r="N117" s="104" t="s">
        <v>1335</v>
      </c>
      <c r="O117" s="104" t="s">
        <v>1335</v>
      </c>
      <c r="P117" s="104" t="s">
        <v>1335</v>
      </c>
      <c r="Q117" s="104" t="s">
        <v>1619</v>
      </c>
      <c r="R117" s="104" t="s">
        <v>1335</v>
      </c>
      <c r="S117" s="104" t="s">
        <v>1335</v>
      </c>
      <c r="T117" s="104" t="s">
        <v>1335</v>
      </c>
      <c r="U117" s="104" t="s">
        <v>1335</v>
      </c>
      <c r="V117" s="104" t="s">
        <v>1335</v>
      </c>
      <c r="W117" s="105" t="s">
        <v>1335</v>
      </c>
    </row>
    <row r="118" spans="1:23" ht="30.95" customHeight="1">
      <c r="A118" s="101" t="s">
        <v>945</v>
      </c>
      <c r="B118" s="102" t="s">
        <v>909</v>
      </c>
      <c r="C118" s="103" t="s">
        <v>1620</v>
      </c>
      <c r="D118" s="104" t="s">
        <v>1335</v>
      </c>
      <c r="E118" s="104" t="s">
        <v>1335</v>
      </c>
      <c r="F118" s="104" t="s">
        <v>1335</v>
      </c>
      <c r="G118" s="104" t="s">
        <v>1335</v>
      </c>
      <c r="H118" s="104" t="s">
        <v>1335</v>
      </c>
      <c r="I118" s="104" t="s">
        <v>1335</v>
      </c>
      <c r="J118" s="104" t="s">
        <v>1335</v>
      </c>
      <c r="K118" s="104" t="s">
        <v>1335</v>
      </c>
      <c r="L118" s="104" t="s">
        <v>1335</v>
      </c>
      <c r="M118" s="104" t="s">
        <v>1335</v>
      </c>
      <c r="N118" s="104" t="s">
        <v>1335</v>
      </c>
      <c r="O118" s="104" t="s">
        <v>1335</v>
      </c>
      <c r="P118" s="104" t="s">
        <v>1335</v>
      </c>
      <c r="Q118" s="104" t="s">
        <v>1621</v>
      </c>
      <c r="R118" s="104" t="s">
        <v>1335</v>
      </c>
      <c r="S118" s="104" t="s">
        <v>1335</v>
      </c>
      <c r="T118" s="104" t="s">
        <v>1335</v>
      </c>
      <c r="U118" s="104" t="s">
        <v>1335</v>
      </c>
      <c r="V118" s="104" t="s">
        <v>1335</v>
      </c>
      <c r="W118" s="105" t="s">
        <v>1335</v>
      </c>
    </row>
    <row r="119" spans="1:23" ht="30.95" customHeight="1">
      <c r="A119" s="99" t="s">
        <v>954</v>
      </c>
      <c r="B119" s="91" t="s">
        <v>528</v>
      </c>
      <c r="C119" s="92" t="s">
        <v>1622</v>
      </c>
      <c r="D119" s="93" t="s">
        <v>1338</v>
      </c>
      <c r="E119" s="93" t="s">
        <v>1338</v>
      </c>
      <c r="F119" s="93" t="s">
        <v>1338</v>
      </c>
      <c r="G119" s="93" t="s">
        <v>1338</v>
      </c>
      <c r="H119" s="93" t="s">
        <v>1338</v>
      </c>
      <c r="I119" s="93" t="s">
        <v>1338</v>
      </c>
      <c r="J119" s="93" t="s">
        <v>1338</v>
      </c>
      <c r="K119" s="93" t="s">
        <v>1338</v>
      </c>
      <c r="L119" s="93" t="s">
        <v>1338</v>
      </c>
      <c r="M119" s="93" t="s">
        <v>1338</v>
      </c>
      <c r="N119" s="93" t="s">
        <v>1338</v>
      </c>
      <c r="O119" s="93" t="s">
        <v>1338</v>
      </c>
      <c r="P119" s="93" t="s">
        <v>1338</v>
      </c>
      <c r="Q119" s="93" t="s">
        <v>1338</v>
      </c>
      <c r="R119" s="93" t="s">
        <v>1623</v>
      </c>
      <c r="S119" s="93" t="s">
        <v>1338</v>
      </c>
      <c r="T119" s="93" t="s">
        <v>1338</v>
      </c>
      <c r="U119" s="93" t="s">
        <v>1338</v>
      </c>
      <c r="V119" s="93" t="s">
        <v>1338</v>
      </c>
      <c r="W119" s="94" t="s">
        <v>1338</v>
      </c>
    </row>
    <row r="120" spans="1:23" ht="30.95" customHeight="1">
      <c r="A120" s="101" t="s">
        <v>955</v>
      </c>
      <c r="B120" s="102" t="s">
        <v>859</v>
      </c>
      <c r="C120" s="103" t="s">
        <v>1624</v>
      </c>
      <c r="D120" s="104" t="s">
        <v>1335</v>
      </c>
      <c r="E120" s="104" t="s">
        <v>1335</v>
      </c>
      <c r="F120" s="104" t="s">
        <v>1335</v>
      </c>
      <c r="G120" s="104" t="s">
        <v>1335</v>
      </c>
      <c r="H120" s="104" t="s">
        <v>1335</v>
      </c>
      <c r="I120" s="104" t="s">
        <v>1335</v>
      </c>
      <c r="J120" s="104" t="s">
        <v>1335</v>
      </c>
      <c r="K120" s="104" t="s">
        <v>1335</v>
      </c>
      <c r="L120" s="104" t="s">
        <v>1335</v>
      </c>
      <c r="M120" s="104" t="s">
        <v>1335</v>
      </c>
      <c r="N120" s="104" t="s">
        <v>1335</v>
      </c>
      <c r="O120" s="104" t="s">
        <v>1335</v>
      </c>
      <c r="P120" s="104" t="s">
        <v>1335</v>
      </c>
      <c r="Q120" s="104" t="s">
        <v>1335</v>
      </c>
      <c r="R120" s="104" t="s">
        <v>1625</v>
      </c>
      <c r="S120" s="104" t="s">
        <v>1335</v>
      </c>
      <c r="T120" s="104" t="s">
        <v>1335</v>
      </c>
      <c r="U120" s="104" t="s">
        <v>1335</v>
      </c>
      <c r="V120" s="104" t="s">
        <v>1335</v>
      </c>
      <c r="W120" s="105" t="s">
        <v>1335</v>
      </c>
    </row>
    <row r="121" spans="1:23" ht="30.95" customHeight="1">
      <c r="A121" s="101" t="s">
        <v>960</v>
      </c>
      <c r="B121" s="102" t="s">
        <v>909</v>
      </c>
      <c r="C121" s="103" t="s">
        <v>1620</v>
      </c>
      <c r="D121" s="104" t="s">
        <v>1335</v>
      </c>
      <c r="E121" s="104" t="s">
        <v>1335</v>
      </c>
      <c r="F121" s="104" t="s">
        <v>1335</v>
      </c>
      <c r="G121" s="104" t="s">
        <v>1335</v>
      </c>
      <c r="H121" s="104" t="s">
        <v>1335</v>
      </c>
      <c r="I121" s="104" t="s">
        <v>1335</v>
      </c>
      <c r="J121" s="104" t="s">
        <v>1335</v>
      </c>
      <c r="K121" s="104" t="s">
        <v>1335</v>
      </c>
      <c r="L121" s="104" t="s">
        <v>1335</v>
      </c>
      <c r="M121" s="104" t="s">
        <v>1335</v>
      </c>
      <c r="N121" s="104" t="s">
        <v>1335</v>
      </c>
      <c r="O121" s="104" t="s">
        <v>1335</v>
      </c>
      <c r="P121" s="104" t="s">
        <v>1335</v>
      </c>
      <c r="Q121" s="104" t="s">
        <v>1335</v>
      </c>
      <c r="R121" s="104" t="s">
        <v>1621</v>
      </c>
      <c r="S121" s="104" t="s">
        <v>1335</v>
      </c>
      <c r="T121" s="104" t="s">
        <v>1335</v>
      </c>
      <c r="U121" s="104" t="s">
        <v>1335</v>
      </c>
      <c r="V121" s="104" t="s">
        <v>1335</v>
      </c>
      <c r="W121" s="105" t="s">
        <v>1335</v>
      </c>
    </row>
    <row r="122" spans="1:23" ht="30.95" customHeight="1">
      <c r="A122" s="100" t="s">
        <v>969</v>
      </c>
      <c r="B122" s="86" t="s">
        <v>970</v>
      </c>
      <c r="C122" s="87" t="s">
        <v>1626</v>
      </c>
      <c r="D122" s="88" t="s">
        <v>1338</v>
      </c>
      <c r="E122" s="88" t="s">
        <v>1338</v>
      </c>
      <c r="F122" s="88" t="s">
        <v>1338</v>
      </c>
      <c r="G122" s="88" t="s">
        <v>1338</v>
      </c>
      <c r="H122" s="88" t="s">
        <v>1338</v>
      </c>
      <c r="I122" s="88" t="s">
        <v>1338</v>
      </c>
      <c r="J122" s="88" t="s">
        <v>1338</v>
      </c>
      <c r="K122" s="88" t="s">
        <v>1627</v>
      </c>
      <c r="L122" s="88" t="s">
        <v>1628</v>
      </c>
      <c r="M122" s="88" t="s">
        <v>1629</v>
      </c>
      <c r="N122" s="88" t="s">
        <v>1338</v>
      </c>
      <c r="O122" s="88" t="s">
        <v>1338</v>
      </c>
      <c r="P122" s="88" t="s">
        <v>1338</v>
      </c>
      <c r="Q122" s="88" t="s">
        <v>1338</v>
      </c>
      <c r="R122" s="88" t="s">
        <v>1338</v>
      </c>
      <c r="S122" s="88" t="s">
        <v>1338</v>
      </c>
      <c r="T122" s="88" t="s">
        <v>1338</v>
      </c>
      <c r="U122" s="88" t="s">
        <v>1338</v>
      </c>
      <c r="V122" s="88" t="s">
        <v>1338</v>
      </c>
      <c r="W122" s="89" t="s">
        <v>1338</v>
      </c>
    </row>
    <row r="123" spans="1:23" ht="30.95" customHeight="1">
      <c r="A123" s="99" t="s">
        <v>971</v>
      </c>
      <c r="B123" s="91" t="s">
        <v>972</v>
      </c>
      <c r="C123" s="92" t="s">
        <v>1630</v>
      </c>
      <c r="D123" s="93" t="s">
        <v>1335</v>
      </c>
      <c r="E123" s="93" t="s">
        <v>1335</v>
      </c>
      <c r="F123" s="93" t="s">
        <v>1335</v>
      </c>
      <c r="G123" s="93" t="s">
        <v>1335</v>
      </c>
      <c r="H123" s="93" t="s">
        <v>1335</v>
      </c>
      <c r="I123" s="93" t="s">
        <v>1335</v>
      </c>
      <c r="J123" s="93" t="s">
        <v>1335</v>
      </c>
      <c r="K123" s="93" t="s">
        <v>1631</v>
      </c>
      <c r="L123" s="93" t="s">
        <v>1632</v>
      </c>
      <c r="M123" s="93" t="s">
        <v>1335</v>
      </c>
      <c r="N123" s="93" t="s">
        <v>1335</v>
      </c>
      <c r="O123" s="93" t="s">
        <v>1335</v>
      </c>
      <c r="P123" s="93" t="s">
        <v>1335</v>
      </c>
      <c r="Q123" s="93" t="s">
        <v>1335</v>
      </c>
      <c r="R123" s="93" t="s">
        <v>1335</v>
      </c>
      <c r="S123" s="93" t="s">
        <v>1335</v>
      </c>
      <c r="T123" s="93" t="s">
        <v>1335</v>
      </c>
      <c r="U123" s="93" t="s">
        <v>1335</v>
      </c>
      <c r="V123" s="93" t="s">
        <v>1335</v>
      </c>
      <c r="W123" s="94" t="s">
        <v>1335</v>
      </c>
    </row>
    <row r="124" spans="1:23" ht="30.95" customHeight="1">
      <c r="A124" s="99" t="s">
        <v>988</v>
      </c>
      <c r="B124" s="91" t="s">
        <v>989</v>
      </c>
      <c r="C124" s="92" t="s">
        <v>1633</v>
      </c>
      <c r="D124" s="93" t="s">
        <v>1335</v>
      </c>
      <c r="E124" s="93" t="s">
        <v>1335</v>
      </c>
      <c r="F124" s="93" t="s">
        <v>1335</v>
      </c>
      <c r="G124" s="93" t="s">
        <v>1335</v>
      </c>
      <c r="H124" s="93" t="s">
        <v>1335</v>
      </c>
      <c r="I124" s="93" t="s">
        <v>1335</v>
      </c>
      <c r="J124" s="93" t="s">
        <v>1335</v>
      </c>
      <c r="K124" s="93" t="s">
        <v>1335</v>
      </c>
      <c r="L124" s="93" t="s">
        <v>1335</v>
      </c>
      <c r="M124" s="93" t="s">
        <v>1634</v>
      </c>
      <c r="N124" s="93" t="s">
        <v>1335</v>
      </c>
      <c r="O124" s="93" t="s">
        <v>1335</v>
      </c>
      <c r="P124" s="93" t="s">
        <v>1335</v>
      </c>
      <c r="Q124" s="93" t="s">
        <v>1335</v>
      </c>
      <c r="R124" s="93" t="s">
        <v>1335</v>
      </c>
      <c r="S124" s="93" t="s">
        <v>1335</v>
      </c>
      <c r="T124" s="93" t="s">
        <v>1335</v>
      </c>
      <c r="U124" s="93" t="s">
        <v>1335</v>
      </c>
      <c r="V124" s="93" t="s">
        <v>1335</v>
      </c>
      <c r="W124" s="94" t="s">
        <v>1335</v>
      </c>
    </row>
    <row r="125" spans="1:23" ht="30.95" customHeight="1">
      <c r="A125" s="100" t="s">
        <v>996</v>
      </c>
      <c r="B125" s="86" t="s">
        <v>997</v>
      </c>
      <c r="C125" s="87" t="s">
        <v>1635</v>
      </c>
      <c r="D125" s="88" t="s">
        <v>1335</v>
      </c>
      <c r="E125" s="88" t="s">
        <v>1335</v>
      </c>
      <c r="F125" s="88" t="s">
        <v>1335</v>
      </c>
      <c r="G125" s="88" t="s">
        <v>1335</v>
      </c>
      <c r="H125" s="88" t="s">
        <v>1335</v>
      </c>
      <c r="I125" s="88" t="s">
        <v>1335</v>
      </c>
      <c r="J125" s="88" t="s">
        <v>1335</v>
      </c>
      <c r="K125" s="88" t="s">
        <v>1335</v>
      </c>
      <c r="L125" s="88" t="s">
        <v>1335</v>
      </c>
      <c r="M125" s="88" t="s">
        <v>1335</v>
      </c>
      <c r="N125" s="88" t="s">
        <v>1335</v>
      </c>
      <c r="O125" s="88" t="s">
        <v>1335</v>
      </c>
      <c r="P125" s="88" t="s">
        <v>1335</v>
      </c>
      <c r="Q125" s="88" t="s">
        <v>1335</v>
      </c>
      <c r="R125" s="88" t="s">
        <v>1636</v>
      </c>
      <c r="S125" s="88" t="s">
        <v>1335</v>
      </c>
      <c r="T125" s="88" t="s">
        <v>1335</v>
      </c>
      <c r="U125" s="88" t="s">
        <v>1335</v>
      </c>
      <c r="V125" s="88" t="s">
        <v>1335</v>
      </c>
      <c r="W125" s="89" t="s">
        <v>1335</v>
      </c>
    </row>
    <row r="126" spans="1:23" ht="30.95" customHeight="1">
      <c r="A126" s="100" t="s">
        <v>1024</v>
      </c>
      <c r="B126" s="86" t="s">
        <v>1025</v>
      </c>
      <c r="C126" s="87" t="s">
        <v>1637</v>
      </c>
      <c r="D126" s="88" t="s">
        <v>1338</v>
      </c>
      <c r="E126" s="88" t="s">
        <v>1338</v>
      </c>
      <c r="F126" s="88" t="s">
        <v>1338</v>
      </c>
      <c r="G126" s="88" t="s">
        <v>1338</v>
      </c>
      <c r="H126" s="88" t="s">
        <v>1338</v>
      </c>
      <c r="I126" s="88" t="s">
        <v>1338</v>
      </c>
      <c r="J126" s="88" t="s">
        <v>1338</v>
      </c>
      <c r="K126" s="88" t="s">
        <v>1338</v>
      </c>
      <c r="L126" s="88" t="s">
        <v>1338</v>
      </c>
      <c r="M126" s="88" t="s">
        <v>1338</v>
      </c>
      <c r="N126" s="88" t="s">
        <v>1338</v>
      </c>
      <c r="O126" s="88" t="s">
        <v>1338</v>
      </c>
      <c r="P126" s="88" t="s">
        <v>1638</v>
      </c>
      <c r="Q126" s="88" t="s">
        <v>1638</v>
      </c>
      <c r="R126" s="88" t="s">
        <v>1639</v>
      </c>
      <c r="S126" s="88" t="s">
        <v>1639</v>
      </c>
      <c r="T126" s="88" t="s">
        <v>1338</v>
      </c>
      <c r="U126" s="88" t="s">
        <v>1338</v>
      </c>
      <c r="V126" s="88" t="s">
        <v>1338</v>
      </c>
      <c r="W126" s="89" t="s">
        <v>1338</v>
      </c>
    </row>
    <row r="127" spans="1:23" ht="30.95" customHeight="1">
      <c r="A127" s="99" t="s">
        <v>1026</v>
      </c>
      <c r="B127" s="91" t="s">
        <v>1027</v>
      </c>
      <c r="C127" s="92" t="s">
        <v>1640</v>
      </c>
      <c r="D127" s="93" t="s">
        <v>1335</v>
      </c>
      <c r="E127" s="93" t="s">
        <v>1335</v>
      </c>
      <c r="F127" s="93" t="s">
        <v>1335</v>
      </c>
      <c r="G127" s="93" t="s">
        <v>1335</v>
      </c>
      <c r="H127" s="93" t="s">
        <v>1335</v>
      </c>
      <c r="I127" s="93" t="s">
        <v>1335</v>
      </c>
      <c r="J127" s="93" t="s">
        <v>1335</v>
      </c>
      <c r="K127" s="93" t="s">
        <v>1335</v>
      </c>
      <c r="L127" s="93" t="s">
        <v>1335</v>
      </c>
      <c r="M127" s="93" t="s">
        <v>1335</v>
      </c>
      <c r="N127" s="93" t="s">
        <v>1335</v>
      </c>
      <c r="O127" s="93" t="s">
        <v>1335</v>
      </c>
      <c r="P127" s="93" t="s">
        <v>1641</v>
      </c>
      <c r="Q127" s="93" t="s">
        <v>1641</v>
      </c>
      <c r="R127" s="93" t="s">
        <v>1335</v>
      </c>
      <c r="S127" s="93" t="s">
        <v>1335</v>
      </c>
      <c r="T127" s="93" t="s">
        <v>1335</v>
      </c>
      <c r="U127" s="93" t="s">
        <v>1335</v>
      </c>
      <c r="V127" s="93" t="s">
        <v>1335</v>
      </c>
      <c r="W127" s="94" t="s">
        <v>1335</v>
      </c>
    </row>
    <row r="128" spans="1:23" ht="30.95" customHeight="1">
      <c r="A128" s="99" t="s">
        <v>1077</v>
      </c>
      <c r="B128" s="91" t="s">
        <v>1078</v>
      </c>
      <c r="C128" s="92" t="s">
        <v>1642</v>
      </c>
      <c r="D128" s="93" t="s">
        <v>1335</v>
      </c>
      <c r="E128" s="93" t="s">
        <v>1335</v>
      </c>
      <c r="F128" s="93" t="s">
        <v>1335</v>
      </c>
      <c r="G128" s="93" t="s">
        <v>1335</v>
      </c>
      <c r="H128" s="93" t="s">
        <v>1335</v>
      </c>
      <c r="I128" s="93" t="s">
        <v>1335</v>
      </c>
      <c r="J128" s="93" t="s">
        <v>1335</v>
      </c>
      <c r="K128" s="93" t="s">
        <v>1335</v>
      </c>
      <c r="L128" s="93" t="s">
        <v>1335</v>
      </c>
      <c r="M128" s="93" t="s">
        <v>1335</v>
      </c>
      <c r="N128" s="93" t="s">
        <v>1335</v>
      </c>
      <c r="O128" s="93" t="s">
        <v>1335</v>
      </c>
      <c r="P128" s="93" t="s">
        <v>1643</v>
      </c>
      <c r="Q128" s="93" t="s">
        <v>1643</v>
      </c>
      <c r="R128" s="93" t="s">
        <v>1335</v>
      </c>
      <c r="S128" s="93" t="s">
        <v>1335</v>
      </c>
      <c r="T128" s="93" t="s">
        <v>1335</v>
      </c>
      <c r="U128" s="93" t="s">
        <v>1335</v>
      </c>
      <c r="V128" s="93" t="s">
        <v>1335</v>
      </c>
      <c r="W128" s="94" t="s">
        <v>1335</v>
      </c>
    </row>
    <row r="129" spans="1:23" ht="30.95" customHeight="1">
      <c r="A129" s="99" t="s">
        <v>1105</v>
      </c>
      <c r="B129" s="91" t="s">
        <v>1106</v>
      </c>
      <c r="C129" s="92" t="s">
        <v>1644</v>
      </c>
      <c r="D129" s="93" t="s">
        <v>1335</v>
      </c>
      <c r="E129" s="93" t="s">
        <v>1335</v>
      </c>
      <c r="F129" s="93" t="s">
        <v>1335</v>
      </c>
      <c r="G129" s="93" t="s">
        <v>1335</v>
      </c>
      <c r="H129" s="93" t="s">
        <v>1335</v>
      </c>
      <c r="I129" s="93" t="s">
        <v>1335</v>
      </c>
      <c r="J129" s="93" t="s">
        <v>1335</v>
      </c>
      <c r="K129" s="93" t="s">
        <v>1335</v>
      </c>
      <c r="L129" s="93" t="s">
        <v>1335</v>
      </c>
      <c r="M129" s="93" t="s">
        <v>1335</v>
      </c>
      <c r="N129" s="93" t="s">
        <v>1335</v>
      </c>
      <c r="O129" s="93" t="s">
        <v>1335</v>
      </c>
      <c r="P129" s="93" t="s">
        <v>1335</v>
      </c>
      <c r="Q129" s="93" t="s">
        <v>1335</v>
      </c>
      <c r="R129" s="93" t="s">
        <v>1645</v>
      </c>
      <c r="S129" s="93" t="s">
        <v>1645</v>
      </c>
      <c r="T129" s="93" t="s">
        <v>1335</v>
      </c>
      <c r="U129" s="93" t="s">
        <v>1335</v>
      </c>
      <c r="V129" s="93" t="s">
        <v>1335</v>
      </c>
      <c r="W129" s="94" t="s">
        <v>1335</v>
      </c>
    </row>
    <row r="130" spans="1:23" ht="30.95" customHeight="1">
      <c r="A130" s="100" t="s">
        <v>1131</v>
      </c>
      <c r="B130" s="86" t="s">
        <v>1132</v>
      </c>
      <c r="C130" s="87" t="s">
        <v>1646</v>
      </c>
      <c r="D130" s="88" t="s">
        <v>1335</v>
      </c>
      <c r="E130" s="88" t="s">
        <v>1335</v>
      </c>
      <c r="F130" s="88" t="s">
        <v>1335</v>
      </c>
      <c r="G130" s="88" t="s">
        <v>1335</v>
      </c>
      <c r="H130" s="88" t="s">
        <v>1335</v>
      </c>
      <c r="I130" s="88" t="s">
        <v>1335</v>
      </c>
      <c r="J130" s="88" t="s">
        <v>1335</v>
      </c>
      <c r="K130" s="88" t="s">
        <v>1335</v>
      </c>
      <c r="L130" s="88" t="s">
        <v>1335</v>
      </c>
      <c r="M130" s="88" t="s">
        <v>1335</v>
      </c>
      <c r="N130" s="88" t="s">
        <v>1335</v>
      </c>
      <c r="O130" s="88" t="s">
        <v>1335</v>
      </c>
      <c r="P130" s="88" t="s">
        <v>1647</v>
      </c>
      <c r="Q130" s="88" t="s">
        <v>1647</v>
      </c>
      <c r="R130" s="88" t="s">
        <v>1647</v>
      </c>
      <c r="S130" s="88" t="s">
        <v>1647</v>
      </c>
      <c r="T130" s="88" t="s">
        <v>1335</v>
      </c>
      <c r="U130" s="88" t="s">
        <v>1335</v>
      </c>
      <c r="V130" s="88" t="s">
        <v>1335</v>
      </c>
      <c r="W130" s="89" t="s">
        <v>1335</v>
      </c>
    </row>
    <row r="131" spans="1:23" ht="30.95" customHeight="1">
      <c r="A131" s="100" t="s">
        <v>1160</v>
      </c>
      <c r="B131" s="86" t="s">
        <v>1161</v>
      </c>
      <c r="C131" s="87" t="s">
        <v>1648</v>
      </c>
      <c r="D131" s="88" t="s">
        <v>1335</v>
      </c>
      <c r="E131" s="88" t="s">
        <v>1335</v>
      </c>
      <c r="F131" s="88" t="s">
        <v>1335</v>
      </c>
      <c r="G131" s="88" t="s">
        <v>1335</v>
      </c>
      <c r="H131" s="88" t="s">
        <v>1335</v>
      </c>
      <c r="I131" s="88" t="s">
        <v>1335</v>
      </c>
      <c r="J131" s="88" t="s">
        <v>1335</v>
      </c>
      <c r="K131" s="88" t="s">
        <v>1335</v>
      </c>
      <c r="L131" s="88" t="s">
        <v>1335</v>
      </c>
      <c r="M131" s="88" t="s">
        <v>1335</v>
      </c>
      <c r="N131" s="88" t="s">
        <v>1335</v>
      </c>
      <c r="O131" s="88" t="s">
        <v>1335</v>
      </c>
      <c r="P131" s="88" t="s">
        <v>1335</v>
      </c>
      <c r="Q131" s="88" t="s">
        <v>1335</v>
      </c>
      <c r="R131" s="88" t="s">
        <v>1335</v>
      </c>
      <c r="S131" s="88" t="s">
        <v>1649</v>
      </c>
      <c r="T131" s="88" t="s">
        <v>1649</v>
      </c>
      <c r="U131" s="88" t="s">
        <v>1650</v>
      </c>
      <c r="V131" s="88" t="s">
        <v>1335</v>
      </c>
      <c r="W131" s="89" t="s">
        <v>1335</v>
      </c>
    </row>
    <row r="132" spans="1:23" ht="30.95" customHeight="1">
      <c r="A132" s="100" t="s">
        <v>1177</v>
      </c>
      <c r="B132" s="86" t="s">
        <v>1178</v>
      </c>
      <c r="C132" s="87" t="s">
        <v>1651</v>
      </c>
      <c r="D132" s="88" t="s">
        <v>1335</v>
      </c>
      <c r="E132" s="88" t="s">
        <v>1335</v>
      </c>
      <c r="F132" s="88" t="s">
        <v>1335</v>
      </c>
      <c r="G132" s="88" t="s">
        <v>1335</v>
      </c>
      <c r="H132" s="88" t="s">
        <v>1335</v>
      </c>
      <c r="I132" s="88" t="s">
        <v>1335</v>
      </c>
      <c r="J132" s="88" t="s">
        <v>1335</v>
      </c>
      <c r="K132" s="88" t="s">
        <v>1335</v>
      </c>
      <c r="L132" s="88" t="s">
        <v>1335</v>
      </c>
      <c r="M132" s="88" t="s">
        <v>1335</v>
      </c>
      <c r="N132" s="88" t="s">
        <v>1335</v>
      </c>
      <c r="O132" s="88" t="s">
        <v>1335</v>
      </c>
      <c r="P132" s="88" t="s">
        <v>1335</v>
      </c>
      <c r="Q132" s="88" t="s">
        <v>1335</v>
      </c>
      <c r="R132" s="88" t="s">
        <v>1335</v>
      </c>
      <c r="S132" s="88" t="s">
        <v>1652</v>
      </c>
      <c r="T132" s="88" t="s">
        <v>1335</v>
      </c>
      <c r="U132" s="88" t="s">
        <v>1335</v>
      </c>
      <c r="V132" s="88" t="s">
        <v>1335</v>
      </c>
      <c r="W132" s="89" t="s">
        <v>1335</v>
      </c>
    </row>
    <row r="133" spans="1:23" ht="30.95" customHeight="1">
      <c r="A133" s="100" t="s">
        <v>1201</v>
      </c>
      <c r="B133" s="86" t="s">
        <v>1202</v>
      </c>
      <c r="C133" s="87" t="s">
        <v>1653</v>
      </c>
      <c r="D133" s="88" t="s">
        <v>1338</v>
      </c>
      <c r="E133" s="88" t="s">
        <v>1338</v>
      </c>
      <c r="F133" s="88" t="s">
        <v>1338</v>
      </c>
      <c r="G133" s="88" t="s">
        <v>1338</v>
      </c>
      <c r="H133" s="88" t="s">
        <v>1338</v>
      </c>
      <c r="I133" s="88" t="s">
        <v>1338</v>
      </c>
      <c r="J133" s="88" t="s">
        <v>1338</v>
      </c>
      <c r="K133" s="88" t="s">
        <v>1338</v>
      </c>
      <c r="L133" s="88" t="s">
        <v>1338</v>
      </c>
      <c r="M133" s="88" t="s">
        <v>1338</v>
      </c>
      <c r="N133" s="88" t="s">
        <v>1654</v>
      </c>
      <c r="O133" s="88" t="s">
        <v>1655</v>
      </c>
      <c r="P133" s="88" t="s">
        <v>1656</v>
      </c>
      <c r="Q133" s="88" t="s">
        <v>1656</v>
      </c>
      <c r="R133" s="88" t="s">
        <v>1657</v>
      </c>
      <c r="S133" s="88" t="s">
        <v>1338</v>
      </c>
      <c r="T133" s="88" t="s">
        <v>1338</v>
      </c>
      <c r="U133" s="88" t="s">
        <v>1338</v>
      </c>
      <c r="V133" s="88" t="s">
        <v>1338</v>
      </c>
      <c r="W133" s="89" t="s">
        <v>1338</v>
      </c>
    </row>
    <row r="134" spans="1:23" ht="30.95" customHeight="1">
      <c r="A134" s="99" t="s">
        <v>1203</v>
      </c>
      <c r="B134" s="91" t="s">
        <v>1204</v>
      </c>
      <c r="C134" s="92" t="s">
        <v>1658</v>
      </c>
      <c r="D134" s="93" t="s">
        <v>1335</v>
      </c>
      <c r="E134" s="93" t="s">
        <v>1335</v>
      </c>
      <c r="F134" s="93" t="s">
        <v>1335</v>
      </c>
      <c r="G134" s="93" t="s">
        <v>1335</v>
      </c>
      <c r="H134" s="93" t="s">
        <v>1335</v>
      </c>
      <c r="I134" s="93" t="s">
        <v>1335</v>
      </c>
      <c r="J134" s="93" t="s">
        <v>1335</v>
      </c>
      <c r="K134" s="93" t="s">
        <v>1335</v>
      </c>
      <c r="L134" s="93" t="s">
        <v>1335</v>
      </c>
      <c r="M134" s="93" t="s">
        <v>1335</v>
      </c>
      <c r="N134" s="93" t="s">
        <v>1335</v>
      </c>
      <c r="O134" s="93" t="s">
        <v>1335</v>
      </c>
      <c r="P134" s="93" t="s">
        <v>1659</v>
      </c>
      <c r="Q134" s="93" t="s">
        <v>1659</v>
      </c>
      <c r="R134" s="93" t="s">
        <v>1335</v>
      </c>
      <c r="S134" s="93" t="s">
        <v>1335</v>
      </c>
      <c r="T134" s="93" t="s">
        <v>1335</v>
      </c>
      <c r="U134" s="93" t="s">
        <v>1335</v>
      </c>
      <c r="V134" s="93" t="s">
        <v>1335</v>
      </c>
      <c r="W134" s="94" t="s">
        <v>1335</v>
      </c>
    </row>
    <row r="135" spans="1:23" ht="30.95" customHeight="1">
      <c r="A135" s="99" t="s">
        <v>1215</v>
      </c>
      <c r="B135" s="91" t="s">
        <v>1216</v>
      </c>
      <c r="C135" s="92" t="s">
        <v>1660</v>
      </c>
      <c r="D135" s="93" t="s">
        <v>1335</v>
      </c>
      <c r="E135" s="93" t="s">
        <v>1335</v>
      </c>
      <c r="F135" s="93" t="s">
        <v>1335</v>
      </c>
      <c r="G135" s="93" t="s">
        <v>1335</v>
      </c>
      <c r="H135" s="93" t="s">
        <v>1335</v>
      </c>
      <c r="I135" s="93" t="s">
        <v>1335</v>
      </c>
      <c r="J135" s="93" t="s">
        <v>1335</v>
      </c>
      <c r="K135" s="93" t="s">
        <v>1335</v>
      </c>
      <c r="L135" s="93" t="s">
        <v>1335</v>
      </c>
      <c r="M135" s="93" t="s">
        <v>1335</v>
      </c>
      <c r="N135" s="93" t="s">
        <v>1335</v>
      </c>
      <c r="O135" s="93" t="s">
        <v>1335</v>
      </c>
      <c r="P135" s="93" t="s">
        <v>1661</v>
      </c>
      <c r="Q135" s="93" t="s">
        <v>1661</v>
      </c>
      <c r="R135" s="93" t="s">
        <v>1335</v>
      </c>
      <c r="S135" s="93" t="s">
        <v>1335</v>
      </c>
      <c r="T135" s="93" t="s">
        <v>1335</v>
      </c>
      <c r="U135" s="93" t="s">
        <v>1335</v>
      </c>
      <c r="V135" s="93" t="s">
        <v>1335</v>
      </c>
      <c r="W135" s="94" t="s">
        <v>1335</v>
      </c>
    </row>
    <row r="136" spans="1:23" ht="30.95" customHeight="1">
      <c r="A136" s="99" t="s">
        <v>1219</v>
      </c>
      <c r="B136" s="91" t="s">
        <v>1220</v>
      </c>
      <c r="C136" s="92" t="s">
        <v>1662</v>
      </c>
      <c r="D136" s="93" t="s">
        <v>1335</v>
      </c>
      <c r="E136" s="93" t="s">
        <v>1335</v>
      </c>
      <c r="F136" s="93" t="s">
        <v>1335</v>
      </c>
      <c r="G136" s="93" t="s">
        <v>1335</v>
      </c>
      <c r="H136" s="93" t="s">
        <v>1335</v>
      </c>
      <c r="I136" s="93" t="s">
        <v>1335</v>
      </c>
      <c r="J136" s="93" t="s">
        <v>1335</v>
      </c>
      <c r="K136" s="93" t="s">
        <v>1335</v>
      </c>
      <c r="L136" s="93" t="s">
        <v>1335</v>
      </c>
      <c r="M136" s="93" t="s">
        <v>1335</v>
      </c>
      <c r="N136" s="93" t="s">
        <v>1335</v>
      </c>
      <c r="O136" s="93" t="s">
        <v>1335</v>
      </c>
      <c r="P136" s="93" t="s">
        <v>1335</v>
      </c>
      <c r="Q136" s="93" t="s">
        <v>1335</v>
      </c>
      <c r="R136" s="93" t="s">
        <v>1663</v>
      </c>
      <c r="S136" s="93" t="s">
        <v>1335</v>
      </c>
      <c r="T136" s="93" t="s">
        <v>1335</v>
      </c>
      <c r="U136" s="93" t="s">
        <v>1335</v>
      </c>
      <c r="V136" s="93" t="s">
        <v>1335</v>
      </c>
      <c r="W136" s="94" t="s">
        <v>1335</v>
      </c>
    </row>
    <row r="137" spans="1:23" ht="30.95" customHeight="1">
      <c r="A137" s="99" t="s">
        <v>1227</v>
      </c>
      <c r="B137" s="91" t="s">
        <v>1228</v>
      </c>
      <c r="C137" s="92" t="s">
        <v>1664</v>
      </c>
      <c r="D137" s="93" t="s">
        <v>1338</v>
      </c>
      <c r="E137" s="93" t="s">
        <v>1338</v>
      </c>
      <c r="F137" s="93" t="s">
        <v>1338</v>
      </c>
      <c r="G137" s="93" t="s">
        <v>1338</v>
      </c>
      <c r="H137" s="93" t="s">
        <v>1338</v>
      </c>
      <c r="I137" s="93" t="s">
        <v>1338</v>
      </c>
      <c r="J137" s="93" t="s">
        <v>1338</v>
      </c>
      <c r="K137" s="93" t="s">
        <v>1338</v>
      </c>
      <c r="L137" s="93" t="s">
        <v>1338</v>
      </c>
      <c r="M137" s="93" t="s">
        <v>1338</v>
      </c>
      <c r="N137" s="93" t="s">
        <v>1665</v>
      </c>
      <c r="O137" s="93" t="s">
        <v>1666</v>
      </c>
      <c r="P137" s="93" t="s">
        <v>1338</v>
      </c>
      <c r="Q137" s="93" t="s">
        <v>1338</v>
      </c>
      <c r="R137" s="93" t="s">
        <v>1338</v>
      </c>
      <c r="S137" s="93" t="s">
        <v>1338</v>
      </c>
      <c r="T137" s="93" t="s">
        <v>1338</v>
      </c>
      <c r="U137" s="93" t="s">
        <v>1338</v>
      </c>
      <c r="V137" s="93" t="s">
        <v>1338</v>
      </c>
      <c r="W137" s="94" t="s">
        <v>1338</v>
      </c>
    </row>
    <row r="138" spans="1:23" ht="30.95" customHeight="1">
      <c r="A138" s="101" t="s">
        <v>1229</v>
      </c>
      <c r="B138" s="102" t="s">
        <v>1230</v>
      </c>
      <c r="C138" s="103" t="s">
        <v>1667</v>
      </c>
      <c r="D138" s="104" t="s">
        <v>1335</v>
      </c>
      <c r="E138" s="104" t="s">
        <v>1335</v>
      </c>
      <c r="F138" s="104" t="s">
        <v>1335</v>
      </c>
      <c r="G138" s="104" t="s">
        <v>1335</v>
      </c>
      <c r="H138" s="104" t="s">
        <v>1335</v>
      </c>
      <c r="I138" s="104" t="s">
        <v>1335</v>
      </c>
      <c r="J138" s="104" t="s">
        <v>1335</v>
      </c>
      <c r="K138" s="104" t="s">
        <v>1335</v>
      </c>
      <c r="L138" s="104" t="s">
        <v>1335</v>
      </c>
      <c r="M138" s="104" t="s">
        <v>1335</v>
      </c>
      <c r="N138" s="104" t="s">
        <v>1668</v>
      </c>
      <c r="O138" s="104" t="s">
        <v>1335</v>
      </c>
      <c r="P138" s="104" t="s">
        <v>1335</v>
      </c>
      <c r="Q138" s="104" t="s">
        <v>1335</v>
      </c>
      <c r="R138" s="104" t="s">
        <v>1335</v>
      </c>
      <c r="S138" s="104" t="s">
        <v>1335</v>
      </c>
      <c r="T138" s="104" t="s">
        <v>1335</v>
      </c>
      <c r="U138" s="104" t="s">
        <v>1335</v>
      </c>
      <c r="V138" s="104" t="s">
        <v>1335</v>
      </c>
      <c r="W138" s="105" t="s">
        <v>1335</v>
      </c>
    </row>
    <row r="139" spans="1:23" ht="30.95" customHeight="1">
      <c r="A139" s="101" t="s">
        <v>1251</v>
      </c>
      <c r="B139" s="102" t="s">
        <v>1252</v>
      </c>
      <c r="C139" s="103" t="s">
        <v>1669</v>
      </c>
      <c r="D139" s="104" t="s">
        <v>1335</v>
      </c>
      <c r="E139" s="104" t="s">
        <v>1335</v>
      </c>
      <c r="F139" s="104" t="s">
        <v>1335</v>
      </c>
      <c r="G139" s="104" t="s">
        <v>1335</v>
      </c>
      <c r="H139" s="104" t="s">
        <v>1335</v>
      </c>
      <c r="I139" s="104" t="s">
        <v>1335</v>
      </c>
      <c r="J139" s="104" t="s">
        <v>1335</v>
      </c>
      <c r="K139" s="104" t="s">
        <v>1335</v>
      </c>
      <c r="L139" s="104" t="s">
        <v>1335</v>
      </c>
      <c r="M139" s="104" t="s">
        <v>1335</v>
      </c>
      <c r="N139" s="104" t="s">
        <v>1670</v>
      </c>
      <c r="O139" s="104" t="s">
        <v>1670</v>
      </c>
      <c r="P139" s="104" t="s">
        <v>1335</v>
      </c>
      <c r="Q139" s="104" t="s">
        <v>1335</v>
      </c>
      <c r="R139" s="104" t="s">
        <v>1335</v>
      </c>
      <c r="S139" s="104" t="s">
        <v>1335</v>
      </c>
      <c r="T139" s="104" t="s">
        <v>1335</v>
      </c>
      <c r="U139" s="104" t="s">
        <v>1335</v>
      </c>
      <c r="V139" s="104" t="s">
        <v>1335</v>
      </c>
      <c r="W139" s="105" t="s">
        <v>1335</v>
      </c>
    </row>
    <row r="140" spans="1:23" ht="30.95" customHeight="1">
      <c r="A140" s="101" t="s">
        <v>1271</v>
      </c>
      <c r="B140" s="102" t="s">
        <v>1272</v>
      </c>
      <c r="C140" s="103" t="s">
        <v>1671</v>
      </c>
      <c r="D140" s="104" t="s">
        <v>1335</v>
      </c>
      <c r="E140" s="104" t="s">
        <v>1335</v>
      </c>
      <c r="F140" s="104" t="s">
        <v>1335</v>
      </c>
      <c r="G140" s="104" t="s">
        <v>1335</v>
      </c>
      <c r="H140" s="104" t="s">
        <v>1335</v>
      </c>
      <c r="I140" s="104" t="s">
        <v>1335</v>
      </c>
      <c r="J140" s="104" t="s">
        <v>1335</v>
      </c>
      <c r="K140" s="104" t="s">
        <v>1335</v>
      </c>
      <c r="L140" s="104" t="s">
        <v>1335</v>
      </c>
      <c r="M140" s="104" t="s">
        <v>1335</v>
      </c>
      <c r="N140" s="104" t="s">
        <v>1335</v>
      </c>
      <c r="O140" s="104" t="s">
        <v>1672</v>
      </c>
      <c r="P140" s="104" t="s">
        <v>1335</v>
      </c>
      <c r="Q140" s="104" t="s">
        <v>1335</v>
      </c>
      <c r="R140" s="104" t="s">
        <v>1335</v>
      </c>
      <c r="S140" s="104" t="s">
        <v>1335</v>
      </c>
      <c r="T140" s="104" t="s">
        <v>1335</v>
      </c>
      <c r="U140" s="104" t="s">
        <v>1335</v>
      </c>
      <c r="V140" s="104" t="s">
        <v>1335</v>
      </c>
      <c r="W140" s="105" t="s">
        <v>1335</v>
      </c>
    </row>
    <row r="141" spans="1:23" ht="5.0999999999999996" customHeight="1">
      <c r="A141" s="111"/>
      <c r="B141" s="112"/>
      <c r="C141" s="113"/>
      <c r="D141" s="35"/>
      <c r="E141" s="35"/>
      <c r="F141" s="35"/>
      <c r="G141" s="35"/>
      <c r="H141" s="35"/>
      <c r="I141" s="35"/>
      <c r="J141" s="35"/>
      <c r="K141" s="35"/>
      <c r="L141" s="35"/>
      <c r="M141" s="35"/>
      <c r="N141" s="35"/>
      <c r="O141" s="35"/>
      <c r="P141" s="35"/>
      <c r="Q141" s="35"/>
      <c r="R141" s="35"/>
      <c r="S141" s="35"/>
      <c r="T141" s="35"/>
      <c r="U141" s="35"/>
      <c r="V141" s="35"/>
      <c r="W141" s="35"/>
    </row>
    <row r="142" spans="1:23" ht="30">
      <c r="A142" s="114"/>
      <c r="B142" s="115" t="s">
        <v>1673</v>
      </c>
      <c r="C142" s="116" t="s">
        <v>2390</v>
      </c>
      <c r="D142" s="117" t="s">
        <v>2391</v>
      </c>
      <c r="E142" s="117" t="s">
        <v>1674</v>
      </c>
      <c r="F142" s="117" t="s">
        <v>2392</v>
      </c>
      <c r="G142" s="117" t="s">
        <v>1675</v>
      </c>
      <c r="H142" s="117" t="s">
        <v>1676</v>
      </c>
      <c r="I142" s="117" t="s">
        <v>1677</v>
      </c>
      <c r="J142" s="117" t="s">
        <v>1678</v>
      </c>
      <c r="K142" s="117" t="s">
        <v>1679</v>
      </c>
      <c r="L142" s="117" t="s">
        <v>1680</v>
      </c>
      <c r="M142" s="117" t="s">
        <v>1681</v>
      </c>
      <c r="N142" s="117" t="s">
        <v>1682</v>
      </c>
      <c r="O142" s="117" t="s">
        <v>1683</v>
      </c>
      <c r="P142" s="117" t="s">
        <v>1684</v>
      </c>
      <c r="Q142" s="117" t="s">
        <v>1685</v>
      </c>
      <c r="R142" s="117" t="s">
        <v>1686</v>
      </c>
      <c r="S142" s="117" t="s">
        <v>1687</v>
      </c>
      <c r="T142" s="117" t="s">
        <v>1688</v>
      </c>
      <c r="U142" s="117" t="s">
        <v>1689</v>
      </c>
      <c r="V142" s="117" t="s">
        <v>1690</v>
      </c>
      <c r="W142" s="115" t="s">
        <v>1691</v>
      </c>
    </row>
    <row r="143" spans="1:23" ht="30">
      <c r="A143" s="114"/>
      <c r="B143" s="115" t="s">
        <v>1692</v>
      </c>
      <c r="C143" s="118"/>
      <c r="D143" s="117" t="s">
        <v>2391</v>
      </c>
      <c r="E143" s="117" t="s">
        <v>2393</v>
      </c>
      <c r="F143" s="117" t="s">
        <v>2394</v>
      </c>
      <c r="G143" s="117" t="s">
        <v>1693</v>
      </c>
      <c r="H143" s="117" t="s">
        <v>1694</v>
      </c>
      <c r="I143" s="117" t="s">
        <v>1695</v>
      </c>
      <c r="J143" s="117" t="s">
        <v>1696</v>
      </c>
      <c r="K143" s="117" t="s">
        <v>1697</v>
      </c>
      <c r="L143" s="117" t="s">
        <v>1698</v>
      </c>
      <c r="M143" s="117" t="s">
        <v>1699</v>
      </c>
      <c r="N143" s="117" t="s">
        <v>1700</v>
      </c>
      <c r="O143" s="117" t="s">
        <v>1701</v>
      </c>
      <c r="P143" s="117" t="s">
        <v>1702</v>
      </c>
      <c r="Q143" s="117" t="s">
        <v>1703</v>
      </c>
      <c r="R143" s="117" t="s">
        <v>1704</v>
      </c>
      <c r="S143" s="117" t="s">
        <v>1705</v>
      </c>
      <c r="T143" s="117" t="s">
        <v>1706</v>
      </c>
      <c r="U143" s="117" t="s">
        <v>2396</v>
      </c>
      <c r="V143" s="117" t="s">
        <v>2395</v>
      </c>
      <c r="W143" s="115" t="s">
        <v>2390</v>
      </c>
    </row>
    <row r="144" spans="1:23">
      <c r="B144" s="35"/>
      <c r="C144" s="36"/>
    </row>
    <row r="145" spans="2:4" ht="15.75">
      <c r="B145" s="119" t="s">
        <v>28</v>
      </c>
      <c r="C145" s="80">
        <v>16064909.030000003</v>
      </c>
    </row>
    <row r="146" spans="2:4" ht="15.75">
      <c r="B146" s="119" t="s">
        <v>1296</v>
      </c>
      <c r="C146" s="80">
        <v>4194358.3599999938</v>
      </c>
      <c r="D146" s="36"/>
    </row>
    <row r="147" spans="2:4" ht="15.75">
      <c r="B147" s="119" t="s">
        <v>29</v>
      </c>
      <c r="C147" s="80">
        <v>20259267.389999997</v>
      </c>
    </row>
    <row r="148" spans="2:4">
      <c r="B148" s="35"/>
      <c r="C148" s="36"/>
    </row>
  </sheetData>
  <autoFilter ref="A8:W8"/>
  <mergeCells count="9">
    <mergeCell ref="I3:K3"/>
    <mergeCell ref="A4:B4"/>
    <mergeCell ref="A5:B5"/>
    <mergeCell ref="G5:H5"/>
    <mergeCell ref="A6:B6"/>
    <mergeCell ref="A2:B2"/>
    <mergeCell ref="F2:G2"/>
    <mergeCell ref="A3:B3"/>
    <mergeCell ref="F3:G3"/>
  </mergeCells>
  <printOptions horizontalCentered="1"/>
  <pageMargins left="0.78749999999999998" right="0.78749999999999998" top="0.750694444444444" bottom="0.82083333333333297" header="0.51180555555555496" footer="0.30555555555555602"/>
  <pageSetup paperSize="9" scale="59" orientation="landscape" r:id="rId1"/>
  <headerFooter>
    <oddFooter>&amp;C&amp;"Times New Roman,Normal"&amp;10&amp;KffffffVictor Hugo dos Santos Silva
Engenheiro Civil
CREA MT 48996</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2"/>
  <sheetViews>
    <sheetView view="pageBreakPreview" zoomScale="75" zoomScaleNormal="100" zoomScalePageLayoutView="75" workbookViewId="0">
      <selection activeCell="I3" sqref="I3"/>
    </sheetView>
  </sheetViews>
  <sheetFormatPr defaultColWidth="9.140625" defaultRowHeight="16.5"/>
  <cols>
    <col min="1" max="1" width="9.140625" style="120"/>
    <col min="2" max="2" width="22.28515625" style="120" customWidth="1"/>
    <col min="3" max="3" width="7.5703125" style="120" customWidth="1"/>
    <col min="4" max="4" width="4.85546875" style="120" customWidth="1"/>
    <col min="5" max="5" width="7.140625" style="120" customWidth="1"/>
    <col min="6" max="6" width="13.140625" style="120" customWidth="1"/>
    <col min="7" max="7" width="12.28515625" style="120" customWidth="1"/>
    <col min="8" max="8" width="11.140625" style="120" customWidth="1"/>
    <col min="9" max="9" width="9.42578125" style="120" customWidth="1"/>
    <col min="10" max="11" width="8.28515625" style="120" customWidth="1"/>
    <col min="12" max="13" width="9.140625" style="120"/>
    <col min="14" max="15" width="18.5703125" style="120" customWidth="1"/>
    <col min="16" max="1024" width="9.140625" style="120"/>
  </cols>
  <sheetData>
    <row r="1" spans="1:11" ht="15" customHeight="1">
      <c r="A1" s="232" t="s">
        <v>1707</v>
      </c>
      <c r="B1" s="232"/>
      <c r="C1" s="121"/>
      <c r="D1" s="121"/>
      <c r="E1" s="122" t="s">
        <v>6</v>
      </c>
      <c r="F1" s="233">
        <f>Resumo!$K$838</f>
        <v>0</v>
      </c>
      <c r="G1" s="233"/>
      <c r="H1" s="122" t="s">
        <v>7</v>
      </c>
      <c r="I1" s="123">
        <v>0.24940000000000001</v>
      </c>
      <c r="J1" s="122" t="s">
        <v>8</v>
      </c>
      <c r="K1" s="124">
        <v>44484</v>
      </c>
    </row>
    <row r="2" spans="1:11" ht="33.4" customHeight="1">
      <c r="A2" s="234" t="s">
        <v>1708</v>
      </c>
      <c r="B2" s="234"/>
      <c r="C2" s="125"/>
      <c r="D2" s="126"/>
      <c r="E2" s="127"/>
      <c r="F2" s="235"/>
      <c r="G2" s="235"/>
      <c r="H2" s="128" t="s">
        <v>11</v>
      </c>
      <c r="I2" s="236" t="s">
        <v>1709</v>
      </c>
      <c r="J2" s="236"/>
      <c r="K2" s="236"/>
    </row>
    <row r="3" spans="1:11" ht="21" customHeight="1">
      <c r="A3" s="129" t="s">
        <v>1710</v>
      </c>
      <c r="B3" s="130"/>
      <c r="C3" s="131"/>
      <c r="D3" s="126"/>
      <c r="E3" s="132"/>
      <c r="F3" s="126"/>
      <c r="G3" s="126"/>
      <c r="H3" s="126"/>
      <c r="I3" s="126"/>
      <c r="J3" s="126"/>
      <c r="K3" s="133"/>
    </row>
    <row r="4" spans="1:11" ht="31.5" customHeight="1">
      <c r="A4" s="229" t="s">
        <v>1711</v>
      </c>
      <c r="B4" s="229"/>
      <c r="C4" s="134"/>
      <c r="D4" s="126"/>
      <c r="E4" s="135"/>
      <c r="F4" s="127" t="s">
        <v>16</v>
      </c>
      <c r="G4" s="230">
        <f>Resumo!$G$5</f>
        <v>0</v>
      </c>
      <c r="H4" s="230"/>
      <c r="I4" s="126"/>
      <c r="J4" s="126"/>
      <c r="K4" s="133"/>
    </row>
    <row r="5" spans="1:11" ht="21" customHeight="1">
      <c r="A5" s="136" t="s">
        <v>1712</v>
      </c>
      <c r="B5" s="137"/>
      <c r="C5" s="138"/>
      <c r="D5" s="139"/>
      <c r="E5" s="139"/>
      <c r="F5" s="139"/>
      <c r="G5" s="139"/>
      <c r="H5" s="139"/>
      <c r="I5" s="139"/>
      <c r="J5" s="139"/>
      <c r="K5" s="140"/>
    </row>
    <row r="6" spans="1:11" ht="17.25">
      <c r="A6" s="8"/>
      <c r="B6" s="141"/>
      <c r="C6" s="142"/>
      <c r="D6" s="143"/>
      <c r="E6" s="141"/>
      <c r="F6" s="141"/>
      <c r="G6" s="144"/>
      <c r="H6" s="141"/>
      <c r="I6" s="9"/>
      <c r="J6" s="145"/>
    </row>
    <row r="7" spans="1:11" ht="17.25">
      <c r="A7" s="231" t="s">
        <v>1713</v>
      </c>
      <c r="B7" s="231"/>
      <c r="C7" s="231"/>
      <c r="D7" s="231"/>
      <c r="E7" s="231"/>
      <c r="F7" s="231"/>
      <c r="G7" s="231"/>
      <c r="H7" s="231"/>
      <c r="I7" s="231"/>
      <c r="J7" s="231"/>
    </row>
    <row r="8" spans="1:11">
      <c r="A8" s="146" t="s">
        <v>1714</v>
      </c>
      <c r="B8" s="225" t="s">
        <v>1715</v>
      </c>
      <c r="C8" s="225"/>
      <c r="D8" s="225"/>
      <c r="E8" s="225"/>
      <c r="F8" s="225"/>
      <c r="G8" s="225"/>
      <c r="H8" s="225"/>
      <c r="I8" s="226">
        <f>SUM(I9:I12)</f>
        <v>6.8499999999999991E-2</v>
      </c>
      <c r="J8" s="226"/>
    </row>
    <row r="9" spans="1:11">
      <c r="A9" s="147" t="s">
        <v>1716</v>
      </c>
      <c r="B9" s="227" t="s">
        <v>1717</v>
      </c>
      <c r="C9" s="227"/>
      <c r="D9" s="227"/>
      <c r="E9" s="227"/>
      <c r="F9" s="224" t="s">
        <v>1718</v>
      </c>
      <c r="G9" s="224"/>
      <c r="H9" s="224"/>
      <c r="I9" s="228">
        <v>3.7999999999999999E-2</v>
      </c>
      <c r="J9" s="228"/>
    </row>
    <row r="10" spans="1:11">
      <c r="A10" s="147" t="s">
        <v>1719</v>
      </c>
      <c r="B10" s="227" t="s">
        <v>1720</v>
      </c>
      <c r="C10" s="227"/>
      <c r="D10" s="227"/>
      <c r="E10" s="227"/>
      <c r="F10" s="224" t="s">
        <v>1721</v>
      </c>
      <c r="G10" s="224"/>
      <c r="H10" s="224"/>
      <c r="I10" s="228">
        <v>7.0000000000000001E-3</v>
      </c>
      <c r="J10" s="228"/>
    </row>
    <row r="11" spans="1:11">
      <c r="A11" s="147" t="s">
        <v>1722</v>
      </c>
      <c r="B11" s="227" t="s">
        <v>1723</v>
      </c>
      <c r="C11" s="227"/>
      <c r="D11" s="227"/>
      <c r="E11" s="227"/>
      <c r="F11" s="224" t="s">
        <v>1724</v>
      </c>
      <c r="G11" s="224"/>
      <c r="H11" s="224"/>
      <c r="I11" s="228">
        <v>1.2E-2</v>
      </c>
      <c r="J11" s="228"/>
    </row>
    <row r="12" spans="1:11">
      <c r="A12" s="147" t="s">
        <v>1725</v>
      </c>
      <c r="B12" s="227" t="s">
        <v>1726</v>
      </c>
      <c r="C12" s="227"/>
      <c r="D12" s="227"/>
      <c r="E12" s="227"/>
      <c r="F12" s="224" t="s">
        <v>1727</v>
      </c>
      <c r="G12" s="224"/>
      <c r="H12" s="224"/>
      <c r="I12" s="228">
        <v>1.15E-2</v>
      </c>
      <c r="J12" s="228"/>
    </row>
    <row r="13" spans="1:11">
      <c r="A13" s="147"/>
      <c r="B13" s="224"/>
      <c r="C13" s="224"/>
      <c r="D13" s="224"/>
      <c r="E13" s="224"/>
      <c r="F13" s="224"/>
      <c r="G13" s="224"/>
      <c r="H13" s="224"/>
      <c r="I13" s="228"/>
      <c r="J13" s="228"/>
    </row>
    <row r="14" spans="1:11">
      <c r="A14" s="146" t="s">
        <v>1728</v>
      </c>
      <c r="B14" s="225" t="s">
        <v>1729</v>
      </c>
      <c r="C14" s="225"/>
      <c r="D14" s="225"/>
      <c r="E14" s="225"/>
      <c r="F14" s="225"/>
      <c r="G14" s="225"/>
      <c r="H14" s="225"/>
      <c r="I14" s="226">
        <f>SUM(I15:I18)</f>
        <v>0.10149999999999999</v>
      </c>
      <c r="J14" s="226"/>
    </row>
    <row r="15" spans="1:11">
      <c r="A15" s="147" t="s">
        <v>1730</v>
      </c>
      <c r="B15" s="227" t="s">
        <v>1731</v>
      </c>
      <c r="C15" s="227"/>
      <c r="D15" s="227"/>
      <c r="E15" s="227"/>
      <c r="F15" s="227"/>
      <c r="G15" s="227"/>
      <c r="H15" s="227"/>
      <c r="I15" s="228">
        <v>6.4999999999999997E-3</v>
      </c>
      <c r="J15" s="228"/>
    </row>
    <row r="16" spans="1:11">
      <c r="A16" s="147" t="s">
        <v>1732</v>
      </c>
      <c r="B16" s="227" t="s">
        <v>1733</v>
      </c>
      <c r="C16" s="227"/>
      <c r="D16" s="227"/>
      <c r="E16" s="227"/>
      <c r="F16" s="227"/>
      <c r="G16" s="227"/>
      <c r="H16" s="227"/>
      <c r="I16" s="228">
        <v>0.03</v>
      </c>
      <c r="J16" s="228"/>
    </row>
    <row r="17" spans="1:14">
      <c r="A17" s="147" t="s">
        <v>1734</v>
      </c>
      <c r="B17" s="227" t="s">
        <v>1735</v>
      </c>
      <c r="C17" s="227"/>
      <c r="D17" s="227"/>
      <c r="E17" s="227"/>
      <c r="F17" s="227"/>
      <c r="G17" s="227"/>
      <c r="H17" s="227"/>
      <c r="I17" s="228">
        <v>0.02</v>
      </c>
      <c r="J17" s="228"/>
    </row>
    <row r="18" spans="1:14">
      <c r="A18" s="147" t="s">
        <v>1736</v>
      </c>
      <c r="B18" s="227" t="s">
        <v>1737</v>
      </c>
      <c r="C18" s="227"/>
      <c r="D18" s="227"/>
      <c r="E18" s="227"/>
      <c r="F18" s="227"/>
      <c r="G18" s="227"/>
      <c r="H18" s="227"/>
      <c r="I18" s="228">
        <v>4.4999999999999998E-2</v>
      </c>
      <c r="J18" s="228"/>
    </row>
    <row r="19" spans="1:14">
      <c r="A19" s="147"/>
      <c r="B19" s="224"/>
      <c r="C19" s="224"/>
      <c r="D19" s="224"/>
      <c r="E19" s="224"/>
      <c r="F19" s="224"/>
      <c r="G19" s="224"/>
      <c r="H19" s="224"/>
      <c r="I19" s="224"/>
      <c r="J19" s="224"/>
    </row>
    <row r="20" spans="1:14">
      <c r="A20" s="146" t="s">
        <v>1738</v>
      </c>
      <c r="B20" s="225" t="s">
        <v>1739</v>
      </c>
      <c r="C20" s="225"/>
      <c r="D20" s="225"/>
      <c r="E20" s="225"/>
      <c r="F20" s="225"/>
      <c r="G20" s="225"/>
      <c r="H20" s="225"/>
      <c r="I20" s="226">
        <f>I21</f>
        <v>0.05</v>
      </c>
      <c r="J20" s="226"/>
    </row>
    <row r="21" spans="1:14">
      <c r="A21" s="147" t="s">
        <v>1740</v>
      </c>
      <c r="B21" s="227" t="s">
        <v>1741</v>
      </c>
      <c r="C21" s="227"/>
      <c r="D21" s="227"/>
      <c r="E21" s="227"/>
      <c r="F21" s="227"/>
      <c r="G21" s="227"/>
      <c r="H21" s="227"/>
      <c r="I21" s="228">
        <v>0.05</v>
      </c>
      <c r="J21" s="228"/>
    </row>
    <row r="22" spans="1:14">
      <c r="A22" s="148"/>
      <c r="B22" s="220"/>
      <c r="C22" s="220"/>
      <c r="D22" s="220"/>
      <c r="E22" s="220"/>
      <c r="F22" s="220"/>
      <c r="G22" s="220"/>
      <c r="H22" s="220"/>
      <c r="I22" s="220"/>
      <c r="J22" s="220"/>
    </row>
    <row r="23" spans="1:14">
      <c r="A23" s="149"/>
      <c r="B23" s="221" t="s">
        <v>1742</v>
      </c>
      <c r="C23" s="221"/>
      <c r="D23" s="221"/>
      <c r="E23" s="221"/>
      <c r="F23" s="221"/>
      <c r="G23" s="221"/>
      <c r="H23" s="221"/>
      <c r="I23" s="222">
        <f>(((1+I9+I10+I11)*(1+I12)*(1+I20))/(1-I14))-1</f>
        <v>0.24943046744574282</v>
      </c>
      <c r="J23" s="222"/>
      <c r="N23" s="150"/>
    </row>
    <row r="24" spans="1:14">
      <c r="A24" s="145"/>
      <c r="B24" s="145"/>
      <c r="C24" s="145"/>
      <c r="D24" s="145"/>
      <c r="E24" s="145"/>
      <c r="F24" s="145"/>
      <c r="G24" s="145"/>
      <c r="H24" s="145"/>
      <c r="I24" s="145"/>
      <c r="J24" s="145"/>
    </row>
    <row r="25" spans="1:14">
      <c r="A25" s="145"/>
      <c r="B25" s="145"/>
      <c r="C25" s="145"/>
      <c r="D25" s="145"/>
      <c r="E25" s="145"/>
      <c r="F25" s="145"/>
      <c r="G25" s="145"/>
      <c r="H25" s="145"/>
      <c r="I25" s="145"/>
      <c r="J25" s="145"/>
      <c r="N25" s="150"/>
    </row>
    <row r="26" spans="1:14" ht="50.25" customHeight="1">
      <c r="A26" s="223" t="s">
        <v>1743</v>
      </c>
      <c r="B26" s="223"/>
      <c r="C26" s="223"/>
      <c r="D26" s="223"/>
      <c r="E26" s="223"/>
      <c r="F26" s="223"/>
      <c r="G26" s="223"/>
      <c r="H26" s="223"/>
      <c r="I26" s="223"/>
      <c r="J26" s="223"/>
    </row>
    <row r="27" spans="1:14">
      <c r="A27" s="151"/>
      <c r="B27" s="151"/>
      <c r="C27" s="151"/>
      <c r="D27" s="151"/>
      <c r="E27" s="145"/>
      <c r="F27" s="145"/>
      <c r="G27" s="145"/>
      <c r="H27" s="145"/>
      <c r="I27" s="145"/>
      <c r="J27" s="145"/>
    </row>
    <row r="28" spans="1:14">
      <c r="A28" s="151"/>
      <c r="B28" s="145"/>
      <c r="C28" s="151"/>
      <c r="D28" s="151"/>
      <c r="E28" s="145"/>
      <c r="F28" s="145"/>
      <c r="G28" s="145"/>
      <c r="H28" s="145"/>
      <c r="I28" s="145"/>
      <c r="J28" s="145"/>
    </row>
    <row r="29" spans="1:14">
      <c r="A29" s="151"/>
      <c r="B29" s="151"/>
      <c r="C29" s="151"/>
      <c r="D29" s="151"/>
      <c r="E29" s="145"/>
      <c r="F29" s="145"/>
      <c r="G29" s="145"/>
      <c r="H29" s="145"/>
      <c r="I29" s="145"/>
      <c r="J29" s="145"/>
    </row>
    <row r="30" spans="1:14">
      <c r="A30" s="151" t="s">
        <v>1744</v>
      </c>
      <c r="B30" s="151"/>
      <c r="C30" s="151"/>
      <c r="D30" s="151"/>
      <c r="E30" s="145"/>
      <c r="F30" s="145"/>
      <c r="G30" s="145"/>
      <c r="H30" s="145"/>
      <c r="I30" s="145"/>
      <c r="J30" s="145"/>
    </row>
    <row r="31" spans="1:14">
      <c r="A31" s="151" t="s">
        <v>1745</v>
      </c>
      <c r="B31" s="151"/>
      <c r="C31" s="151"/>
      <c r="D31" s="151"/>
      <c r="E31" s="145"/>
      <c r="F31" s="145"/>
      <c r="G31" s="145"/>
      <c r="H31" s="145"/>
      <c r="I31" s="145"/>
      <c r="J31" s="145"/>
    </row>
    <row r="32" spans="1:14">
      <c r="A32" s="151" t="s">
        <v>1746</v>
      </c>
      <c r="B32" s="151"/>
      <c r="C32" s="151"/>
      <c r="D32" s="151"/>
      <c r="E32" s="145"/>
      <c r="F32" s="145"/>
      <c r="G32" s="145"/>
      <c r="H32" s="145"/>
      <c r="I32" s="145"/>
      <c r="J32" s="145"/>
    </row>
    <row r="33" spans="1:10">
      <c r="A33" s="151" t="s">
        <v>1747</v>
      </c>
      <c r="B33" s="151"/>
      <c r="C33" s="151"/>
      <c r="D33" s="151"/>
      <c r="E33" s="145"/>
      <c r="F33" s="145"/>
      <c r="G33" s="145"/>
      <c r="H33" s="145"/>
      <c r="I33" s="145"/>
      <c r="J33" s="145"/>
    </row>
    <row r="34" spans="1:10">
      <c r="A34" s="151" t="s">
        <v>1748</v>
      </c>
      <c r="B34" s="151"/>
      <c r="C34" s="151"/>
      <c r="D34" s="151"/>
      <c r="E34" s="145"/>
      <c r="F34" s="145"/>
      <c r="G34" s="145"/>
      <c r="H34" s="145"/>
      <c r="I34" s="145"/>
      <c r="J34" s="145"/>
    </row>
    <row r="35" spans="1:10">
      <c r="A35" s="151" t="s">
        <v>1749</v>
      </c>
      <c r="B35" s="151"/>
      <c r="C35" s="151"/>
      <c r="D35" s="151"/>
      <c r="E35" s="145"/>
      <c r="F35" s="145"/>
      <c r="G35" s="145"/>
      <c r="H35" s="145"/>
      <c r="I35" s="145"/>
      <c r="J35" s="145"/>
    </row>
    <row r="36" spans="1:10">
      <c r="A36" s="151" t="s">
        <v>1750</v>
      </c>
      <c r="B36" s="145"/>
      <c r="C36" s="145"/>
      <c r="D36" s="145"/>
      <c r="E36" s="145"/>
      <c r="F36" s="145"/>
      <c r="G36" s="145"/>
      <c r="H36" s="145"/>
      <c r="I36" s="145"/>
      <c r="J36" s="145"/>
    </row>
    <row r="37" spans="1:10">
      <c r="A37" s="145"/>
      <c r="B37" s="145"/>
      <c r="C37" s="145"/>
      <c r="D37" s="145"/>
      <c r="E37" s="145"/>
      <c r="F37" s="145"/>
      <c r="G37" s="145"/>
      <c r="H37" s="145"/>
      <c r="I37" s="145"/>
      <c r="J37" s="145"/>
    </row>
    <row r="38" spans="1:10">
      <c r="A38" s="145"/>
      <c r="B38" s="145"/>
      <c r="C38" s="145"/>
      <c r="D38" s="145"/>
      <c r="E38" s="145"/>
      <c r="F38" s="145"/>
      <c r="G38" s="145"/>
      <c r="H38" s="145"/>
      <c r="I38" s="145"/>
      <c r="J38" s="145"/>
    </row>
    <row r="39" spans="1:10">
      <c r="A39" s="145"/>
      <c r="B39" s="145"/>
      <c r="C39" s="145"/>
      <c r="D39" s="145"/>
      <c r="E39" s="145"/>
      <c r="F39" s="145"/>
      <c r="G39" s="145"/>
      <c r="H39" s="145"/>
      <c r="I39" s="145"/>
      <c r="J39" s="145"/>
    </row>
    <row r="40" spans="1:10">
      <c r="A40" s="145"/>
      <c r="B40" s="145"/>
      <c r="C40" s="145"/>
      <c r="D40" s="145"/>
      <c r="E40" s="145"/>
      <c r="F40" s="145"/>
      <c r="G40" s="145"/>
      <c r="H40" s="145"/>
      <c r="I40" s="145"/>
      <c r="J40" s="145"/>
    </row>
    <row r="41" spans="1:10">
      <c r="A41" s="145"/>
      <c r="B41" s="145"/>
      <c r="C41" s="145"/>
      <c r="D41" s="145"/>
      <c r="E41" s="145"/>
      <c r="F41" s="145"/>
      <c r="G41" s="145"/>
      <c r="H41" s="145"/>
      <c r="I41" s="145"/>
      <c r="J41" s="145"/>
    </row>
    <row r="42" spans="1:10">
      <c r="A42" s="145"/>
      <c r="B42" s="145"/>
      <c r="C42" s="145"/>
      <c r="D42" s="145"/>
      <c r="E42" s="145"/>
      <c r="F42" s="145"/>
      <c r="G42" s="145"/>
      <c r="H42" s="145"/>
      <c r="I42" s="145"/>
      <c r="J42" s="145"/>
    </row>
    <row r="43" spans="1:10">
      <c r="A43" s="145"/>
      <c r="B43" s="145"/>
      <c r="C43" s="145"/>
      <c r="D43" s="145"/>
      <c r="E43" s="145"/>
      <c r="F43" s="145"/>
      <c r="G43" s="145"/>
      <c r="H43" s="145"/>
      <c r="I43" s="145"/>
      <c r="J43" s="145"/>
    </row>
    <row r="44" spans="1:10">
      <c r="A44" s="145"/>
      <c r="B44" s="145"/>
      <c r="C44" s="145"/>
      <c r="D44" s="145"/>
      <c r="E44" s="145"/>
      <c r="F44" s="145"/>
      <c r="G44" s="145"/>
      <c r="H44" s="145"/>
      <c r="I44" s="145"/>
      <c r="J44" s="145"/>
    </row>
    <row r="45" spans="1:10">
      <c r="A45" s="145"/>
      <c r="B45" s="145"/>
      <c r="C45" s="145"/>
      <c r="D45" s="145"/>
      <c r="E45" s="145"/>
      <c r="F45" s="145"/>
      <c r="G45" s="145"/>
      <c r="H45" s="145"/>
      <c r="I45" s="145"/>
      <c r="J45" s="145"/>
    </row>
    <row r="46" spans="1:10">
      <c r="A46" s="145"/>
      <c r="B46" s="145"/>
      <c r="C46" s="145"/>
      <c r="D46" s="145"/>
      <c r="E46" s="145"/>
      <c r="F46" s="145"/>
      <c r="G46" s="145"/>
      <c r="H46" s="145"/>
      <c r="I46" s="145"/>
      <c r="J46" s="145"/>
    </row>
    <row r="47" spans="1:10">
      <c r="A47" s="145"/>
      <c r="B47" s="145"/>
      <c r="C47" s="145"/>
      <c r="D47" s="145"/>
      <c r="E47" s="145"/>
      <c r="F47" s="145"/>
      <c r="G47" s="145"/>
      <c r="H47" s="145"/>
      <c r="I47" s="145"/>
      <c r="J47" s="145"/>
    </row>
    <row r="48" spans="1:10">
      <c r="A48" s="145"/>
      <c r="B48" s="145"/>
      <c r="C48" s="145"/>
      <c r="D48" s="145"/>
      <c r="E48" s="145"/>
      <c r="F48" s="145"/>
      <c r="G48" s="145"/>
      <c r="H48" s="145"/>
      <c r="I48" s="145"/>
      <c r="J48" s="145"/>
    </row>
    <row r="49" spans="1:10">
      <c r="A49" s="145"/>
      <c r="B49" s="145"/>
      <c r="C49" s="145"/>
      <c r="D49" s="145"/>
      <c r="E49" s="145"/>
      <c r="F49" s="145"/>
      <c r="G49" s="145"/>
      <c r="H49" s="145"/>
      <c r="I49" s="145"/>
      <c r="J49" s="145"/>
    </row>
    <row r="50" spans="1:10">
      <c r="A50" s="145"/>
      <c r="B50" s="145"/>
      <c r="C50" s="145"/>
      <c r="D50" s="145"/>
      <c r="E50" s="145"/>
      <c r="F50" s="145"/>
      <c r="G50" s="145"/>
      <c r="H50" s="145"/>
      <c r="I50" s="145"/>
      <c r="J50" s="145"/>
    </row>
    <row r="51" spans="1:10">
      <c r="A51" s="145"/>
      <c r="B51" s="145"/>
      <c r="C51" s="145"/>
      <c r="D51" s="145"/>
      <c r="E51" s="145"/>
      <c r="F51" s="145"/>
      <c r="G51" s="145"/>
      <c r="H51" s="145"/>
      <c r="I51" s="145"/>
      <c r="J51" s="145"/>
    </row>
    <row r="52" spans="1:10">
      <c r="A52" s="145"/>
      <c r="B52" s="145"/>
      <c r="C52" s="145"/>
      <c r="D52" s="145"/>
      <c r="E52" s="145"/>
      <c r="F52" s="145"/>
      <c r="G52" s="145"/>
      <c r="H52" s="145"/>
      <c r="I52" s="145"/>
      <c r="J52" s="145"/>
    </row>
  </sheetData>
  <mergeCells count="45">
    <mergeCell ref="A1:B1"/>
    <mergeCell ref="F1:G1"/>
    <mergeCell ref="A2:B2"/>
    <mergeCell ref="F2:G2"/>
    <mergeCell ref="I2:K2"/>
    <mergeCell ref="A4:B4"/>
    <mergeCell ref="G4:H4"/>
    <mergeCell ref="A7:J7"/>
    <mergeCell ref="B8:H8"/>
    <mergeCell ref="I8:J8"/>
    <mergeCell ref="B9:E9"/>
    <mergeCell ref="F9:H9"/>
    <mergeCell ref="I9:J9"/>
    <mergeCell ref="B10:E10"/>
    <mergeCell ref="F10:H10"/>
    <mergeCell ref="I10:J10"/>
    <mergeCell ref="B11:E11"/>
    <mergeCell ref="F11:H11"/>
    <mergeCell ref="I11:J11"/>
    <mergeCell ref="B12:E12"/>
    <mergeCell ref="F12:H12"/>
    <mergeCell ref="I12:J12"/>
    <mergeCell ref="B13:H13"/>
    <mergeCell ref="I13:J13"/>
    <mergeCell ref="B14:H14"/>
    <mergeCell ref="I14:J14"/>
    <mergeCell ref="B15:H15"/>
    <mergeCell ref="I15:J15"/>
    <mergeCell ref="B16:H16"/>
    <mergeCell ref="I16:J16"/>
    <mergeCell ref="B17:H17"/>
    <mergeCell ref="I17:J17"/>
    <mergeCell ref="B18:H18"/>
    <mergeCell ref="I18:J18"/>
    <mergeCell ref="B19:H19"/>
    <mergeCell ref="I19:J19"/>
    <mergeCell ref="B20:H20"/>
    <mergeCell ref="I20:J20"/>
    <mergeCell ref="B21:H21"/>
    <mergeCell ref="I21:J21"/>
    <mergeCell ref="B22:H22"/>
    <mergeCell ref="I22:J22"/>
    <mergeCell ref="B23:H23"/>
    <mergeCell ref="I23:J23"/>
    <mergeCell ref="A26:J26"/>
  </mergeCells>
  <pageMargins left="0.59027777777777801" right="0.118055555555556" top="1.0236111111111099" bottom="0.95694444444444404" header="0.51180555555555496" footer="0.31527777777777799"/>
  <pageSetup paperSize="9" scale="86" orientation="portrait" r:id="rId1"/>
  <headerFooter>
    <oddFooter>&amp;C&amp;9Victor Hugo dos Santos Silva
Engenheiro Civil
CREA MT 48996&amp;R&amp;P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534"/>
  <sheetViews>
    <sheetView view="pageBreakPreview" zoomScale="75" zoomScaleNormal="90" zoomScalePageLayoutView="75" workbookViewId="0">
      <selection activeCell="A88" sqref="A88"/>
    </sheetView>
  </sheetViews>
  <sheetFormatPr defaultColWidth="9.140625" defaultRowHeight="15"/>
  <cols>
    <col min="1" max="1" width="5.7109375" style="152" customWidth="1"/>
    <col min="2" max="2" width="17.7109375" style="152" customWidth="1"/>
    <col min="3" max="3" width="8.140625" style="152" customWidth="1"/>
    <col min="4" max="4" width="13" style="152" customWidth="1"/>
    <col min="5" max="5" width="65.28515625" style="152" customWidth="1"/>
    <col min="6" max="6" width="23.85546875" style="152" customWidth="1"/>
    <col min="7" max="7" width="17.7109375" style="152" customWidth="1"/>
    <col min="8" max="8" width="11.42578125" style="152" customWidth="1"/>
    <col min="9" max="9" width="15.28515625" style="152" customWidth="1"/>
    <col min="10" max="10" width="17" style="152" customWidth="1"/>
    <col min="11" max="1024" width="9.140625" style="152"/>
  </cols>
  <sheetData>
    <row r="1" spans="1:10">
      <c r="A1" s="153"/>
      <c r="B1" s="153"/>
      <c r="C1" s="153"/>
      <c r="D1" s="153"/>
      <c r="E1" s="153"/>
      <c r="F1" s="153"/>
      <c r="G1" s="153"/>
      <c r="H1" s="153"/>
      <c r="I1" s="153"/>
      <c r="J1" s="153"/>
    </row>
    <row r="2" spans="1:10" ht="18.75">
      <c r="A2" s="237" t="s">
        <v>1751</v>
      </c>
      <c r="B2" s="237"/>
      <c r="C2" s="237"/>
      <c r="D2" s="237"/>
      <c r="E2" s="237"/>
      <c r="F2" s="237"/>
      <c r="G2" s="237"/>
      <c r="H2" s="237"/>
      <c r="I2" s="237"/>
      <c r="J2" s="237"/>
    </row>
    <row r="3" spans="1:10">
      <c r="A3" s="154"/>
      <c r="B3" s="155"/>
      <c r="C3" s="155"/>
      <c r="D3" s="155"/>
      <c r="E3" s="156"/>
      <c r="F3" s="156"/>
      <c r="G3" s="155"/>
      <c r="H3" s="156"/>
      <c r="I3" s="156"/>
      <c r="J3" s="157"/>
    </row>
    <row r="4" spans="1:10">
      <c r="A4" s="158"/>
      <c r="B4" s="159" t="s">
        <v>20</v>
      </c>
      <c r="C4" s="159" t="s">
        <v>21</v>
      </c>
      <c r="D4" s="159" t="s">
        <v>22</v>
      </c>
      <c r="E4" s="158" t="s">
        <v>23</v>
      </c>
      <c r="F4" s="158" t="s">
        <v>1752</v>
      </c>
      <c r="G4" s="159" t="s">
        <v>1753</v>
      </c>
      <c r="H4" s="158" t="s">
        <v>1754</v>
      </c>
      <c r="I4" s="158" t="s">
        <v>1755</v>
      </c>
      <c r="J4" s="160" t="s">
        <v>29</v>
      </c>
    </row>
    <row r="5" spans="1:10" ht="26.25">
      <c r="A5" s="161" t="s">
        <v>1756</v>
      </c>
      <c r="B5" s="162" t="s">
        <v>35</v>
      </c>
      <c r="C5" s="162" t="s">
        <v>36</v>
      </c>
      <c r="D5" s="162" t="s">
        <v>41</v>
      </c>
      <c r="E5" s="161" t="s">
        <v>42</v>
      </c>
      <c r="F5" s="161" t="s">
        <v>1757</v>
      </c>
      <c r="G5" s="162" t="s">
        <v>43</v>
      </c>
      <c r="H5" s="161">
        <v>1</v>
      </c>
      <c r="I5" s="161">
        <v>6573.6</v>
      </c>
      <c r="J5" s="163">
        <v>6573.6</v>
      </c>
    </row>
    <row r="6" spans="1:10">
      <c r="A6" s="164" t="s">
        <v>1758</v>
      </c>
      <c r="B6" s="165" t="s">
        <v>1759</v>
      </c>
      <c r="C6" s="165" t="s">
        <v>54</v>
      </c>
      <c r="D6" s="165">
        <v>88326</v>
      </c>
      <c r="E6" s="164" t="s">
        <v>1760</v>
      </c>
      <c r="F6" s="164" t="s">
        <v>1761</v>
      </c>
      <c r="G6" s="165" t="s">
        <v>1762</v>
      </c>
      <c r="H6" s="164">
        <v>360</v>
      </c>
      <c r="I6" s="164">
        <v>18.260000000000002</v>
      </c>
      <c r="J6" s="166">
        <v>6573.6</v>
      </c>
    </row>
    <row r="7" spans="1:10">
      <c r="A7" s="164"/>
      <c r="B7" s="165"/>
      <c r="C7" s="165"/>
      <c r="D7" s="165"/>
      <c r="E7" s="164"/>
      <c r="F7" s="164"/>
      <c r="G7" s="165"/>
      <c r="H7" s="164"/>
      <c r="I7" s="164"/>
      <c r="J7" s="166"/>
    </row>
    <row r="8" spans="1:10">
      <c r="A8" s="167"/>
      <c r="B8" s="168" t="s">
        <v>20</v>
      </c>
      <c r="C8" s="168" t="s">
        <v>21</v>
      </c>
      <c r="D8" s="168" t="s">
        <v>22</v>
      </c>
      <c r="E8" s="167" t="s">
        <v>23</v>
      </c>
      <c r="F8" s="167" t="s">
        <v>1752</v>
      </c>
      <c r="G8" s="168" t="s">
        <v>1753</v>
      </c>
      <c r="H8" s="167" t="s">
        <v>1754</v>
      </c>
      <c r="I8" s="167" t="s">
        <v>1755</v>
      </c>
      <c r="J8" s="169" t="s">
        <v>29</v>
      </c>
    </row>
    <row r="9" spans="1:10">
      <c r="A9" s="161" t="s">
        <v>1756</v>
      </c>
      <c r="B9" s="162" t="s">
        <v>35</v>
      </c>
      <c r="C9" s="162" t="s">
        <v>36</v>
      </c>
      <c r="D9" s="162" t="s">
        <v>37</v>
      </c>
      <c r="E9" s="161" t="s">
        <v>38</v>
      </c>
      <c r="F9" s="161" t="s">
        <v>1763</v>
      </c>
      <c r="G9" s="162" t="s">
        <v>39</v>
      </c>
      <c r="H9" s="161">
        <v>1</v>
      </c>
      <c r="I9" s="161">
        <v>225056</v>
      </c>
      <c r="J9" s="163">
        <v>225056</v>
      </c>
    </row>
    <row r="10" spans="1:10">
      <c r="A10" s="164" t="s">
        <v>1758</v>
      </c>
      <c r="B10" s="165" t="s">
        <v>1759</v>
      </c>
      <c r="C10" s="165" t="s">
        <v>54</v>
      </c>
      <c r="D10" s="165">
        <v>100305</v>
      </c>
      <c r="E10" s="164" t="s">
        <v>1764</v>
      </c>
      <c r="F10" s="164" t="s">
        <v>1761</v>
      </c>
      <c r="G10" s="165" t="s">
        <v>1762</v>
      </c>
      <c r="H10" s="164">
        <v>1600</v>
      </c>
      <c r="I10" s="164">
        <v>81.12</v>
      </c>
      <c r="J10" s="166">
        <v>129792</v>
      </c>
    </row>
    <row r="11" spans="1:10">
      <c r="A11" s="164" t="s">
        <v>1758</v>
      </c>
      <c r="B11" s="165" t="s">
        <v>1759</v>
      </c>
      <c r="C11" s="165" t="s">
        <v>54</v>
      </c>
      <c r="D11" s="165">
        <v>90780</v>
      </c>
      <c r="E11" s="164" t="s">
        <v>1765</v>
      </c>
      <c r="F11" s="164" t="s">
        <v>1761</v>
      </c>
      <c r="G11" s="165" t="s">
        <v>1762</v>
      </c>
      <c r="H11" s="164">
        <v>3200</v>
      </c>
      <c r="I11" s="164">
        <v>29.77</v>
      </c>
      <c r="J11" s="166">
        <v>95264</v>
      </c>
    </row>
    <row r="12" spans="1:10">
      <c r="A12" s="164"/>
      <c r="B12" s="165"/>
      <c r="C12" s="165"/>
      <c r="D12" s="165"/>
      <c r="E12" s="164"/>
      <c r="F12" s="164"/>
      <c r="G12" s="165"/>
      <c r="H12" s="164"/>
      <c r="I12" s="164"/>
      <c r="J12" s="166"/>
    </row>
    <row r="13" spans="1:10">
      <c r="A13" s="167"/>
      <c r="B13" s="168" t="s">
        <v>20</v>
      </c>
      <c r="C13" s="168" t="s">
        <v>21</v>
      </c>
      <c r="D13" s="168" t="s">
        <v>22</v>
      </c>
      <c r="E13" s="167" t="s">
        <v>23</v>
      </c>
      <c r="F13" s="167" t="s">
        <v>1752</v>
      </c>
      <c r="G13" s="168" t="s">
        <v>1753</v>
      </c>
      <c r="H13" s="167" t="s">
        <v>1754</v>
      </c>
      <c r="I13" s="167" t="s">
        <v>1755</v>
      </c>
      <c r="J13" s="169" t="s">
        <v>29</v>
      </c>
    </row>
    <row r="14" spans="1:10" ht="26.25">
      <c r="A14" s="161" t="s">
        <v>1766</v>
      </c>
      <c r="B14" s="162" t="s">
        <v>35</v>
      </c>
      <c r="C14" s="162" t="s">
        <v>36</v>
      </c>
      <c r="D14" s="162" t="s">
        <v>47</v>
      </c>
      <c r="E14" s="161" t="s">
        <v>48</v>
      </c>
      <c r="F14" s="161" t="s">
        <v>45</v>
      </c>
      <c r="G14" s="162" t="s">
        <v>39</v>
      </c>
      <c r="H14" s="161">
        <v>1</v>
      </c>
      <c r="I14" s="161">
        <v>688.17</v>
      </c>
      <c r="J14" s="163">
        <v>688.17</v>
      </c>
    </row>
    <row r="15" spans="1:10">
      <c r="A15" s="164" t="s">
        <v>1758</v>
      </c>
      <c r="B15" s="165" t="s">
        <v>1759</v>
      </c>
      <c r="C15" s="165" t="s">
        <v>54</v>
      </c>
      <c r="D15" s="165">
        <v>88316</v>
      </c>
      <c r="E15" s="164" t="s">
        <v>1767</v>
      </c>
      <c r="F15" s="164" t="s">
        <v>1761</v>
      </c>
      <c r="G15" s="165" t="s">
        <v>1762</v>
      </c>
      <c r="H15" s="164">
        <v>2</v>
      </c>
      <c r="I15" s="164">
        <v>14.02</v>
      </c>
      <c r="J15" s="166">
        <v>28.04</v>
      </c>
    </row>
    <row r="16" spans="1:10">
      <c r="A16" s="164" t="s">
        <v>1758</v>
      </c>
      <c r="B16" s="165" t="s">
        <v>1759</v>
      </c>
      <c r="C16" s="165" t="s">
        <v>54</v>
      </c>
      <c r="D16" s="165">
        <v>88262</v>
      </c>
      <c r="E16" s="164" t="s">
        <v>1768</v>
      </c>
      <c r="F16" s="164" t="s">
        <v>1761</v>
      </c>
      <c r="G16" s="165" t="s">
        <v>1762</v>
      </c>
      <c r="H16" s="164">
        <v>1</v>
      </c>
      <c r="I16" s="164">
        <v>17.48</v>
      </c>
      <c r="J16" s="166">
        <v>17.48</v>
      </c>
    </row>
    <row r="17" spans="1:10" ht="26.25">
      <c r="A17" s="164" t="s">
        <v>1758</v>
      </c>
      <c r="B17" s="165" t="s">
        <v>57</v>
      </c>
      <c r="C17" s="165" t="s">
        <v>54</v>
      </c>
      <c r="D17" s="165">
        <v>4417</v>
      </c>
      <c r="E17" s="164" t="s">
        <v>1769</v>
      </c>
      <c r="F17" s="164" t="s">
        <v>1770</v>
      </c>
      <c r="G17" s="165" t="s">
        <v>91</v>
      </c>
      <c r="H17" s="164">
        <v>1</v>
      </c>
      <c r="I17" s="164">
        <v>4.34</v>
      </c>
      <c r="J17" s="166">
        <v>4.34</v>
      </c>
    </row>
    <row r="18" spans="1:10" ht="26.25">
      <c r="A18" s="164" t="s">
        <v>1758</v>
      </c>
      <c r="B18" s="165" t="s">
        <v>57</v>
      </c>
      <c r="C18" s="165" t="s">
        <v>54</v>
      </c>
      <c r="D18" s="165">
        <v>4491</v>
      </c>
      <c r="E18" s="164" t="s">
        <v>1771</v>
      </c>
      <c r="F18" s="164" t="s">
        <v>1770</v>
      </c>
      <c r="G18" s="165" t="s">
        <v>91</v>
      </c>
      <c r="H18" s="164">
        <v>4</v>
      </c>
      <c r="I18" s="164">
        <v>8.19</v>
      </c>
      <c r="J18" s="166">
        <v>32.76</v>
      </c>
    </row>
    <row r="19" spans="1:10" ht="26.25">
      <c r="A19" s="164" t="s">
        <v>1758</v>
      </c>
      <c r="B19" s="165" t="s">
        <v>57</v>
      </c>
      <c r="C19" s="165" t="s">
        <v>54</v>
      </c>
      <c r="D19" s="165">
        <v>4813</v>
      </c>
      <c r="E19" s="164" t="s">
        <v>1772</v>
      </c>
      <c r="F19" s="164" t="s">
        <v>1770</v>
      </c>
      <c r="G19" s="165" t="s">
        <v>61</v>
      </c>
      <c r="H19" s="164">
        <v>2.6666699999999999</v>
      </c>
      <c r="I19" s="164">
        <v>225</v>
      </c>
      <c r="J19" s="166">
        <v>600</v>
      </c>
    </row>
    <row r="20" spans="1:10">
      <c r="A20" s="164" t="s">
        <v>1758</v>
      </c>
      <c r="B20" s="165" t="s">
        <v>57</v>
      </c>
      <c r="C20" s="165" t="s">
        <v>54</v>
      </c>
      <c r="D20" s="165">
        <v>5075</v>
      </c>
      <c r="E20" s="164" t="s">
        <v>1773</v>
      </c>
      <c r="F20" s="164" t="s">
        <v>1770</v>
      </c>
      <c r="G20" s="165" t="s">
        <v>99</v>
      </c>
      <c r="H20" s="164">
        <v>0.11</v>
      </c>
      <c r="I20" s="164">
        <v>23.4</v>
      </c>
      <c r="J20" s="166">
        <v>2.57</v>
      </c>
    </row>
    <row r="21" spans="1:10" ht="26.25">
      <c r="A21" s="164" t="s">
        <v>1758</v>
      </c>
      <c r="B21" s="165" t="s">
        <v>1759</v>
      </c>
      <c r="C21" s="165" t="s">
        <v>54</v>
      </c>
      <c r="D21" s="165">
        <v>94962</v>
      </c>
      <c r="E21" s="164" t="s">
        <v>1774</v>
      </c>
      <c r="F21" s="164" t="s">
        <v>1775</v>
      </c>
      <c r="G21" s="165" t="s">
        <v>78</v>
      </c>
      <c r="H21" s="164">
        <v>0.01</v>
      </c>
      <c r="I21" s="164">
        <v>298.74</v>
      </c>
      <c r="J21" s="166">
        <v>2.98</v>
      </c>
    </row>
    <row r="22" spans="1:10">
      <c r="A22" s="164"/>
      <c r="B22" s="165"/>
      <c r="C22" s="165"/>
      <c r="D22" s="165"/>
      <c r="E22" s="164"/>
      <c r="F22" s="164"/>
      <c r="G22" s="165"/>
      <c r="H22" s="164"/>
      <c r="I22" s="164"/>
      <c r="J22" s="166"/>
    </row>
    <row r="23" spans="1:10">
      <c r="A23" s="167"/>
      <c r="B23" s="168" t="s">
        <v>20</v>
      </c>
      <c r="C23" s="168" t="s">
        <v>21</v>
      </c>
      <c r="D23" s="168" t="s">
        <v>22</v>
      </c>
      <c r="E23" s="167" t="s">
        <v>23</v>
      </c>
      <c r="F23" s="167" t="s">
        <v>1752</v>
      </c>
      <c r="G23" s="168" t="s">
        <v>1753</v>
      </c>
      <c r="H23" s="167" t="s">
        <v>1754</v>
      </c>
      <c r="I23" s="167" t="s">
        <v>1755</v>
      </c>
      <c r="J23" s="169" t="s">
        <v>29</v>
      </c>
    </row>
    <row r="24" spans="1:10" ht="26.25">
      <c r="A24" s="161" t="s">
        <v>1776</v>
      </c>
      <c r="B24" s="162" t="s">
        <v>35</v>
      </c>
      <c r="C24" s="162" t="s">
        <v>36</v>
      </c>
      <c r="D24" s="162" t="s">
        <v>50</v>
      </c>
      <c r="E24" s="161" t="s">
        <v>51</v>
      </c>
      <c r="F24" s="161" t="s">
        <v>45</v>
      </c>
      <c r="G24" s="162" t="s">
        <v>52</v>
      </c>
      <c r="H24" s="161">
        <v>1</v>
      </c>
      <c r="I24" s="161">
        <v>2263.42</v>
      </c>
      <c r="J24" s="163">
        <v>2263.42</v>
      </c>
    </row>
    <row r="25" spans="1:10">
      <c r="A25" s="164" t="s">
        <v>1758</v>
      </c>
      <c r="B25" s="165" t="s">
        <v>1759</v>
      </c>
      <c r="C25" s="165" t="s">
        <v>54</v>
      </c>
      <c r="D25" s="165">
        <v>88264</v>
      </c>
      <c r="E25" s="164" t="s">
        <v>1777</v>
      </c>
      <c r="F25" s="164" t="s">
        <v>1761</v>
      </c>
      <c r="G25" s="165" t="s">
        <v>1762</v>
      </c>
      <c r="H25" s="164">
        <v>8</v>
      </c>
      <c r="I25" s="164">
        <v>18.3</v>
      </c>
      <c r="J25" s="166">
        <v>146.4</v>
      </c>
    </row>
    <row r="26" spans="1:10">
      <c r="A26" s="164" t="s">
        <v>1758</v>
      </c>
      <c r="B26" s="165" t="s">
        <v>1759</v>
      </c>
      <c r="C26" s="165" t="s">
        <v>54</v>
      </c>
      <c r="D26" s="165">
        <v>88316</v>
      </c>
      <c r="E26" s="164" t="s">
        <v>1767</v>
      </c>
      <c r="F26" s="164" t="s">
        <v>1761</v>
      </c>
      <c r="G26" s="165" t="s">
        <v>1762</v>
      </c>
      <c r="H26" s="164">
        <v>8</v>
      </c>
      <c r="I26" s="164">
        <v>14.02</v>
      </c>
      <c r="J26" s="166">
        <v>112.16</v>
      </c>
    </row>
    <row r="27" spans="1:10">
      <c r="A27" s="164" t="s">
        <v>1758</v>
      </c>
      <c r="B27" s="165" t="s">
        <v>57</v>
      </c>
      <c r="C27" s="165" t="s">
        <v>54</v>
      </c>
      <c r="D27" s="165">
        <v>406</v>
      </c>
      <c r="E27" s="164" t="s">
        <v>1778</v>
      </c>
      <c r="F27" s="164" t="s">
        <v>1770</v>
      </c>
      <c r="G27" s="165" t="s">
        <v>39</v>
      </c>
      <c r="H27" s="164">
        <v>0.13333329999999999</v>
      </c>
      <c r="I27" s="164">
        <v>85.83</v>
      </c>
      <c r="J27" s="166">
        <v>11.44</v>
      </c>
    </row>
    <row r="28" spans="1:10" ht="26.25">
      <c r="A28" s="164" t="s">
        <v>1758</v>
      </c>
      <c r="B28" s="165" t="s">
        <v>57</v>
      </c>
      <c r="C28" s="165" t="s">
        <v>54</v>
      </c>
      <c r="D28" s="165">
        <v>420</v>
      </c>
      <c r="E28" s="164" t="s">
        <v>1779</v>
      </c>
      <c r="F28" s="164" t="s">
        <v>1770</v>
      </c>
      <c r="G28" s="165" t="s">
        <v>39</v>
      </c>
      <c r="H28" s="164">
        <v>2</v>
      </c>
      <c r="I28" s="164">
        <v>37.22</v>
      </c>
      <c r="J28" s="166">
        <v>74.44</v>
      </c>
    </row>
    <row r="29" spans="1:10">
      <c r="A29" s="164" t="s">
        <v>1758</v>
      </c>
      <c r="B29" s="165" t="s">
        <v>57</v>
      </c>
      <c r="C29" s="165" t="s">
        <v>54</v>
      </c>
      <c r="D29" s="165">
        <v>857</v>
      </c>
      <c r="E29" s="164" t="s">
        <v>1780</v>
      </c>
      <c r="F29" s="164" t="s">
        <v>1770</v>
      </c>
      <c r="G29" s="165" t="s">
        <v>91</v>
      </c>
      <c r="H29" s="164">
        <v>3</v>
      </c>
      <c r="I29" s="164">
        <v>13.94</v>
      </c>
      <c r="J29" s="166">
        <v>41.82</v>
      </c>
    </row>
    <row r="30" spans="1:10" ht="26.25">
      <c r="A30" s="164" t="s">
        <v>1758</v>
      </c>
      <c r="B30" s="165" t="s">
        <v>57</v>
      </c>
      <c r="C30" s="165" t="s">
        <v>54</v>
      </c>
      <c r="D30" s="165">
        <v>937</v>
      </c>
      <c r="E30" s="164" t="s">
        <v>1781</v>
      </c>
      <c r="F30" s="164" t="s">
        <v>1770</v>
      </c>
      <c r="G30" s="165" t="s">
        <v>91</v>
      </c>
      <c r="H30" s="164">
        <v>27</v>
      </c>
      <c r="I30" s="164">
        <v>9.36</v>
      </c>
      <c r="J30" s="166">
        <v>252.72</v>
      </c>
    </row>
    <row r="31" spans="1:10" ht="26.25">
      <c r="A31" s="164" t="s">
        <v>1758</v>
      </c>
      <c r="B31" s="165" t="s">
        <v>57</v>
      </c>
      <c r="C31" s="165" t="s">
        <v>54</v>
      </c>
      <c r="D31" s="165">
        <v>1062</v>
      </c>
      <c r="E31" s="164" t="s">
        <v>1782</v>
      </c>
      <c r="F31" s="164" t="s">
        <v>1770</v>
      </c>
      <c r="G31" s="165" t="s">
        <v>39</v>
      </c>
      <c r="H31" s="164">
        <v>1</v>
      </c>
      <c r="I31" s="164">
        <v>286.52999999999997</v>
      </c>
      <c r="J31" s="166">
        <v>286.52999999999997</v>
      </c>
    </row>
    <row r="32" spans="1:10" ht="26.25">
      <c r="A32" s="164" t="s">
        <v>1758</v>
      </c>
      <c r="B32" s="165" t="s">
        <v>57</v>
      </c>
      <c r="C32" s="165" t="s">
        <v>54</v>
      </c>
      <c r="D32" s="165">
        <v>1096</v>
      </c>
      <c r="E32" s="164" t="s">
        <v>1783</v>
      </c>
      <c r="F32" s="164" t="s">
        <v>1770</v>
      </c>
      <c r="G32" s="165" t="s">
        <v>39</v>
      </c>
      <c r="H32" s="164">
        <v>2</v>
      </c>
      <c r="I32" s="164">
        <v>123.52</v>
      </c>
      <c r="J32" s="166">
        <v>247.04</v>
      </c>
    </row>
    <row r="33" spans="1:10" ht="26.25">
      <c r="A33" s="164" t="s">
        <v>1758</v>
      </c>
      <c r="B33" s="165" t="s">
        <v>57</v>
      </c>
      <c r="C33" s="165" t="s">
        <v>54</v>
      </c>
      <c r="D33" s="165">
        <v>1539</v>
      </c>
      <c r="E33" s="164" t="s">
        <v>1784</v>
      </c>
      <c r="F33" s="164" t="s">
        <v>1770</v>
      </c>
      <c r="G33" s="165" t="s">
        <v>39</v>
      </c>
      <c r="H33" s="164">
        <v>8</v>
      </c>
      <c r="I33" s="164">
        <v>6.2</v>
      </c>
      <c r="J33" s="166">
        <v>49.6</v>
      </c>
    </row>
    <row r="34" spans="1:10">
      <c r="A34" s="164" t="s">
        <v>1758</v>
      </c>
      <c r="B34" s="165" t="s">
        <v>57</v>
      </c>
      <c r="C34" s="165" t="s">
        <v>54</v>
      </c>
      <c r="D34" s="165">
        <v>1892</v>
      </c>
      <c r="E34" s="164" t="s">
        <v>1785</v>
      </c>
      <c r="F34" s="164" t="s">
        <v>1770</v>
      </c>
      <c r="G34" s="165" t="s">
        <v>39</v>
      </c>
      <c r="H34" s="164">
        <v>4</v>
      </c>
      <c r="I34" s="164">
        <v>1.41</v>
      </c>
      <c r="J34" s="166">
        <v>5.64</v>
      </c>
    </row>
    <row r="35" spans="1:10">
      <c r="A35" s="164" t="s">
        <v>1758</v>
      </c>
      <c r="B35" s="165" t="s">
        <v>57</v>
      </c>
      <c r="C35" s="165" t="s">
        <v>54</v>
      </c>
      <c r="D35" s="165">
        <v>2392</v>
      </c>
      <c r="E35" s="164" t="s">
        <v>1786</v>
      </c>
      <c r="F35" s="164" t="s">
        <v>1770</v>
      </c>
      <c r="G35" s="165" t="s">
        <v>39</v>
      </c>
      <c r="H35" s="164">
        <v>1</v>
      </c>
      <c r="I35" s="164">
        <v>77.2</v>
      </c>
      <c r="J35" s="166">
        <v>77.2</v>
      </c>
    </row>
    <row r="36" spans="1:10">
      <c r="A36" s="164" t="s">
        <v>1758</v>
      </c>
      <c r="B36" s="165" t="s">
        <v>57</v>
      </c>
      <c r="C36" s="165" t="s">
        <v>54</v>
      </c>
      <c r="D36" s="165">
        <v>2685</v>
      </c>
      <c r="E36" s="164" t="s">
        <v>1787</v>
      </c>
      <c r="F36" s="164" t="s">
        <v>1770</v>
      </c>
      <c r="G36" s="165" t="s">
        <v>91</v>
      </c>
      <c r="H36" s="164">
        <v>8</v>
      </c>
      <c r="I36" s="164">
        <v>5.37</v>
      </c>
      <c r="J36" s="166">
        <v>42.96</v>
      </c>
    </row>
    <row r="37" spans="1:10" ht="26.25">
      <c r="A37" s="164" t="s">
        <v>1758</v>
      </c>
      <c r="B37" s="165" t="s">
        <v>57</v>
      </c>
      <c r="C37" s="165" t="s">
        <v>54</v>
      </c>
      <c r="D37" s="165">
        <v>2731</v>
      </c>
      <c r="E37" s="164" t="s">
        <v>1788</v>
      </c>
      <c r="F37" s="164" t="s">
        <v>1770</v>
      </c>
      <c r="G37" s="165" t="s">
        <v>91</v>
      </c>
      <c r="H37" s="164">
        <v>7.96</v>
      </c>
      <c r="I37" s="164">
        <v>105.92</v>
      </c>
      <c r="J37" s="166">
        <v>843.12</v>
      </c>
    </row>
    <row r="38" spans="1:10" ht="39">
      <c r="A38" s="164" t="s">
        <v>1758</v>
      </c>
      <c r="B38" s="165" t="s">
        <v>57</v>
      </c>
      <c r="C38" s="165" t="s">
        <v>54</v>
      </c>
      <c r="D38" s="165">
        <v>3379</v>
      </c>
      <c r="E38" s="164" t="s">
        <v>1789</v>
      </c>
      <c r="F38" s="164" t="s">
        <v>1770</v>
      </c>
      <c r="G38" s="165" t="s">
        <v>39</v>
      </c>
      <c r="H38" s="164">
        <v>1</v>
      </c>
      <c r="I38" s="164">
        <v>44.79</v>
      </c>
      <c r="J38" s="166">
        <v>44.79</v>
      </c>
    </row>
    <row r="39" spans="1:10" ht="26.25">
      <c r="A39" s="164" t="s">
        <v>1758</v>
      </c>
      <c r="B39" s="165" t="s">
        <v>57</v>
      </c>
      <c r="C39" s="165" t="s">
        <v>54</v>
      </c>
      <c r="D39" s="165">
        <v>4346</v>
      </c>
      <c r="E39" s="164" t="s">
        <v>1790</v>
      </c>
      <c r="F39" s="164" t="s">
        <v>1770</v>
      </c>
      <c r="G39" s="165" t="s">
        <v>39</v>
      </c>
      <c r="H39" s="164">
        <v>2</v>
      </c>
      <c r="I39" s="164">
        <v>7.26</v>
      </c>
      <c r="J39" s="166">
        <v>14.52</v>
      </c>
    </row>
    <row r="40" spans="1:10" ht="39">
      <c r="A40" s="164" t="s">
        <v>1758</v>
      </c>
      <c r="B40" s="165" t="s">
        <v>57</v>
      </c>
      <c r="C40" s="165" t="s">
        <v>54</v>
      </c>
      <c r="D40" s="165">
        <v>11267</v>
      </c>
      <c r="E40" s="164" t="s">
        <v>1791</v>
      </c>
      <c r="F40" s="164" t="s">
        <v>1770</v>
      </c>
      <c r="G40" s="165" t="s">
        <v>39</v>
      </c>
      <c r="H40" s="164">
        <v>2</v>
      </c>
      <c r="I40" s="164">
        <v>0.87</v>
      </c>
      <c r="J40" s="166">
        <v>1.74</v>
      </c>
    </row>
    <row r="41" spans="1:10">
      <c r="A41" s="164" t="s">
        <v>1758</v>
      </c>
      <c r="B41" s="165" t="s">
        <v>57</v>
      </c>
      <c r="C41" s="165" t="s">
        <v>54</v>
      </c>
      <c r="D41" s="165">
        <v>12034</v>
      </c>
      <c r="E41" s="164" t="s">
        <v>1792</v>
      </c>
      <c r="F41" s="164" t="s">
        <v>1770</v>
      </c>
      <c r="G41" s="165" t="s">
        <v>39</v>
      </c>
      <c r="H41" s="164">
        <v>2</v>
      </c>
      <c r="I41" s="164">
        <v>3.99</v>
      </c>
      <c r="J41" s="166">
        <v>7.98</v>
      </c>
    </row>
    <row r="42" spans="1:10">
      <c r="A42" s="164" t="s">
        <v>1758</v>
      </c>
      <c r="B42" s="165" t="s">
        <v>57</v>
      </c>
      <c r="C42" s="165" t="s">
        <v>54</v>
      </c>
      <c r="D42" s="165">
        <v>39176</v>
      </c>
      <c r="E42" s="164" t="s">
        <v>1035</v>
      </c>
      <c r="F42" s="164" t="s">
        <v>1770</v>
      </c>
      <c r="G42" s="165" t="s">
        <v>39</v>
      </c>
      <c r="H42" s="164">
        <v>2</v>
      </c>
      <c r="I42" s="164">
        <v>0.95</v>
      </c>
      <c r="J42" s="166">
        <v>1.9</v>
      </c>
    </row>
    <row r="43" spans="1:10">
      <c r="A43" s="164" t="s">
        <v>1758</v>
      </c>
      <c r="B43" s="165" t="s">
        <v>57</v>
      </c>
      <c r="C43" s="165" t="s">
        <v>54</v>
      </c>
      <c r="D43" s="165">
        <v>39210</v>
      </c>
      <c r="E43" s="164" t="s">
        <v>1793</v>
      </c>
      <c r="F43" s="164" t="s">
        <v>1770</v>
      </c>
      <c r="G43" s="165" t="s">
        <v>39</v>
      </c>
      <c r="H43" s="164">
        <v>2</v>
      </c>
      <c r="I43" s="164">
        <v>0.71</v>
      </c>
      <c r="J43" s="166">
        <v>1.42</v>
      </c>
    </row>
    <row r="44" spans="1:10">
      <c r="A44" s="164"/>
      <c r="B44" s="165"/>
      <c r="C44" s="165"/>
      <c r="D44" s="165"/>
      <c r="E44" s="164"/>
      <c r="F44" s="164"/>
      <c r="G44" s="165"/>
      <c r="H44" s="164"/>
      <c r="I44" s="164"/>
      <c r="J44" s="166"/>
    </row>
    <row r="45" spans="1:10">
      <c r="A45" s="167"/>
      <c r="B45" s="168" t="s">
        <v>20</v>
      </c>
      <c r="C45" s="168" t="s">
        <v>21</v>
      </c>
      <c r="D45" s="168" t="s">
        <v>22</v>
      </c>
      <c r="E45" s="167" t="s">
        <v>23</v>
      </c>
      <c r="F45" s="167" t="s">
        <v>1752</v>
      </c>
      <c r="G45" s="168" t="s">
        <v>1753</v>
      </c>
      <c r="H45" s="167" t="s">
        <v>1754</v>
      </c>
      <c r="I45" s="167" t="s">
        <v>1755</v>
      </c>
      <c r="J45" s="169" t="s">
        <v>29</v>
      </c>
    </row>
    <row r="46" spans="1:10">
      <c r="A46" s="161" t="s">
        <v>1794</v>
      </c>
      <c r="B46" s="162" t="s">
        <v>35</v>
      </c>
      <c r="C46" s="162" t="s">
        <v>36</v>
      </c>
      <c r="D46" s="162" t="s">
        <v>69</v>
      </c>
      <c r="E46" s="161" t="s">
        <v>70</v>
      </c>
      <c r="F46" s="161" t="s">
        <v>45</v>
      </c>
      <c r="G46" s="162" t="s">
        <v>52</v>
      </c>
      <c r="H46" s="161">
        <v>1</v>
      </c>
      <c r="I46" s="161">
        <v>1918.38</v>
      </c>
      <c r="J46" s="163">
        <v>1918.38</v>
      </c>
    </row>
    <row r="47" spans="1:10" ht="26.25">
      <c r="A47" s="164" t="s">
        <v>1758</v>
      </c>
      <c r="B47" s="165" t="s">
        <v>1759</v>
      </c>
      <c r="C47" s="165" t="s">
        <v>54</v>
      </c>
      <c r="D47" s="165">
        <v>88248</v>
      </c>
      <c r="E47" s="164" t="s">
        <v>1795</v>
      </c>
      <c r="F47" s="164" t="s">
        <v>1761</v>
      </c>
      <c r="G47" s="165" t="s">
        <v>1762</v>
      </c>
      <c r="H47" s="164">
        <v>4</v>
      </c>
      <c r="I47" s="164">
        <v>13.48</v>
      </c>
      <c r="J47" s="166">
        <v>53.92</v>
      </c>
    </row>
    <row r="48" spans="1:10">
      <c r="A48" s="164" t="s">
        <v>1758</v>
      </c>
      <c r="B48" s="165" t="s">
        <v>1759</v>
      </c>
      <c r="C48" s="165" t="s">
        <v>54</v>
      </c>
      <c r="D48" s="165">
        <v>88267</v>
      </c>
      <c r="E48" s="164" t="s">
        <v>1796</v>
      </c>
      <c r="F48" s="164" t="s">
        <v>1761</v>
      </c>
      <c r="G48" s="165" t="s">
        <v>1762</v>
      </c>
      <c r="H48" s="164">
        <v>8</v>
      </c>
      <c r="I48" s="164">
        <v>17.66</v>
      </c>
      <c r="J48" s="166">
        <v>141.28</v>
      </c>
    </row>
    <row r="49" spans="1:10">
      <c r="A49" s="164" t="s">
        <v>1758</v>
      </c>
      <c r="B49" s="165" t="s">
        <v>1759</v>
      </c>
      <c r="C49" s="165" t="s">
        <v>54</v>
      </c>
      <c r="D49" s="165">
        <v>88309</v>
      </c>
      <c r="E49" s="164" t="s">
        <v>1797</v>
      </c>
      <c r="F49" s="164" t="s">
        <v>1761</v>
      </c>
      <c r="G49" s="165" t="s">
        <v>1762</v>
      </c>
      <c r="H49" s="164">
        <v>8</v>
      </c>
      <c r="I49" s="164">
        <v>17.670000000000002</v>
      </c>
      <c r="J49" s="166">
        <v>141.36000000000001</v>
      </c>
    </row>
    <row r="50" spans="1:10">
      <c r="A50" s="164" t="s">
        <v>1758</v>
      </c>
      <c r="B50" s="165" t="s">
        <v>1759</v>
      </c>
      <c r="C50" s="165" t="s">
        <v>54</v>
      </c>
      <c r="D50" s="165">
        <v>88316</v>
      </c>
      <c r="E50" s="164" t="s">
        <v>1767</v>
      </c>
      <c r="F50" s="164" t="s">
        <v>1761</v>
      </c>
      <c r="G50" s="165" t="s">
        <v>1762</v>
      </c>
      <c r="H50" s="164">
        <v>8.1199999999999992</v>
      </c>
      <c r="I50" s="164">
        <v>14.02</v>
      </c>
      <c r="J50" s="166">
        <v>113.84</v>
      </c>
    </row>
    <row r="51" spans="1:10">
      <c r="A51" s="164" t="s">
        <v>1758</v>
      </c>
      <c r="B51" s="165" t="s">
        <v>1759</v>
      </c>
      <c r="C51" s="165" t="s">
        <v>54</v>
      </c>
      <c r="D51" s="165">
        <v>88262</v>
      </c>
      <c r="E51" s="164" t="s">
        <v>1768</v>
      </c>
      <c r="F51" s="164" t="s">
        <v>1761</v>
      </c>
      <c r="G51" s="165" t="s">
        <v>1762</v>
      </c>
      <c r="H51" s="164">
        <v>8</v>
      </c>
      <c r="I51" s="164">
        <v>17.48</v>
      </c>
      <c r="J51" s="166">
        <v>139.84</v>
      </c>
    </row>
    <row r="52" spans="1:10" ht="39">
      <c r="A52" s="164" t="s">
        <v>1758</v>
      </c>
      <c r="B52" s="165" t="s">
        <v>1759</v>
      </c>
      <c r="C52" s="165" t="s">
        <v>54</v>
      </c>
      <c r="D52" s="165">
        <v>90586</v>
      </c>
      <c r="E52" s="164" t="s">
        <v>1798</v>
      </c>
      <c r="F52" s="164" t="s">
        <v>1799</v>
      </c>
      <c r="G52" s="165" t="s">
        <v>1800</v>
      </c>
      <c r="H52" s="164">
        <v>1.0500000000000001E-2</v>
      </c>
      <c r="I52" s="164">
        <v>1.75</v>
      </c>
      <c r="J52" s="166">
        <v>0.01</v>
      </c>
    </row>
    <row r="53" spans="1:10">
      <c r="A53" s="164" t="s">
        <v>1758</v>
      </c>
      <c r="B53" s="165" t="s">
        <v>57</v>
      </c>
      <c r="C53" s="165" t="s">
        <v>54</v>
      </c>
      <c r="D53" s="165">
        <v>9836</v>
      </c>
      <c r="E53" s="164" t="s">
        <v>1801</v>
      </c>
      <c r="F53" s="164" t="s">
        <v>1770</v>
      </c>
      <c r="G53" s="165" t="s">
        <v>91</v>
      </c>
      <c r="H53" s="164">
        <v>5</v>
      </c>
      <c r="I53" s="164">
        <v>14.82</v>
      </c>
      <c r="J53" s="166">
        <v>74.099999999999994</v>
      </c>
    </row>
    <row r="54" spans="1:10" ht="26.25">
      <c r="A54" s="164" t="s">
        <v>1758</v>
      </c>
      <c r="B54" s="165" t="s">
        <v>57</v>
      </c>
      <c r="C54" s="165" t="s">
        <v>54</v>
      </c>
      <c r="D54" s="165">
        <v>370</v>
      </c>
      <c r="E54" s="164" t="s">
        <v>1802</v>
      </c>
      <c r="F54" s="164" t="s">
        <v>1770</v>
      </c>
      <c r="G54" s="165" t="s">
        <v>78</v>
      </c>
      <c r="H54" s="164">
        <v>1.89E-2</v>
      </c>
      <c r="I54" s="164">
        <v>72.09</v>
      </c>
      <c r="J54" s="166">
        <v>1.36</v>
      </c>
    </row>
    <row r="55" spans="1:10">
      <c r="A55" s="164" t="s">
        <v>1758</v>
      </c>
      <c r="B55" s="165" t="s">
        <v>57</v>
      </c>
      <c r="C55" s="165" t="s">
        <v>54</v>
      </c>
      <c r="D55" s="165">
        <v>12774</v>
      </c>
      <c r="E55" s="164" t="s">
        <v>1803</v>
      </c>
      <c r="F55" s="164" t="s">
        <v>1770</v>
      </c>
      <c r="G55" s="165" t="s">
        <v>39</v>
      </c>
      <c r="H55" s="164">
        <v>1</v>
      </c>
      <c r="I55" s="164">
        <v>124.94</v>
      </c>
      <c r="J55" s="166">
        <v>124.94</v>
      </c>
    </row>
    <row r="56" spans="1:10" ht="26.25">
      <c r="A56" s="164" t="s">
        <v>1758</v>
      </c>
      <c r="B56" s="165" t="s">
        <v>57</v>
      </c>
      <c r="C56" s="165" t="s">
        <v>54</v>
      </c>
      <c r="D56" s="165">
        <v>6189</v>
      </c>
      <c r="E56" s="164" t="s">
        <v>1804</v>
      </c>
      <c r="F56" s="164" t="s">
        <v>1770</v>
      </c>
      <c r="G56" s="165" t="s">
        <v>91</v>
      </c>
      <c r="H56" s="164">
        <v>8</v>
      </c>
      <c r="I56" s="164">
        <v>16.48</v>
      </c>
      <c r="J56" s="166">
        <v>131.84</v>
      </c>
    </row>
    <row r="57" spans="1:10">
      <c r="A57" s="164" t="s">
        <v>1758</v>
      </c>
      <c r="B57" s="165" t="s">
        <v>57</v>
      </c>
      <c r="C57" s="165" t="s">
        <v>54</v>
      </c>
      <c r="D57" s="165">
        <v>9868</v>
      </c>
      <c r="E57" s="164" t="s">
        <v>1805</v>
      </c>
      <c r="F57" s="164" t="s">
        <v>1770</v>
      </c>
      <c r="G57" s="165" t="s">
        <v>91</v>
      </c>
      <c r="H57" s="164">
        <v>30</v>
      </c>
      <c r="I57" s="164">
        <v>3.98</v>
      </c>
      <c r="J57" s="166">
        <v>119.4</v>
      </c>
    </row>
    <row r="58" spans="1:10" ht="26.25">
      <c r="A58" s="164" t="s">
        <v>1758</v>
      </c>
      <c r="B58" s="165" t="s">
        <v>57</v>
      </c>
      <c r="C58" s="165" t="s">
        <v>54</v>
      </c>
      <c r="D58" s="165">
        <v>4425</v>
      </c>
      <c r="E58" s="164" t="s">
        <v>1806</v>
      </c>
      <c r="F58" s="164" t="s">
        <v>1770</v>
      </c>
      <c r="G58" s="165" t="s">
        <v>91</v>
      </c>
      <c r="H58" s="164">
        <v>25</v>
      </c>
      <c r="I58" s="164">
        <v>16.899999999999999</v>
      </c>
      <c r="J58" s="166">
        <v>422.5</v>
      </c>
    </row>
    <row r="59" spans="1:10">
      <c r="A59" s="164" t="s">
        <v>1758</v>
      </c>
      <c r="B59" s="165" t="s">
        <v>57</v>
      </c>
      <c r="C59" s="165" t="s">
        <v>54</v>
      </c>
      <c r="D59" s="165">
        <v>7258</v>
      </c>
      <c r="E59" s="164" t="s">
        <v>1807</v>
      </c>
      <c r="F59" s="164" t="s">
        <v>1770</v>
      </c>
      <c r="G59" s="165" t="s">
        <v>39</v>
      </c>
      <c r="H59" s="164">
        <v>30</v>
      </c>
      <c r="I59" s="164">
        <v>0.8</v>
      </c>
      <c r="J59" s="166">
        <v>24</v>
      </c>
    </row>
    <row r="60" spans="1:10">
      <c r="A60" s="164" t="s">
        <v>1758</v>
      </c>
      <c r="B60" s="165" t="s">
        <v>57</v>
      </c>
      <c r="C60" s="165" t="s">
        <v>54</v>
      </c>
      <c r="D60" s="165">
        <v>34636</v>
      </c>
      <c r="E60" s="164" t="s">
        <v>1808</v>
      </c>
      <c r="F60" s="164" t="s">
        <v>1770</v>
      </c>
      <c r="G60" s="165" t="s">
        <v>39</v>
      </c>
      <c r="H60" s="164">
        <v>1</v>
      </c>
      <c r="I60" s="164">
        <v>429.99</v>
      </c>
      <c r="J60" s="166">
        <v>429.99</v>
      </c>
    </row>
    <row r="61" spans="1:10">
      <c r="A61" s="164"/>
      <c r="B61" s="165"/>
      <c r="C61" s="165"/>
      <c r="D61" s="165"/>
      <c r="E61" s="164"/>
      <c r="F61" s="164"/>
      <c r="G61" s="165"/>
      <c r="H61" s="164"/>
      <c r="I61" s="164"/>
      <c r="J61" s="166"/>
    </row>
    <row r="62" spans="1:10">
      <c r="A62" s="167"/>
      <c r="B62" s="168" t="s">
        <v>20</v>
      </c>
      <c r="C62" s="168" t="s">
        <v>21</v>
      </c>
      <c r="D62" s="168" t="s">
        <v>22</v>
      </c>
      <c r="E62" s="167" t="s">
        <v>23</v>
      </c>
      <c r="F62" s="167" t="s">
        <v>1752</v>
      </c>
      <c r="G62" s="168" t="s">
        <v>1753</v>
      </c>
      <c r="H62" s="167" t="s">
        <v>1754</v>
      </c>
      <c r="I62" s="167" t="s">
        <v>1755</v>
      </c>
      <c r="J62" s="169" t="s">
        <v>29</v>
      </c>
    </row>
    <row r="63" spans="1:10" ht="26.25">
      <c r="A63" s="161" t="s">
        <v>1809</v>
      </c>
      <c r="B63" s="162" t="s">
        <v>35</v>
      </c>
      <c r="C63" s="162" t="s">
        <v>36</v>
      </c>
      <c r="D63" s="162" t="s">
        <v>74</v>
      </c>
      <c r="E63" s="161" t="s">
        <v>75</v>
      </c>
      <c r="F63" s="161" t="s">
        <v>1810</v>
      </c>
      <c r="G63" s="162" t="s">
        <v>61</v>
      </c>
      <c r="H63" s="161">
        <v>1</v>
      </c>
      <c r="I63" s="161">
        <v>0.24</v>
      </c>
      <c r="J63" s="163">
        <v>0.24</v>
      </c>
    </row>
    <row r="64" spans="1:10">
      <c r="A64" s="164" t="s">
        <v>1758</v>
      </c>
      <c r="B64" s="165" t="s">
        <v>1759</v>
      </c>
      <c r="C64" s="165" t="s">
        <v>54</v>
      </c>
      <c r="D64" s="165">
        <v>88253</v>
      </c>
      <c r="E64" s="164" t="s">
        <v>1811</v>
      </c>
      <c r="F64" s="164" t="s">
        <v>1761</v>
      </c>
      <c r="G64" s="165" t="s">
        <v>1762</v>
      </c>
      <c r="H64" s="164">
        <v>2.5000000000000001E-3</v>
      </c>
      <c r="I64" s="164">
        <v>6.79</v>
      </c>
      <c r="J64" s="166">
        <v>0.01</v>
      </c>
    </row>
    <row r="65" spans="1:10">
      <c r="A65" s="164" t="s">
        <v>1758</v>
      </c>
      <c r="B65" s="165" t="s">
        <v>1759</v>
      </c>
      <c r="C65" s="165" t="s">
        <v>54</v>
      </c>
      <c r="D65" s="165">
        <v>88288</v>
      </c>
      <c r="E65" s="164" t="s">
        <v>1812</v>
      </c>
      <c r="F65" s="164" t="s">
        <v>1761</v>
      </c>
      <c r="G65" s="165" t="s">
        <v>1762</v>
      </c>
      <c r="H65" s="164">
        <v>2.5000000000000001E-3</v>
      </c>
      <c r="I65" s="164">
        <v>8.25</v>
      </c>
      <c r="J65" s="166">
        <v>0.02</v>
      </c>
    </row>
    <row r="66" spans="1:10">
      <c r="A66" s="164" t="s">
        <v>1758</v>
      </c>
      <c r="B66" s="165" t="s">
        <v>1759</v>
      </c>
      <c r="C66" s="165" t="s">
        <v>54</v>
      </c>
      <c r="D66" s="165">
        <v>88316</v>
      </c>
      <c r="E66" s="164" t="s">
        <v>1767</v>
      </c>
      <c r="F66" s="164" t="s">
        <v>1761</v>
      </c>
      <c r="G66" s="165" t="s">
        <v>1762</v>
      </c>
      <c r="H66" s="164">
        <v>7.4999999999999997E-3</v>
      </c>
      <c r="I66" s="164">
        <v>14.02</v>
      </c>
      <c r="J66" s="166">
        <v>0.1</v>
      </c>
    </row>
    <row r="67" spans="1:10">
      <c r="A67" s="164" t="s">
        <v>1758</v>
      </c>
      <c r="B67" s="165" t="s">
        <v>1759</v>
      </c>
      <c r="C67" s="165" t="s">
        <v>54</v>
      </c>
      <c r="D67" s="165">
        <v>88597</v>
      </c>
      <c r="E67" s="164" t="s">
        <v>1813</v>
      </c>
      <c r="F67" s="164" t="s">
        <v>1761</v>
      </c>
      <c r="G67" s="165" t="s">
        <v>1762</v>
      </c>
      <c r="H67" s="164">
        <v>2E-3</v>
      </c>
      <c r="I67" s="164">
        <v>22.52</v>
      </c>
      <c r="J67" s="166">
        <v>0.04</v>
      </c>
    </row>
    <row r="68" spans="1:10" ht="39">
      <c r="A68" s="164" t="s">
        <v>1758</v>
      </c>
      <c r="B68" s="165" t="s">
        <v>1759</v>
      </c>
      <c r="C68" s="165" t="s">
        <v>54</v>
      </c>
      <c r="D68" s="165">
        <v>92145</v>
      </c>
      <c r="E68" s="164" t="s">
        <v>1814</v>
      </c>
      <c r="F68" s="164" t="s">
        <v>1799</v>
      </c>
      <c r="G68" s="165" t="s">
        <v>1800</v>
      </c>
      <c r="H68" s="164">
        <v>1E-3</v>
      </c>
      <c r="I68" s="164">
        <v>62.2</v>
      </c>
      <c r="J68" s="166">
        <v>0.06</v>
      </c>
    </row>
    <row r="69" spans="1:10" ht="26.25">
      <c r="A69" s="164" t="s">
        <v>1758</v>
      </c>
      <c r="B69" s="165" t="s">
        <v>57</v>
      </c>
      <c r="C69" s="165" t="s">
        <v>54</v>
      </c>
      <c r="D69" s="165">
        <v>4460</v>
      </c>
      <c r="E69" s="164" t="s">
        <v>1815</v>
      </c>
      <c r="F69" s="164" t="s">
        <v>1770</v>
      </c>
      <c r="G69" s="165" t="s">
        <v>91</v>
      </c>
      <c r="H69" s="164">
        <v>2.8860000000000001E-3</v>
      </c>
      <c r="I69" s="164">
        <v>5.64</v>
      </c>
      <c r="J69" s="166">
        <v>0.01</v>
      </c>
    </row>
    <row r="70" spans="1:10">
      <c r="A70" s="164"/>
      <c r="B70" s="165"/>
      <c r="C70" s="165"/>
      <c r="D70" s="165"/>
      <c r="E70" s="164"/>
      <c r="F70" s="164"/>
      <c r="G70" s="165"/>
      <c r="H70" s="164"/>
      <c r="I70" s="164"/>
      <c r="J70" s="166"/>
    </row>
    <row r="71" spans="1:10">
      <c r="A71" s="167"/>
      <c r="B71" s="168" t="s">
        <v>20</v>
      </c>
      <c r="C71" s="168" t="s">
        <v>21</v>
      </c>
      <c r="D71" s="168" t="s">
        <v>22</v>
      </c>
      <c r="E71" s="167" t="s">
        <v>23</v>
      </c>
      <c r="F71" s="167" t="s">
        <v>1752</v>
      </c>
      <c r="G71" s="168" t="s">
        <v>1753</v>
      </c>
      <c r="H71" s="167" t="s">
        <v>1754</v>
      </c>
      <c r="I71" s="167" t="s">
        <v>1755</v>
      </c>
      <c r="J71" s="169" t="s">
        <v>29</v>
      </c>
    </row>
    <row r="72" spans="1:10" ht="39">
      <c r="A72" s="161" t="s">
        <v>1816</v>
      </c>
      <c r="B72" s="162" t="s">
        <v>35</v>
      </c>
      <c r="C72" s="162" t="s">
        <v>36</v>
      </c>
      <c r="D72" s="162" t="s">
        <v>89</v>
      </c>
      <c r="E72" s="161" t="s">
        <v>90</v>
      </c>
      <c r="F72" s="161" t="s">
        <v>1817</v>
      </c>
      <c r="G72" s="162" t="s">
        <v>91</v>
      </c>
      <c r="H72" s="161">
        <v>1</v>
      </c>
      <c r="I72" s="161">
        <v>16.79</v>
      </c>
      <c r="J72" s="163">
        <v>16.79</v>
      </c>
    </row>
    <row r="73" spans="1:10">
      <c r="A73" s="164" t="s">
        <v>1758</v>
      </c>
      <c r="B73" s="165" t="s">
        <v>1759</v>
      </c>
      <c r="C73" s="165" t="s">
        <v>54</v>
      </c>
      <c r="D73" s="165">
        <v>88316</v>
      </c>
      <c r="E73" s="164" t="s">
        <v>1767</v>
      </c>
      <c r="F73" s="164" t="s">
        <v>1761</v>
      </c>
      <c r="G73" s="165" t="s">
        <v>1762</v>
      </c>
      <c r="H73" s="164">
        <v>0.2263</v>
      </c>
      <c r="I73" s="164">
        <v>14.02</v>
      </c>
      <c r="J73" s="166">
        <v>3.17</v>
      </c>
    </row>
    <row r="74" spans="1:10" ht="51.75">
      <c r="A74" s="164" t="s">
        <v>1758</v>
      </c>
      <c r="B74" s="165" t="s">
        <v>1759</v>
      </c>
      <c r="C74" s="165" t="s">
        <v>54</v>
      </c>
      <c r="D74" s="165">
        <v>90680</v>
      </c>
      <c r="E74" s="164" t="s">
        <v>1818</v>
      </c>
      <c r="F74" s="164" t="s">
        <v>1799</v>
      </c>
      <c r="G74" s="165" t="s">
        <v>1800</v>
      </c>
      <c r="H74" s="164">
        <v>2.47E-2</v>
      </c>
      <c r="I74" s="164">
        <v>293.55</v>
      </c>
      <c r="J74" s="166">
        <v>7.25</v>
      </c>
    </row>
    <row r="75" spans="1:10" ht="51.75">
      <c r="A75" s="164" t="s">
        <v>1758</v>
      </c>
      <c r="B75" s="165" t="s">
        <v>1759</v>
      </c>
      <c r="C75" s="165" t="s">
        <v>54</v>
      </c>
      <c r="D75" s="165">
        <v>90681</v>
      </c>
      <c r="E75" s="164" t="s">
        <v>1819</v>
      </c>
      <c r="F75" s="164" t="s">
        <v>1799</v>
      </c>
      <c r="G75" s="165" t="s">
        <v>1820</v>
      </c>
      <c r="H75" s="164">
        <v>4.9000000000000002E-2</v>
      </c>
      <c r="I75" s="164">
        <v>112.05</v>
      </c>
      <c r="J75" s="166">
        <v>5.49</v>
      </c>
    </row>
    <row r="76" spans="1:10">
      <c r="A76" s="164" t="s">
        <v>1758</v>
      </c>
      <c r="B76" s="165" t="s">
        <v>1759</v>
      </c>
      <c r="C76" s="165" t="s">
        <v>54</v>
      </c>
      <c r="D76" s="165">
        <v>90778</v>
      </c>
      <c r="E76" s="164" t="s">
        <v>1821</v>
      </c>
      <c r="F76" s="164" t="s">
        <v>1761</v>
      </c>
      <c r="G76" s="165" t="s">
        <v>1762</v>
      </c>
      <c r="H76" s="164">
        <v>5.1000000000000004E-3</v>
      </c>
      <c r="I76" s="164">
        <v>91.06</v>
      </c>
      <c r="J76" s="166">
        <v>0.46</v>
      </c>
    </row>
    <row r="77" spans="1:10" ht="26.25">
      <c r="A77" s="164" t="s">
        <v>1758</v>
      </c>
      <c r="B77" s="165" t="s">
        <v>1759</v>
      </c>
      <c r="C77" s="165" t="s">
        <v>54</v>
      </c>
      <c r="D77" s="165">
        <v>97913</v>
      </c>
      <c r="E77" s="164" t="s">
        <v>1822</v>
      </c>
      <c r="F77" s="164" t="s">
        <v>1823</v>
      </c>
      <c r="G77" s="165" t="s">
        <v>83</v>
      </c>
      <c r="H77" s="164">
        <v>2.0500000000000001E-2</v>
      </c>
      <c r="I77" s="164">
        <v>2.29</v>
      </c>
      <c r="J77" s="166">
        <v>0.04</v>
      </c>
    </row>
    <row r="78" spans="1:10" ht="39">
      <c r="A78" s="164" t="s">
        <v>1758</v>
      </c>
      <c r="B78" s="165" t="s">
        <v>1759</v>
      </c>
      <c r="C78" s="165" t="s">
        <v>54</v>
      </c>
      <c r="D78" s="165">
        <v>100973</v>
      </c>
      <c r="E78" s="164" t="s">
        <v>1824</v>
      </c>
      <c r="F78" s="164" t="s">
        <v>1825</v>
      </c>
      <c r="G78" s="165" t="s">
        <v>78</v>
      </c>
      <c r="H78" s="164">
        <v>6.1400000000000003E-2</v>
      </c>
      <c r="I78" s="164">
        <v>6.32</v>
      </c>
      <c r="J78" s="166">
        <v>0.38</v>
      </c>
    </row>
    <row r="79" spans="1:10">
      <c r="A79" s="164"/>
      <c r="B79" s="165"/>
      <c r="C79" s="165"/>
      <c r="D79" s="165"/>
      <c r="E79" s="164"/>
      <c r="F79" s="164"/>
      <c r="G79" s="165"/>
      <c r="H79" s="164"/>
      <c r="I79" s="164"/>
      <c r="J79" s="166"/>
    </row>
    <row r="80" spans="1:10">
      <c r="A80" s="167"/>
      <c r="B80" s="168" t="s">
        <v>20</v>
      </c>
      <c r="C80" s="168" t="s">
        <v>21</v>
      </c>
      <c r="D80" s="168" t="s">
        <v>22</v>
      </c>
      <c r="E80" s="167" t="s">
        <v>23</v>
      </c>
      <c r="F80" s="167" t="s">
        <v>1752</v>
      </c>
      <c r="G80" s="168" t="s">
        <v>1753</v>
      </c>
      <c r="H80" s="167" t="s">
        <v>1754</v>
      </c>
      <c r="I80" s="167" t="s">
        <v>1755</v>
      </c>
      <c r="J80" s="169" t="s">
        <v>29</v>
      </c>
    </row>
    <row r="81" spans="1:10" ht="39">
      <c r="A81" s="161" t="s">
        <v>1826</v>
      </c>
      <c r="B81" s="162" t="s">
        <v>35</v>
      </c>
      <c r="C81" s="162" t="s">
        <v>36</v>
      </c>
      <c r="D81" s="162" t="s">
        <v>93</v>
      </c>
      <c r="E81" s="161" t="s">
        <v>94</v>
      </c>
      <c r="F81" s="161" t="s">
        <v>1817</v>
      </c>
      <c r="G81" s="162" t="s">
        <v>91</v>
      </c>
      <c r="H81" s="161">
        <v>1</v>
      </c>
      <c r="I81" s="161">
        <v>27.88</v>
      </c>
      <c r="J81" s="163">
        <v>27.88</v>
      </c>
    </row>
    <row r="82" spans="1:10">
      <c r="A82" s="164" t="s">
        <v>1758</v>
      </c>
      <c r="B82" s="165" t="s">
        <v>1759</v>
      </c>
      <c r="C82" s="165" t="s">
        <v>54</v>
      </c>
      <c r="D82" s="165">
        <v>88316</v>
      </c>
      <c r="E82" s="164" t="s">
        <v>1767</v>
      </c>
      <c r="F82" s="164" t="s">
        <v>1761</v>
      </c>
      <c r="G82" s="165" t="s">
        <v>1762</v>
      </c>
      <c r="H82" s="164">
        <v>0.34010000000000001</v>
      </c>
      <c r="I82" s="164">
        <v>14.02</v>
      </c>
      <c r="J82" s="166">
        <v>4.76</v>
      </c>
    </row>
    <row r="83" spans="1:10" ht="51.75">
      <c r="A83" s="164" t="s">
        <v>1758</v>
      </c>
      <c r="B83" s="165" t="s">
        <v>1759</v>
      </c>
      <c r="C83" s="165" t="s">
        <v>54</v>
      </c>
      <c r="D83" s="165">
        <v>90680</v>
      </c>
      <c r="E83" s="164" t="s">
        <v>1818</v>
      </c>
      <c r="F83" s="164" t="s">
        <v>1799</v>
      </c>
      <c r="G83" s="165" t="s">
        <v>1800</v>
      </c>
      <c r="H83" s="164">
        <v>4.0399999999999998E-2</v>
      </c>
      <c r="I83" s="164">
        <v>293.55</v>
      </c>
      <c r="J83" s="166">
        <v>11.85</v>
      </c>
    </row>
    <row r="84" spans="1:10" ht="51.75">
      <c r="A84" s="164" t="s">
        <v>1758</v>
      </c>
      <c r="B84" s="165" t="s">
        <v>1759</v>
      </c>
      <c r="C84" s="165" t="s">
        <v>54</v>
      </c>
      <c r="D84" s="165">
        <v>90681</v>
      </c>
      <c r="E84" s="164" t="s">
        <v>1819</v>
      </c>
      <c r="F84" s="164" t="s">
        <v>1799</v>
      </c>
      <c r="G84" s="165" t="s">
        <v>1820</v>
      </c>
      <c r="H84" s="164">
        <v>7.2300000000000003E-2</v>
      </c>
      <c r="I84" s="164">
        <v>112.05</v>
      </c>
      <c r="J84" s="166">
        <v>8.1</v>
      </c>
    </row>
    <row r="85" spans="1:10">
      <c r="A85" s="164" t="s">
        <v>1758</v>
      </c>
      <c r="B85" s="165" t="s">
        <v>1759</v>
      </c>
      <c r="C85" s="165" t="s">
        <v>54</v>
      </c>
      <c r="D85" s="165">
        <v>90778</v>
      </c>
      <c r="E85" s="164" t="s">
        <v>1821</v>
      </c>
      <c r="F85" s="164" t="s">
        <v>1761</v>
      </c>
      <c r="G85" s="165" t="s">
        <v>1762</v>
      </c>
      <c r="H85" s="164">
        <v>7.4999999999999997E-3</v>
      </c>
      <c r="I85" s="164">
        <v>91.06</v>
      </c>
      <c r="J85" s="166">
        <v>0.68</v>
      </c>
    </row>
    <row r="86" spans="1:10" ht="26.25">
      <c r="A86" s="164" t="s">
        <v>1758</v>
      </c>
      <c r="B86" s="165" t="s">
        <v>1759</v>
      </c>
      <c r="C86" s="165" t="s">
        <v>54</v>
      </c>
      <c r="D86" s="165">
        <v>97913</v>
      </c>
      <c r="E86" s="164" t="s">
        <v>1822</v>
      </c>
      <c r="F86" s="164" t="s">
        <v>1823</v>
      </c>
      <c r="G86" s="165" t="s">
        <v>83</v>
      </c>
      <c r="H86" s="164">
        <v>0.1178</v>
      </c>
      <c r="I86" s="164">
        <v>2.29</v>
      </c>
      <c r="J86" s="166">
        <v>0.26</v>
      </c>
    </row>
    <row r="87" spans="1:10" ht="39">
      <c r="A87" s="164" t="s">
        <v>1758</v>
      </c>
      <c r="B87" s="165" t="s">
        <v>1759</v>
      </c>
      <c r="C87" s="165" t="s">
        <v>54</v>
      </c>
      <c r="D87" s="165">
        <v>100973</v>
      </c>
      <c r="E87" s="164" t="s">
        <v>1824</v>
      </c>
      <c r="F87" s="164" t="s">
        <v>1825</v>
      </c>
      <c r="G87" s="165" t="s">
        <v>78</v>
      </c>
      <c r="H87" s="164">
        <v>0.35339999999999999</v>
      </c>
      <c r="I87" s="164">
        <v>6.32</v>
      </c>
      <c r="J87" s="166">
        <v>2.23</v>
      </c>
    </row>
    <row r="88" spans="1:10">
      <c r="A88" s="164"/>
      <c r="B88" s="165"/>
      <c r="C88" s="165"/>
      <c r="D88" s="165"/>
      <c r="E88" s="164"/>
      <c r="F88" s="164"/>
      <c r="G88" s="165"/>
      <c r="H88" s="164"/>
      <c r="I88" s="164"/>
      <c r="J88" s="166"/>
    </row>
    <row r="89" spans="1:10">
      <c r="A89" s="167"/>
      <c r="B89" s="168" t="s">
        <v>20</v>
      </c>
      <c r="C89" s="168" t="s">
        <v>21</v>
      </c>
      <c r="D89" s="168" t="s">
        <v>22</v>
      </c>
      <c r="E89" s="167" t="s">
        <v>23</v>
      </c>
      <c r="F89" s="167" t="s">
        <v>1752</v>
      </c>
      <c r="G89" s="168" t="s">
        <v>1753</v>
      </c>
      <c r="H89" s="167" t="s">
        <v>1754</v>
      </c>
      <c r="I89" s="167" t="s">
        <v>1755</v>
      </c>
      <c r="J89" s="169" t="s">
        <v>29</v>
      </c>
    </row>
    <row r="90" spans="1:10" ht="39">
      <c r="A90" s="161" t="s">
        <v>1827</v>
      </c>
      <c r="B90" s="162" t="s">
        <v>35</v>
      </c>
      <c r="C90" s="162" t="s">
        <v>36</v>
      </c>
      <c r="D90" s="162" t="s">
        <v>253</v>
      </c>
      <c r="E90" s="161" t="s">
        <v>254</v>
      </c>
      <c r="F90" s="161" t="s">
        <v>1828</v>
      </c>
      <c r="G90" s="162" t="s">
        <v>178</v>
      </c>
      <c r="H90" s="161">
        <v>1</v>
      </c>
      <c r="I90" s="161">
        <v>32088</v>
      </c>
      <c r="J90" s="163">
        <v>32088</v>
      </c>
    </row>
    <row r="91" spans="1:10">
      <c r="A91" s="164" t="s">
        <v>1758</v>
      </c>
      <c r="B91" s="165" t="s">
        <v>57</v>
      </c>
      <c r="C91" s="165" t="s">
        <v>1829</v>
      </c>
      <c r="D91" s="165">
        <v>94248</v>
      </c>
      <c r="E91" s="164" t="s">
        <v>1830</v>
      </c>
      <c r="F91" s="164" t="s">
        <v>1831</v>
      </c>
      <c r="G91" s="165" t="s">
        <v>1762</v>
      </c>
      <c r="H91" s="164">
        <v>80</v>
      </c>
      <c r="I91" s="164">
        <v>387.03</v>
      </c>
      <c r="J91" s="166">
        <v>30962.400000000001</v>
      </c>
    </row>
    <row r="92" spans="1:10">
      <c r="A92" s="164" t="s">
        <v>1758</v>
      </c>
      <c r="B92" s="165" t="s">
        <v>1759</v>
      </c>
      <c r="C92" s="165" t="s">
        <v>196</v>
      </c>
      <c r="D92" s="165" t="s">
        <v>1832</v>
      </c>
      <c r="E92" s="164" t="s">
        <v>1833</v>
      </c>
      <c r="F92" s="164"/>
      <c r="G92" s="165" t="s">
        <v>1834</v>
      </c>
      <c r="H92" s="164">
        <v>20</v>
      </c>
      <c r="I92" s="164">
        <v>2.34</v>
      </c>
      <c r="J92" s="166">
        <v>46.8</v>
      </c>
    </row>
    <row r="93" spans="1:10" ht="26.25">
      <c r="A93" s="164" t="s">
        <v>1758</v>
      </c>
      <c r="B93" s="165" t="s">
        <v>1759</v>
      </c>
      <c r="C93" s="165" t="s">
        <v>196</v>
      </c>
      <c r="D93" s="165" t="s">
        <v>1835</v>
      </c>
      <c r="E93" s="164" t="s">
        <v>1836</v>
      </c>
      <c r="F93" s="164"/>
      <c r="G93" s="165" t="s">
        <v>1834</v>
      </c>
      <c r="H93" s="164">
        <v>20</v>
      </c>
      <c r="I93" s="164">
        <v>2.34</v>
      </c>
      <c r="J93" s="166">
        <v>46.8</v>
      </c>
    </row>
    <row r="94" spans="1:10">
      <c r="A94" s="164" t="s">
        <v>1758</v>
      </c>
      <c r="B94" s="165" t="s">
        <v>1759</v>
      </c>
      <c r="C94" s="165" t="s">
        <v>54</v>
      </c>
      <c r="D94" s="165">
        <v>88296</v>
      </c>
      <c r="E94" s="164" t="s">
        <v>1837</v>
      </c>
      <c r="F94" s="164" t="s">
        <v>1761</v>
      </c>
      <c r="G94" s="165" t="s">
        <v>1762</v>
      </c>
      <c r="H94" s="164">
        <v>80</v>
      </c>
      <c r="I94" s="164">
        <v>12.9</v>
      </c>
      <c r="J94" s="166">
        <v>1032</v>
      </c>
    </row>
    <row r="95" spans="1:10">
      <c r="A95" s="164"/>
      <c r="B95" s="165"/>
      <c r="C95" s="165"/>
      <c r="D95" s="165"/>
      <c r="E95" s="164"/>
      <c r="F95" s="164"/>
      <c r="G95" s="165"/>
      <c r="H95" s="164"/>
      <c r="I95" s="164"/>
      <c r="J95" s="166"/>
    </row>
    <row r="96" spans="1:10">
      <c r="A96" s="167"/>
      <c r="B96" s="168" t="s">
        <v>20</v>
      </c>
      <c r="C96" s="168" t="s">
        <v>21</v>
      </c>
      <c r="D96" s="168" t="s">
        <v>22</v>
      </c>
      <c r="E96" s="167" t="s">
        <v>23</v>
      </c>
      <c r="F96" s="167" t="s">
        <v>1752</v>
      </c>
      <c r="G96" s="168" t="s">
        <v>1753</v>
      </c>
      <c r="H96" s="167" t="s">
        <v>1754</v>
      </c>
      <c r="I96" s="167" t="s">
        <v>1755</v>
      </c>
      <c r="J96" s="169" t="s">
        <v>29</v>
      </c>
    </row>
    <row r="97" spans="1:10" ht="39">
      <c r="A97" s="161" t="s">
        <v>1838</v>
      </c>
      <c r="B97" s="162" t="s">
        <v>35</v>
      </c>
      <c r="C97" s="162" t="s">
        <v>36</v>
      </c>
      <c r="D97" s="162" t="s">
        <v>152</v>
      </c>
      <c r="E97" s="161" t="s">
        <v>153</v>
      </c>
      <c r="F97" s="161" t="s">
        <v>1817</v>
      </c>
      <c r="G97" s="162" t="s">
        <v>78</v>
      </c>
      <c r="H97" s="161">
        <v>1</v>
      </c>
      <c r="I97" s="161">
        <v>640.37</v>
      </c>
      <c r="J97" s="163">
        <v>640.37</v>
      </c>
    </row>
    <row r="98" spans="1:10" ht="26.25">
      <c r="A98" s="164" t="s">
        <v>1758</v>
      </c>
      <c r="B98" s="165" t="s">
        <v>57</v>
      </c>
      <c r="C98" s="165" t="s">
        <v>54</v>
      </c>
      <c r="D98" s="165">
        <v>11145</v>
      </c>
      <c r="E98" s="164" t="s">
        <v>1839</v>
      </c>
      <c r="F98" s="164" t="s">
        <v>1770</v>
      </c>
      <c r="G98" s="165" t="s">
        <v>78</v>
      </c>
      <c r="H98" s="164">
        <v>1.103</v>
      </c>
      <c r="I98" s="164">
        <v>561.64</v>
      </c>
      <c r="J98" s="166">
        <v>619.48</v>
      </c>
    </row>
    <row r="99" spans="1:10">
      <c r="A99" s="164" t="s">
        <v>1758</v>
      </c>
      <c r="B99" s="165" t="s">
        <v>1759</v>
      </c>
      <c r="C99" s="165" t="s">
        <v>54</v>
      </c>
      <c r="D99" s="165">
        <v>88262</v>
      </c>
      <c r="E99" s="164" t="s">
        <v>1768</v>
      </c>
      <c r="F99" s="164" t="s">
        <v>1761</v>
      </c>
      <c r="G99" s="165" t="s">
        <v>1762</v>
      </c>
      <c r="H99" s="164">
        <v>0.17399999999999999</v>
      </c>
      <c r="I99" s="164">
        <v>17.48</v>
      </c>
      <c r="J99" s="166">
        <v>3.04</v>
      </c>
    </row>
    <row r="100" spans="1:10">
      <c r="A100" s="164" t="s">
        <v>1758</v>
      </c>
      <c r="B100" s="165" t="s">
        <v>1759</v>
      </c>
      <c r="C100" s="165" t="s">
        <v>54</v>
      </c>
      <c r="D100" s="165">
        <v>88309</v>
      </c>
      <c r="E100" s="164" t="s">
        <v>1797</v>
      </c>
      <c r="F100" s="164" t="s">
        <v>1761</v>
      </c>
      <c r="G100" s="165" t="s">
        <v>1762</v>
      </c>
      <c r="H100" s="164">
        <v>0.17399999999999999</v>
      </c>
      <c r="I100" s="164">
        <v>17.670000000000002</v>
      </c>
      <c r="J100" s="166">
        <v>3.07</v>
      </c>
    </row>
    <row r="101" spans="1:10">
      <c r="A101" s="164" t="s">
        <v>1758</v>
      </c>
      <c r="B101" s="165" t="s">
        <v>1759</v>
      </c>
      <c r="C101" s="165" t="s">
        <v>54</v>
      </c>
      <c r="D101" s="165">
        <v>88316</v>
      </c>
      <c r="E101" s="164" t="s">
        <v>1767</v>
      </c>
      <c r="F101" s="164" t="s">
        <v>1761</v>
      </c>
      <c r="G101" s="165" t="s">
        <v>1762</v>
      </c>
      <c r="H101" s="164">
        <v>1.0449999999999999</v>
      </c>
      <c r="I101" s="164">
        <v>14.02</v>
      </c>
      <c r="J101" s="166">
        <v>14.65</v>
      </c>
    </row>
    <row r="102" spans="1:10" ht="39">
      <c r="A102" s="164" t="s">
        <v>1758</v>
      </c>
      <c r="B102" s="165" t="s">
        <v>1759</v>
      </c>
      <c r="C102" s="165" t="s">
        <v>54</v>
      </c>
      <c r="D102" s="165">
        <v>90586</v>
      </c>
      <c r="E102" s="164" t="s">
        <v>1798</v>
      </c>
      <c r="F102" s="164" t="s">
        <v>1799</v>
      </c>
      <c r="G102" s="165" t="s">
        <v>1800</v>
      </c>
      <c r="H102" s="164">
        <v>5.6000000000000001E-2</v>
      </c>
      <c r="I102" s="164">
        <v>1.75</v>
      </c>
      <c r="J102" s="166">
        <v>0.09</v>
      </c>
    </row>
    <row r="103" spans="1:10" ht="39">
      <c r="A103" s="164" t="s">
        <v>1758</v>
      </c>
      <c r="B103" s="165" t="s">
        <v>1759</v>
      </c>
      <c r="C103" s="165" t="s">
        <v>54</v>
      </c>
      <c r="D103" s="165">
        <v>90587</v>
      </c>
      <c r="E103" s="164" t="s">
        <v>1840</v>
      </c>
      <c r="F103" s="164" t="s">
        <v>1799</v>
      </c>
      <c r="G103" s="165" t="s">
        <v>1820</v>
      </c>
      <c r="H103" s="164">
        <v>0.11799999999999999</v>
      </c>
      <c r="I103" s="164">
        <v>0.36</v>
      </c>
      <c r="J103" s="166">
        <v>0.04</v>
      </c>
    </row>
    <row r="104" spans="1:10">
      <c r="A104" s="164"/>
      <c r="B104" s="165"/>
      <c r="C104" s="165"/>
      <c r="D104" s="165"/>
      <c r="E104" s="164"/>
      <c r="F104" s="164"/>
      <c r="G104" s="165"/>
      <c r="H104" s="164"/>
      <c r="I104" s="164"/>
      <c r="J104" s="166"/>
    </row>
    <row r="105" spans="1:10">
      <c r="A105" s="167"/>
      <c r="B105" s="168" t="s">
        <v>20</v>
      </c>
      <c r="C105" s="168" t="s">
        <v>21</v>
      </c>
      <c r="D105" s="168" t="s">
        <v>22</v>
      </c>
      <c r="E105" s="167" t="s">
        <v>23</v>
      </c>
      <c r="F105" s="167" t="s">
        <v>1752</v>
      </c>
      <c r="G105" s="168" t="s">
        <v>1753</v>
      </c>
      <c r="H105" s="167" t="s">
        <v>1754</v>
      </c>
      <c r="I105" s="167" t="s">
        <v>1755</v>
      </c>
      <c r="J105" s="169" t="s">
        <v>29</v>
      </c>
    </row>
    <row r="106" spans="1:10" ht="39">
      <c r="A106" s="161" t="s">
        <v>1841</v>
      </c>
      <c r="B106" s="162" t="s">
        <v>35</v>
      </c>
      <c r="C106" s="162" t="s">
        <v>36</v>
      </c>
      <c r="D106" s="162" t="s">
        <v>155</v>
      </c>
      <c r="E106" s="161" t="s">
        <v>156</v>
      </c>
      <c r="F106" s="161" t="s">
        <v>1817</v>
      </c>
      <c r="G106" s="162" t="s">
        <v>78</v>
      </c>
      <c r="H106" s="161">
        <v>1</v>
      </c>
      <c r="I106" s="161">
        <v>643.32000000000005</v>
      </c>
      <c r="J106" s="163">
        <v>643.32000000000005</v>
      </c>
    </row>
    <row r="107" spans="1:10" ht="26.25">
      <c r="A107" s="164" t="s">
        <v>1758</v>
      </c>
      <c r="B107" s="165" t="s">
        <v>57</v>
      </c>
      <c r="C107" s="165" t="s">
        <v>54</v>
      </c>
      <c r="D107" s="165">
        <v>11145</v>
      </c>
      <c r="E107" s="164" t="s">
        <v>1839</v>
      </c>
      <c r="F107" s="164" t="s">
        <v>1770</v>
      </c>
      <c r="G107" s="165" t="s">
        <v>78</v>
      </c>
      <c r="H107" s="164">
        <v>1.103</v>
      </c>
      <c r="I107" s="164">
        <v>561.64</v>
      </c>
      <c r="J107" s="166">
        <v>619.48</v>
      </c>
    </row>
    <row r="108" spans="1:10">
      <c r="A108" s="164" t="s">
        <v>1758</v>
      </c>
      <c r="B108" s="165" t="s">
        <v>1759</v>
      </c>
      <c r="C108" s="165" t="s">
        <v>54</v>
      </c>
      <c r="D108" s="165">
        <v>88262</v>
      </c>
      <c r="E108" s="164" t="s">
        <v>1768</v>
      </c>
      <c r="F108" s="164" t="s">
        <v>1761</v>
      </c>
      <c r="G108" s="165" t="s">
        <v>1762</v>
      </c>
      <c r="H108" s="164">
        <v>0.19900000000000001</v>
      </c>
      <c r="I108" s="164">
        <v>17.48</v>
      </c>
      <c r="J108" s="166">
        <v>3.47</v>
      </c>
    </row>
    <row r="109" spans="1:10">
      <c r="A109" s="164" t="s">
        <v>1758</v>
      </c>
      <c r="B109" s="165" t="s">
        <v>1759</v>
      </c>
      <c r="C109" s="165" t="s">
        <v>54</v>
      </c>
      <c r="D109" s="165">
        <v>88309</v>
      </c>
      <c r="E109" s="164" t="s">
        <v>1797</v>
      </c>
      <c r="F109" s="164" t="s">
        <v>1761</v>
      </c>
      <c r="G109" s="165" t="s">
        <v>1762</v>
      </c>
      <c r="H109" s="164">
        <v>0.19900000000000001</v>
      </c>
      <c r="I109" s="164">
        <v>17.670000000000002</v>
      </c>
      <c r="J109" s="166">
        <v>3.51</v>
      </c>
    </row>
    <row r="110" spans="1:10">
      <c r="A110" s="164" t="s">
        <v>1758</v>
      </c>
      <c r="B110" s="165" t="s">
        <v>1759</v>
      </c>
      <c r="C110" s="165" t="s">
        <v>54</v>
      </c>
      <c r="D110" s="165">
        <v>88316</v>
      </c>
      <c r="E110" s="164" t="s">
        <v>1767</v>
      </c>
      <c r="F110" s="164" t="s">
        <v>1761</v>
      </c>
      <c r="G110" s="165" t="s">
        <v>1762</v>
      </c>
      <c r="H110" s="164">
        <v>1.1919999999999999</v>
      </c>
      <c r="I110" s="164">
        <v>14.02</v>
      </c>
      <c r="J110" s="166">
        <v>16.71</v>
      </c>
    </row>
    <row r="111" spans="1:10" ht="39">
      <c r="A111" s="164" t="s">
        <v>1758</v>
      </c>
      <c r="B111" s="165" t="s">
        <v>1759</v>
      </c>
      <c r="C111" s="165" t="s">
        <v>54</v>
      </c>
      <c r="D111" s="165">
        <v>90586</v>
      </c>
      <c r="E111" s="164" t="s">
        <v>1798</v>
      </c>
      <c r="F111" s="164" t="s">
        <v>1799</v>
      </c>
      <c r="G111" s="165" t="s">
        <v>1800</v>
      </c>
      <c r="H111" s="164">
        <v>6.8000000000000005E-2</v>
      </c>
      <c r="I111" s="164">
        <v>1.75</v>
      </c>
      <c r="J111" s="166">
        <v>0.11</v>
      </c>
    </row>
    <row r="112" spans="1:10" ht="39">
      <c r="A112" s="164" t="s">
        <v>1758</v>
      </c>
      <c r="B112" s="165" t="s">
        <v>1759</v>
      </c>
      <c r="C112" s="165" t="s">
        <v>54</v>
      </c>
      <c r="D112" s="165">
        <v>90587</v>
      </c>
      <c r="E112" s="164" t="s">
        <v>1840</v>
      </c>
      <c r="F112" s="164" t="s">
        <v>1799</v>
      </c>
      <c r="G112" s="165" t="s">
        <v>1820</v>
      </c>
      <c r="H112" s="164">
        <v>0.13100000000000001</v>
      </c>
      <c r="I112" s="164">
        <v>0.36</v>
      </c>
      <c r="J112" s="166">
        <v>0.04</v>
      </c>
    </row>
    <row r="113" spans="1:10">
      <c r="A113" s="164"/>
      <c r="B113" s="165"/>
      <c r="C113" s="165"/>
      <c r="D113" s="165"/>
      <c r="E113" s="164"/>
      <c r="F113" s="164"/>
      <c r="G113" s="165"/>
      <c r="H113" s="164"/>
      <c r="I113" s="164"/>
      <c r="J113" s="166"/>
    </row>
    <row r="114" spans="1:10">
      <c r="A114" s="167"/>
      <c r="B114" s="168" t="s">
        <v>20</v>
      </c>
      <c r="C114" s="168" t="s">
        <v>21</v>
      </c>
      <c r="D114" s="168" t="s">
        <v>22</v>
      </c>
      <c r="E114" s="167" t="s">
        <v>23</v>
      </c>
      <c r="F114" s="167" t="s">
        <v>1752</v>
      </c>
      <c r="G114" s="168" t="s">
        <v>1753</v>
      </c>
      <c r="H114" s="167" t="s">
        <v>1754</v>
      </c>
      <c r="I114" s="167" t="s">
        <v>1755</v>
      </c>
      <c r="J114" s="169" t="s">
        <v>29</v>
      </c>
    </row>
    <row r="115" spans="1:10" ht="39">
      <c r="A115" s="161" t="s">
        <v>1842</v>
      </c>
      <c r="B115" s="162" t="s">
        <v>35</v>
      </c>
      <c r="C115" s="162" t="s">
        <v>36</v>
      </c>
      <c r="D115" s="162" t="s">
        <v>176</v>
      </c>
      <c r="E115" s="161" t="s">
        <v>177</v>
      </c>
      <c r="F115" s="161" t="s">
        <v>1828</v>
      </c>
      <c r="G115" s="162" t="s">
        <v>178</v>
      </c>
      <c r="H115" s="161">
        <v>1</v>
      </c>
      <c r="I115" s="161">
        <v>80079.600000000006</v>
      </c>
      <c r="J115" s="163">
        <v>80079.600000000006</v>
      </c>
    </row>
    <row r="116" spans="1:10">
      <c r="A116" s="164" t="s">
        <v>1758</v>
      </c>
      <c r="B116" s="165" t="s">
        <v>57</v>
      </c>
      <c r="C116" s="165" t="s">
        <v>1829</v>
      </c>
      <c r="D116" s="165">
        <v>94248</v>
      </c>
      <c r="E116" s="164" t="s">
        <v>1830</v>
      </c>
      <c r="F116" s="164" t="s">
        <v>1831</v>
      </c>
      <c r="G116" s="165" t="s">
        <v>1762</v>
      </c>
      <c r="H116" s="164">
        <v>200</v>
      </c>
      <c r="I116" s="164">
        <v>387.03</v>
      </c>
      <c r="J116" s="166">
        <v>77406</v>
      </c>
    </row>
    <row r="117" spans="1:10">
      <c r="A117" s="164" t="s">
        <v>1758</v>
      </c>
      <c r="B117" s="165" t="s">
        <v>1759</v>
      </c>
      <c r="C117" s="165" t="s">
        <v>196</v>
      </c>
      <c r="D117" s="165" t="s">
        <v>1832</v>
      </c>
      <c r="E117" s="164" t="s">
        <v>1833</v>
      </c>
      <c r="F117" s="164"/>
      <c r="G117" s="165" t="s">
        <v>1834</v>
      </c>
      <c r="H117" s="164">
        <v>20</v>
      </c>
      <c r="I117" s="164">
        <v>2.34</v>
      </c>
      <c r="J117" s="166">
        <v>46.8</v>
      </c>
    </row>
    <row r="118" spans="1:10" ht="26.25">
      <c r="A118" s="164" t="s">
        <v>1758</v>
      </c>
      <c r="B118" s="165" t="s">
        <v>1759</v>
      </c>
      <c r="C118" s="165" t="s">
        <v>196</v>
      </c>
      <c r="D118" s="165" t="s">
        <v>1835</v>
      </c>
      <c r="E118" s="164" t="s">
        <v>1836</v>
      </c>
      <c r="F118" s="164"/>
      <c r="G118" s="165" t="s">
        <v>1834</v>
      </c>
      <c r="H118" s="164">
        <v>20</v>
      </c>
      <c r="I118" s="164">
        <v>2.34</v>
      </c>
      <c r="J118" s="166">
        <v>46.8</v>
      </c>
    </row>
    <row r="119" spans="1:10">
      <c r="A119" s="164" t="s">
        <v>1758</v>
      </c>
      <c r="B119" s="165" t="s">
        <v>1759</v>
      </c>
      <c r="C119" s="165" t="s">
        <v>54</v>
      </c>
      <c r="D119" s="165">
        <v>88296</v>
      </c>
      <c r="E119" s="164" t="s">
        <v>1837</v>
      </c>
      <c r="F119" s="164" t="s">
        <v>1761</v>
      </c>
      <c r="G119" s="165" t="s">
        <v>1762</v>
      </c>
      <c r="H119" s="164">
        <v>200</v>
      </c>
      <c r="I119" s="164">
        <v>12.9</v>
      </c>
      <c r="J119" s="166">
        <v>2580</v>
      </c>
    </row>
    <row r="120" spans="1:10">
      <c r="A120" s="164"/>
      <c r="B120" s="165"/>
      <c r="C120" s="165"/>
      <c r="D120" s="165"/>
      <c r="E120" s="164"/>
      <c r="F120" s="164"/>
      <c r="G120" s="165"/>
      <c r="H120" s="164"/>
      <c r="I120" s="164"/>
      <c r="J120" s="166"/>
    </row>
    <row r="121" spans="1:10">
      <c r="A121" s="167"/>
      <c r="B121" s="168" t="s">
        <v>20</v>
      </c>
      <c r="C121" s="168" t="s">
        <v>21</v>
      </c>
      <c r="D121" s="168" t="s">
        <v>22</v>
      </c>
      <c r="E121" s="167" t="s">
        <v>23</v>
      </c>
      <c r="F121" s="167" t="s">
        <v>1752</v>
      </c>
      <c r="G121" s="168" t="s">
        <v>1753</v>
      </c>
      <c r="H121" s="167" t="s">
        <v>1754</v>
      </c>
      <c r="I121" s="167" t="s">
        <v>1755</v>
      </c>
      <c r="J121" s="169" t="s">
        <v>29</v>
      </c>
    </row>
    <row r="122" spans="1:10" ht="51.75">
      <c r="A122" s="161" t="s">
        <v>1843</v>
      </c>
      <c r="B122" s="162" t="s">
        <v>35</v>
      </c>
      <c r="C122" s="162" t="s">
        <v>36</v>
      </c>
      <c r="D122" s="162" t="s">
        <v>182</v>
      </c>
      <c r="E122" s="161" t="s">
        <v>183</v>
      </c>
      <c r="F122" s="161" t="s">
        <v>1817</v>
      </c>
      <c r="G122" s="162" t="s">
        <v>78</v>
      </c>
      <c r="H122" s="161">
        <v>1</v>
      </c>
      <c r="I122" s="161">
        <v>963.5</v>
      </c>
      <c r="J122" s="163">
        <v>963.5</v>
      </c>
    </row>
    <row r="123" spans="1:10" ht="26.25">
      <c r="A123" s="164" t="s">
        <v>1758</v>
      </c>
      <c r="B123" s="165" t="s">
        <v>57</v>
      </c>
      <c r="C123" s="165" t="s">
        <v>54</v>
      </c>
      <c r="D123" s="165">
        <v>34495</v>
      </c>
      <c r="E123" s="164" t="s">
        <v>1844</v>
      </c>
      <c r="F123" s="164" t="s">
        <v>1770</v>
      </c>
      <c r="G123" s="165" t="s">
        <v>78</v>
      </c>
      <c r="H123" s="164">
        <v>1.103</v>
      </c>
      <c r="I123" s="164">
        <v>520.94000000000005</v>
      </c>
      <c r="J123" s="166">
        <v>574.59</v>
      </c>
    </row>
    <row r="124" spans="1:10">
      <c r="A124" s="164" t="s">
        <v>1758</v>
      </c>
      <c r="B124" s="165" t="s">
        <v>1759</v>
      </c>
      <c r="C124" s="165" t="s">
        <v>54</v>
      </c>
      <c r="D124" s="165">
        <v>88262</v>
      </c>
      <c r="E124" s="164" t="s">
        <v>1768</v>
      </c>
      <c r="F124" s="164" t="s">
        <v>1761</v>
      </c>
      <c r="G124" s="165" t="s">
        <v>1762</v>
      </c>
      <c r="H124" s="164">
        <v>2.286</v>
      </c>
      <c r="I124" s="164">
        <v>17.48</v>
      </c>
      <c r="J124" s="166">
        <v>39.950000000000003</v>
      </c>
    </row>
    <row r="125" spans="1:10">
      <c r="A125" s="164" t="s">
        <v>1758</v>
      </c>
      <c r="B125" s="165" t="s">
        <v>1759</v>
      </c>
      <c r="C125" s="165" t="s">
        <v>54</v>
      </c>
      <c r="D125" s="165">
        <v>88309</v>
      </c>
      <c r="E125" s="164" t="s">
        <v>1797</v>
      </c>
      <c r="F125" s="164" t="s">
        <v>1761</v>
      </c>
      <c r="G125" s="165" t="s">
        <v>1762</v>
      </c>
      <c r="H125" s="164">
        <v>6.8570000000000002</v>
      </c>
      <c r="I125" s="164">
        <v>17.670000000000002</v>
      </c>
      <c r="J125" s="166">
        <v>121.16</v>
      </c>
    </row>
    <row r="126" spans="1:10">
      <c r="A126" s="164" t="s">
        <v>1758</v>
      </c>
      <c r="B126" s="165" t="s">
        <v>1759</v>
      </c>
      <c r="C126" s="165" t="s">
        <v>54</v>
      </c>
      <c r="D126" s="165">
        <v>88316</v>
      </c>
      <c r="E126" s="164" t="s">
        <v>1767</v>
      </c>
      <c r="F126" s="164" t="s">
        <v>1761</v>
      </c>
      <c r="G126" s="165" t="s">
        <v>1762</v>
      </c>
      <c r="H126" s="164">
        <v>16.074000000000002</v>
      </c>
      <c r="I126" s="164">
        <v>14.02</v>
      </c>
      <c r="J126" s="166">
        <v>225.35</v>
      </c>
    </row>
    <row r="127" spans="1:10" ht="39">
      <c r="A127" s="164" t="s">
        <v>1758</v>
      </c>
      <c r="B127" s="165" t="s">
        <v>1759</v>
      </c>
      <c r="C127" s="165" t="s">
        <v>54</v>
      </c>
      <c r="D127" s="165">
        <v>90586</v>
      </c>
      <c r="E127" s="164" t="s">
        <v>1798</v>
      </c>
      <c r="F127" s="164" t="s">
        <v>1799</v>
      </c>
      <c r="G127" s="165" t="s">
        <v>1800</v>
      </c>
      <c r="H127" s="164">
        <v>1.181</v>
      </c>
      <c r="I127" s="164">
        <v>1.75</v>
      </c>
      <c r="J127" s="166">
        <v>2.06</v>
      </c>
    </row>
    <row r="128" spans="1:10" ht="39">
      <c r="A128" s="164" t="s">
        <v>1758</v>
      </c>
      <c r="B128" s="165" t="s">
        <v>1759</v>
      </c>
      <c r="C128" s="165" t="s">
        <v>54</v>
      </c>
      <c r="D128" s="165">
        <v>90587</v>
      </c>
      <c r="E128" s="164" t="s">
        <v>1840</v>
      </c>
      <c r="F128" s="164" t="s">
        <v>1799</v>
      </c>
      <c r="G128" s="165" t="s">
        <v>1820</v>
      </c>
      <c r="H128" s="164">
        <v>1.105</v>
      </c>
      <c r="I128" s="164">
        <v>0.36</v>
      </c>
      <c r="J128" s="166">
        <v>0.39</v>
      </c>
    </row>
    <row r="129" spans="1:10">
      <c r="A129" s="164"/>
      <c r="B129" s="165"/>
      <c r="C129" s="165"/>
      <c r="D129" s="165"/>
      <c r="E129" s="164"/>
      <c r="F129" s="164"/>
      <c r="G129" s="165"/>
      <c r="H129" s="164"/>
      <c r="I129" s="164"/>
      <c r="J129" s="166"/>
    </row>
    <row r="130" spans="1:10">
      <c r="A130" s="167"/>
      <c r="B130" s="168" t="s">
        <v>20</v>
      </c>
      <c r="C130" s="168" t="s">
        <v>21</v>
      </c>
      <c r="D130" s="168" t="s">
        <v>22</v>
      </c>
      <c r="E130" s="167" t="s">
        <v>23</v>
      </c>
      <c r="F130" s="167" t="s">
        <v>1752</v>
      </c>
      <c r="G130" s="168" t="s">
        <v>1753</v>
      </c>
      <c r="H130" s="167" t="s">
        <v>1754</v>
      </c>
      <c r="I130" s="167" t="s">
        <v>1755</v>
      </c>
      <c r="J130" s="169" t="s">
        <v>29</v>
      </c>
    </row>
    <row r="131" spans="1:10" ht="39">
      <c r="A131" s="161" t="s">
        <v>1845</v>
      </c>
      <c r="B131" s="162" t="s">
        <v>35</v>
      </c>
      <c r="C131" s="162" t="s">
        <v>36</v>
      </c>
      <c r="D131" s="162" t="s">
        <v>200</v>
      </c>
      <c r="E131" s="161" t="s">
        <v>201</v>
      </c>
      <c r="F131" s="161" t="s">
        <v>1828</v>
      </c>
      <c r="G131" s="162" t="s">
        <v>178</v>
      </c>
      <c r="H131" s="161">
        <v>1</v>
      </c>
      <c r="I131" s="161">
        <v>48085.2</v>
      </c>
      <c r="J131" s="163">
        <v>48085.2</v>
      </c>
    </row>
    <row r="132" spans="1:10">
      <c r="A132" s="164" t="s">
        <v>1758</v>
      </c>
      <c r="B132" s="165" t="s">
        <v>57</v>
      </c>
      <c r="C132" s="165" t="s">
        <v>1829</v>
      </c>
      <c r="D132" s="165">
        <v>94248</v>
      </c>
      <c r="E132" s="164" t="s">
        <v>1830</v>
      </c>
      <c r="F132" s="164" t="s">
        <v>1831</v>
      </c>
      <c r="G132" s="165" t="s">
        <v>1762</v>
      </c>
      <c r="H132" s="164">
        <v>120</v>
      </c>
      <c r="I132" s="164">
        <v>387.03</v>
      </c>
      <c r="J132" s="166">
        <v>46443.6</v>
      </c>
    </row>
    <row r="133" spans="1:10">
      <c r="A133" s="164" t="s">
        <v>1758</v>
      </c>
      <c r="B133" s="165" t="s">
        <v>1759</v>
      </c>
      <c r="C133" s="165" t="s">
        <v>196</v>
      </c>
      <c r="D133" s="165" t="s">
        <v>1832</v>
      </c>
      <c r="E133" s="164" t="s">
        <v>1833</v>
      </c>
      <c r="F133" s="164"/>
      <c r="G133" s="165" t="s">
        <v>1834</v>
      </c>
      <c r="H133" s="164">
        <v>20</v>
      </c>
      <c r="I133" s="164">
        <v>2.34</v>
      </c>
      <c r="J133" s="166">
        <v>46.8</v>
      </c>
    </row>
    <row r="134" spans="1:10" ht="26.25">
      <c r="A134" s="164" t="s">
        <v>1758</v>
      </c>
      <c r="B134" s="165" t="s">
        <v>1759</v>
      </c>
      <c r="C134" s="165" t="s">
        <v>196</v>
      </c>
      <c r="D134" s="165" t="s">
        <v>1835</v>
      </c>
      <c r="E134" s="164" t="s">
        <v>1836</v>
      </c>
      <c r="F134" s="164"/>
      <c r="G134" s="165" t="s">
        <v>1834</v>
      </c>
      <c r="H134" s="164">
        <v>20</v>
      </c>
      <c r="I134" s="164">
        <v>2.34</v>
      </c>
      <c r="J134" s="166">
        <v>46.8</v>
      </c>
    </row>
    <row r="135" spans="1:10">
      <c r="A135" s="164" t="s">
        <v>1758</v>
      </c>
      <c r="B135" s="165" t="s">
        <v>1759</v>
      </c>
      <c r="C135" s="165" t="s">
        <v>54</v>
      </c>
      <c r="D135" s="165">
        <v>88296</v>
      </c>
      <c r="E135" s="164" t="s">
        <v>1837</v>
      </c>
      <c r="F135" s="164" t="s">
        <v>1761</v>
      </c>
      <c r="G135" s="165" t="s">
        <v>1762</v>
      </c>
      <c r="H135" s="164">
        <v>120</v>
      </c>
      <c r="I135" s="164">
        <v>12.9</v>
      </c>
      <c r="J135" s="166">
        <v>1548</v>
      </c>
    </row>
    <row r="136" spans="1:10">
      <c r="A136" s="164"/>
      <c r="B136" s="165"/>
      <c r="C136" s="165"/>
      <c r="D136" s="165"/>
      <c r="E136" s="164"/>
      <c r="F136" s="164"/>
      <c r="G136" s="165"/>
      <c r="H136" s="164"/>
      <c r="I136" s="164"/>
      <c r="J136" s="166"/>
    </row>
    <row r="137" spans="1:10">
      <c r="A137" s="167"/>
      <c r="B137" s="168" t="s">
        <v>20</v>
      </c>
      <c r="C137" s="168" t="s">
        <v>21</v>
      </c>
      <c r="D137" s="168" t="s">
        <v>22</v>
      </c>
      <c r="E137" s="167" t="s">
        <v>23</v>
      </c>
      <c r="F137" s="167" t="s">
        <v>1752</v>
      </c>
      <c r="G137" s="168" t="s">
        <v>1753</v>
      </c>
      <c r="H137" s="167" t="s">
        <v>1754</v>
      </c>
      <c r="I137" s="167" t="s">
        <v>1755</v>
      </c>
      <c r="J137" s="169" t="s">
        <v>29</v>
      </c>
    </row>
    <row r="138" spans="1:10" ht="39">
      <c r="A138" s="161" t="s">
        <v>1846</v>
      </c>
      <c r="B138" s="162" t="s">
        <v>35</v>
      </c>
      <c r="C138" s="162" t="s">
        <v>36</v>
      </c>
      <c r="D138" s="162" t="s">
        <v>253</v>
      </c>
      <c r="E138" s="161" t="s">
        <v>254</v>
      </c>
      <c r="F138" s="161" t="s">
        <v>1828</v>
      </c>
      <c r="G138" s="162" t="s">
        <v>178</v>
      </c>
      <c r="H138" s="161">
        <v>1</v>
      </c>
      <c r="I138" s="161">
        <v>32088</v>
      </c>
      <c r="J138" s="163">
        <v>32088</v>
      </c>
    </row>
    <row r="139" spans="1:10">
      <c r="A139" s="164" t="s">
        <v>1758</v>
      </c>
      <c r="B139" s="165" t="s">
        <v>57</v>
      </c>
      <c r="C139" s="165" t="s">
        <v>1829</v>
      </c>
      <c r="D139" s="165">
        <v>94248</v>
      </c>
      <c r="E139" s="164" t="s">
        <v>1830</v>
      </c>
      <c r="F139" s="164" t="s">
        <v>1831</v>
      </c>
      <c r="G139" s="165" t="s">
        <v>1762</v>
      </c>
      <c r="H139" s="164">
        <v>80</v>
      </c>
      <c r="I139" s="164">
        <v>387.03</v>
      </c>
      <c r="J139" s="166">
        <v>30962.400000000001</v>
      </c>
    </row>
    <row r="140" spans="1:10">
      <c r="A140" s="164" t="s">
        <v>1758</v>
      </c>
      <c r="B140" s="165" t="s">
        <v>1759</v>
      </c>
      <c r="C140" s="165" t="s">
        <v>196</v>
      </c>
      <c r="D140" s="165" t="s">
        <v>1832</v>
      </c>
      <c r="E140" s="164" t="s">
        <v>1833</v>
      </c>
      <c r="F140" s="164"/>
      <c r="G140" s="165" t="s">
        <v>1834</v>
      </c>
      <c r="H140" s="164">
        <v>20</v>
      </c>
      <c r="I140" s="164">
        <v>2.34</v>
      </c>
      <c r="J140" s="166">
        <v>46.8</v>
      </c>
    </row>
    <row r="141" spans="1:10" ht="26.25">
      <c r="A141" s="164" t="s">
        <v>1758</v>
      </c>
      <c r="B141" s="165" t="s">
        <v>1759</v>
      </c>
      <c r="C141" s="165" t="s">
        <v>196</v>
      </c>
      <c r="D141" s="165" t="s">
        <v>1835</v>
      </c>
      <c r="E141" s="164" t="s">
        <v>1836</v>
      </c>
      <c r="F141" s="164"/>
      <c r="G141" s="165" t="s">
        <v>1834</v>
      </c>
      <c r="H141" s="164">
        <v>20</v>
      </c>
      <c r="I141" s="164">
        <v>2.34</v>
      </c>
      <c r="J141" s="166">
        <v>46.8</v>
      </c>
    </row>
    <row r="142" spans="1:10">
      <c r="A142" s="164" t="s">
        <v>1758</v>
      </c>
      <c r="B142" s="165" t="s">
        <v>1759</v>
      </c>
      <c r="C142" s="165" t="s">
        <v>54</v>
      </c>
      <c r="D142" s="165">
        <v>88296</v>
      </c>
      <c r="E142" s="164" t="s">
        <v>1837</v>
      </c>
      <c r="F142" s="164" t="s">
        <v>1761</v>
      </c>
      <c r="G142" s="165" t="s">
        <v>1762</v>
      </c>
      <c r="H142" s="164">
        <v>80</v>
      </c>
      <c r="I142" s="164">
        <v>12.9</v>
      </c>
      <c r="J142" s="166">
        <v>1032</v>
      </c>
    </row>
    <row r="143" spans="1:10">
      <c r="A143" s="164"/>
      <c r="B143" s="165"/>
      <c r="C143" s="165"/>
      <c r="D143" s="165"/>
      <c r="E143" s="164"/>
      <c r="F143" s="164"/>
      <c r="G143" s="165"/>
      <c r="H143" s="164"/>
      <c r="I143" s="164"/>
      <c r="J143" s="166"/>
    </row>
    <row r="144" spans="1:10">
      <c r="A144" s="167"/>
      <c r="B144" s="168" t="s">
        <v>20</v>
      </c>
      <c r="C144" s="168" t="s">
        <v>21</v>
      </c>
      <c r="D144" s="168" t="s">
        <v>22</v>
      </c>
      <c r="E144" s="167" t="s">
        <v>23</v>
      </c>
      <c r="F144" s="167" t="s">
        <v>1752</v>
      </c>
      <c r="G144" s="168" t="s">
        <v>1753</v>
      </c>
      <c r="H144" s="167" t="s">
        <v>1754</v>
      </c>
      <c r="I144" s="167" t="s">
        <v>1755</v>
      </c>
      <c r="J144" s="169" t="s">
        <v>29</v>
      </c>
    </row>
    <row r="145" spans="1:10" ht="26.25">
      <c r="A145" s="161" t="s">
        <v>1847</v>
      </c>
      <c r="B145" s="162" t="s">
        <v>35</v>
      </c>
      <c r="C145" s="162" t="s">
        <v>36</v>
      </c>
      <c r="D145" s="162" t="s">
        <v>324</v>
      </c>
      <c r="E145" s="161" t="s">
        <v>325</v>
      </c>
      <c r="F145" s="161" t="s">
        <v>1848</v>
      </c>
      <c r="G145" s="162" t="s">
        <v>178</v>
      </c>
      <c r="H145" s="161">
        <v>1</v>
      </c>
      <c r="I145" s="161">
        <v>3825.37</v>
      </c>
      <c r="J145" s="163">
        <v>3825.37</v>
      </c>
    </row>
    <row r="146" spans="1:10" ht="39">
      <c r="A146" s="164" t="s">
        <v>1758</v>
      </c>
      <c r="B146" s="165" t="s">
        <v>1759</v>
      </c>
      <c r="C146" s="165" t="s">
        <v>54</v>
      </c>
      <c r="D146" s="165">
        <v>94805</v>
      </c>
      <c r="E146" s="164" t="s">
        <v>1849</v>
      </c>
      <c r="F146" s="164" t="s">
        <v>1850</v>
      </c>
      <c r="G146" s="165" t="s">
        <v>39</v>
      </c>
      <c r="H146" s="164">
        <v>2.2999999999999998</v>
      </c>
      <c r="I146" s="164">
        <v>741.71</v>
      </c>
      <c r="J146" s="166">
        <v>1705.93</v>
      </c>
    </row>
    <row r="147" spans="1:10" ht="39">
      <c r="A147" s="164" t="s">
        <v>1758</v>
      </c>
      <c r="B147" s="165" t="s">
        <v>1759</v>
      </c>
      <c r="C147" s="165" t="s">
        <v>54</v>
      </c>
      <c r="D147" s="165">
        <v>100674</v>
      </c>
      <c r="E147" s="164" t="s">
        <v>331</v>
      </c>
      <c r="F147" s="164" t="s">
        <v>1850</v>
      </c>
      <c r="G147" s="165" t="s">
        <v>61</v>
      </c>
      <c r="H147" s="164">
        <v>4.2</v>
      </c>
      <c r="I147" s="164">
        <v>504.63</v>
      </c>
      <c r="J147" s="166">
        <v>2119.44</v>
      </c>
    </row>
    <row r="148" spans="1:10">
      <c r="A148" s="164"/>
      <c r="B148" s="165"/>
      <c r="C148" s="165"/>
      <c r="D148" s="165"/>
      <c r="E148" s="164"/>
      <c r="F148" s="164"/>
      <c r="G148" s="165"/>
      <c r="H148" s="164"/>
      <c r="I148" s="164"/>
      <c r="J148" s="166"/>
    </row>
    <row r="149" spans="1:10">
      <c r="A149" s="167"/>
      <c r="B149" s="168" t="s">
        <v>20</v>
      </c>
      <c r="C149" s="168" t="s">
        <v>21</v>
      </c>
      <c r="D149" s="168" t="s">
        <v>22</v>
      </c>
      <c r="E149" s="167" t="s">
        <v>23</v>
      </c>
      <c r="F149" s="167" t="s">
        <v>1752</v>
      </c>
      <c r="G149" s="168" t="s">
        <v>1753</v>
      </c>
      <c r="H149" s="167" t="s">
        <v>1754</v>
      </c>
      <c r="I149" s="167" t="s">
        <v>1755</v>
      </c>
      <c r="J149" s="169" t="s">
        <v>29</v>
      </c>
    </row>
    <row r="150" spans="1:10" ht="26.25">
      <c r="A150" s="161" t="s">
        <v>1851</v>
      </c>
      <c r="B150" s="162" t="s">
        <v>35</v>
      </c>
      <c r="C150" s="162" t="s">
        <v>36</v>
      </c>
      <c r="D150" s="162" t="s">
        <v>337</v>
      </c>
      <c r="E150" s="161" t="s">
        <v>338</v>
      </c>
      <c r="F150" s="161" t="s">
        <v>1848</v>
      </c>
      <c r="G150" s="162" t="s">
        <v>61</v>
      </c>
      <c r="H150" s="161">
        <v>1</v>
      </c>
      <c r="I150" s="161">
        <v>1246.81</v>
      </c>
      <c r="J150" s="163">
        <v>1246.81</v>
      </c>
    </row>
    <row r="151" spans="1:10">
      <c r="A151" s="164" t="s">
        <v>1758</v>
      </c>
      <c r="B151" s="165" t="s">
        <v>57</v>
      </c>
      <c r="C151" s="165" t="s">
        <v>1852</v>
      </c>
      <c r="D151" s="165" t="s">
        <v>1853</v>
      </c>
      <c r="E151" s="164" t="s">
        <v>1854</v>
      </c>
      <c r="F151" s="164" t="s">
        <v>1855</v>
      </c>
      <c r="G151" s="165" t="s">
        <v>61</v>
      </c>
      <c r="H151" s="164">
        <v>1</v>
      </c>
      <c r="I151" s="164">
        <v>1246.81</v>
      </c>
      <c r="J151" s="166">
        <v>1246.81</v>
      </c>
    </row>
    <row r="152" spans="1:10">
      <c r="A152" s="164"/>
      <c r="B152" s="165"/>
      <c r="C152" s="165"/>
      <c r="D152" s="165"/>
      <c r="E152" s="164"/>
      <c r="F152" s="164"/>
      <c r="G152" s="165"/>
      <c r="H152" s="164"/>
      <c r="I152" s="164"/>
      <c r="J152" s="166"/>
    </row>
    <row r="153" spans="1:10">
      <c r="A153" s="167"/>
      <c r="B153" s="168" t="s">
        <v>20</v>
      </c>
      <c r="C153" s="168" t="s">
        <v>21</v>
      </c>
      <c r="D153" s="168" t="s">
        <v>22</v>
      </c>
      <c r="E153" s="167" t="s">
        <v>23</v>
      </c>
      <c r="F153" s="167" t="s">
        <v>1752</v>
      </c>
      <c r="G153" s="168" t="s">
        <v>1753</v>
      </c>
      <c r="H153" s="167" t="s">
        <v>1754</v>
      </c>
      <c r="I153" s="167" t="s">
        <v>1755</v>
      </c>
      <c r="J153" s="169" t="s">
        <v>29</v>
      </c>
    </row>
    <row r="154" spans="1:10">
      <c r="A154" s="161" t="s">
        <v>1856</v>
      </c>
      <c r="B154" s="162" t="s">
        <v>35</v>
      </c>
      <c r="C154" s="162" t="s">
        <v>36</v>
      </c>
      <c r="D154" s="162" t="s">
        <v>419</v>
      </c>
      <c r="E154" s="161" t="s">
        <v>420</v>
      </c>
      <c r="F154" s="161" t="s">
        <v>1857</v>
      </c>
      <c r="G154" s="162" t="s">
        <v>39</v>
      </c>
      <c r="H154" s="161">
        <v>1</v>
      </c>
      <c r="I154" s="161">
        <v>95.92</v>
      </c>
      <c r="J154" s="163">
        <v>95.92</v>
      </c>
    </row>
    <row r="155" spans="1:10">
      <c r="A155" s="164" t="s">
        <v>1758</v>
      </c>
      <c r="B155" s="165" t="s">
        <v>1759</v>
      </c>
      <c r="C155" s="165" t="s">
        <v>54</v>
      </c>
      <c r="D155" s="165">
        <v>88309</v>
      </c>
      <c r="E155" s="164" t="s">
        <v>1797</v>
      </c>
      <c r="F155" s="164" t="s">
        <v>1761</v>
      </c>
      <c r="G155" s="165" t="s">
        <v>1762</v>
      </c>
      <c r="H155" s="164">
        <v>0.6</v>
      </c>
      <c r="I155" s="164">
        <v>17.670000000000002</v>
      </c>
      <c r="J155" s="166">
        <v>10.6</v>
      </c>
    </row>
    <row r="156" spans="1:10">
      <c r="A156" s="164" t="s">
        <v>1758</v>
      </c>
      <c r="B156" s="165" t="s">
        <v>57</v>
      </c>
      <c r="C156" s="165" t="s">
        <v>54</v>
      </c>
      <c r="D156" s="165">
        <v>37400</v>
      </c>
      <c r="E156" s="164" t="s">
        <v>1858</v>
      </c>
      <c r="F156" s="164" t="s">
        <v>1770</v>
      </c>
      <c r="G156" s="165" t="s">
        <v>39</v>
      </c>
      <c r="H156" s="164">
        <v>1</v>
      </c>
      <c r="I156" s="164">
        <v>85.32</v>
      </c>
      <c r="J156" s="166">
        <v>85.32</v>
      </c>
    </row>
    <row r="157" spans="1:10">
      <c r="A157" s="164"/>
      <c r="B157" s="165"/>
      <c r="C157" s="165"/>
      <c r="D157" s="165"/>
      <c r="E157" s="164"/>
      <c r="F157" s="164"/>
      <c r="G157" s="165"/>
      <c r="H157" s="164"/>
      <c r="I157" s="164"/>
      <c r="J157" s="166"/>
    </row>
    <row r="158" spans="1:10">
      <c r="A158" s="167"/>
      <c r="B158" s="168" t="s">
        <v>20</v>
      </c>
      <c r="C158" s="168" t="s">
        <v>21</v>
      </c>
      <c r="D158" s="168" t="s">
        <v>22</v>
      </c>
      <c r="E158" s="167" t="s">
        <v>23</v>
      </c>
      <c r="F158" s="167" t="s">
        <v>1752</v>
      </c>
      <c r="G158" s="168" t="s">
        <v>1753</v>
      </c>
      <c r="H158" s="167" t="s">
        <v>1754</v>
      </c>
      <c r="I158" s="167" t="s">
        <v>1755</v>
      </c>
      <c r="J158" s="169" t="s">
        <v>29</v>
      </c>
    </row>
    <row r="159" spans="1:10" ht="39">
      <c r="A159" s="161" t="s">
        <v>1859</v>
      </c>
      <c r="B159" s="162" t="s">
        <v>35</v>
      </c>
      <c r="C159" s="162" t="s">
        <v>36</v>
      </c>
      <c r="D159" s="162" t="s">
        <v>422</v>
      </c>
      <c r="E159" s="161" t="s">
        <v>423</v>
      </c>
      <c r="F159" s="161" t="s">
        <v>1857</v>
      </c>
      <c r="G159" s="162" t="s">
        <v>39</v>
      </c>
      <c r="H159" s="161">
        <v>1</v>
      </c>
      <c r="I159" s="161">
        <v>95.92</v>
      </c>
      <c r="J159" s="163">
        <v>95.92</v>
      </c>
    </row>
    <row r="160" spans="1:10">
      <c r="A160" s="164" t="s">
        <v>1758</v>
      </c>
      <c r="B160" s="165" t="s">
        <v>1759</v>
      </c>
      <c r="C160" s="165" t="s">
        <v>54</v>
      </c>
      <c r="D160" s="165">
        <v>88309</v>
      </c>
      <c r="E160" s="164" t="s">
        <v>1797</v>
      </c>
      <c r="F160" s="164" t="s">
        <v>1761</v>
      </c>
      <c r="G160" s="165" t="s">
        <v>1762</v>
      </c>
      <c r="H160" s="164">
        <v>0.6</v>
      </c>
      <c r="I160" s="164">
        <v>17.670000000000002</v>
      </c>
      <c r="J160" s="166">
        <v>10.6</v>
      </c>
    </row>
    <row r="161" spans="1:10">
      <c r="A161" s="164" t="s">
        <v>1758</v>
      </c>
      <c r="B161" s="165" t="s">
        <v>57</v>
      </c>
      <c r="C161" s="165" t="s">
        <v>54</v>
      </c>
      <c r="D161" s="165">
        <v>37401</v>
      </c>
      <c r="E161" s="164" t="s">
        <v>1860</v>
      </c>
      <c r="F161" s="164" t="s">
        <v>1770</v>
      </c>
      <c r="G161" s="165" t="s">
        <v>39</v>
      </c>
      <c r="H161" s="164">
        <v>1</v>
      </c>
      <c r="I161" s="164">
        <v>85.32</v>
      </c>
      <c r="J161" s="166">
        <v>85.32</v>
      </c>
    </row>
    <row r="162" spans="1:10">
      <c r="A162" s="164"/>
      <c r="B162" s="165"/>
      <c r="C162" s="165"/>
      <c r="D162" s="165"/>
      <c r="E162" s="164"/>
      <c r="F162" s="164"/>
      <c r="G162" s="165"/>
      <c r="H162" s="164"/>
      <c r="I162" s="164"/>
      <c r="J162" s="166"/>
    </row>
    <row r="163" spans="1:10">
      <c r="A163" s="167"/>
      <c r="B163" s="168" t="s">
        <v>20</v>
      </c>
      <c r="C163" s="168" t="s">
        <v>21</v>
      </c>
      <c r="D163" s="168" t="s">
        <v>22</v>
      </c>
      <c r="E163" s="167" t="s">
        <v>23</v>
      </c>
      <c r="F163" s="167" t="s">
        <v>1752</v>
      </c>
      <c r="G163" s="168" t="s">
        <v>1753</v>
      </c>
      <c r="H163" s="167" t="s">
        <v>1754</v>
      </c>
      <c r="I163" s="167" t="s">
        <v>1755</v>
      </c>
      <c r="J163" s="169" t="s">
        <v>29</v>
      </c>
    </row>
    <row r="164" spans="1:10" ht="77.25">
      <c r="A164" s="161" t="s">
        <v>1861</v>
      </c>
      <c r="B164" s="162" t="s">
        <v>35</v>
      </c>
      <c r="C164" s="162" t="s">
        <v>36</v>
      </c>
      <c r="D164" s="162" t="s">
        <v>403</v>
      </c>
      <c r="E164" s="161" t="s">
        <v>404</v>
      </c>
      <c r="F164" s="161" t="s">
        <v>1757</v>
      </c>
      <c r="G164" s="162" t="s">
        <v>39</v>
      </c>
      <c r="H164" s="161">
        <v>1</v>
      </c>
      <c r="I164" s="161">
        <v>2098.35</v>
      </c>
      <c r="J164" s="163">
        <v>2098.35</v>
      </c>
    </row>
    <row r="165" spans="1:10" ht="39">
      <c r="A165" s="164" t="s">
        <v>1758</v>
      </c>
      <c r="B165" s="165" t="s">
        <v>57</v>
      </c>
      <c r="C165" s="165" t="s">
        <v>54</v>
      </c>
      <c r="D165" s="165">
        <v>20231</v>
      </c>
      <c r="E165" s="164" t="s">
        <v>1862</v>
      </c>
      <c r="F165" s="164" t="s">
        <v>1770</v>
      </c>
      <c r="G165" s="165" t="s">
        <v>91</v>
      </c>
      <c r="H165" s="164">
        <v>3</v>
      </c>
      <c r="I165" s="164">
        <v>50.6</v>
      </c>
      <c r="J165" s="166">
        <v>151.80000000000001</v>
      </c>
    </row>
    <row r="166" spans="1:10" ht="26.25">
      <c r="A166" s="164" t="s">
        <v>1758</v>
      </c>
      <c r="B166" s="165" t="s">
        <v>1759</v>
      </c>
      <c r="C166" s="165" t="s">
        <v>54</v>
      </c>
      <c r="D166" s="165">
        <v>86884</v>
      </c>
      <c r="E166" s="164" t="s">
        <v>1863</v>
      </c>
      <c r="F166" s="164" t="s">
        <v>1864</v>
      </c>
      <c r="G166" s="165" t="s">
        <v>39</v>
      </c>
      <c r="H166" s="164">
        <v>1</v>
      </c>
      <c r="I166" s="164">
        <v>7.63</v>
      </c>
      <c r="J166" s="166">
        <v>7.63</v>
      </c>
    </row>
    <row r="167" spans="1:10" ht="26.25">
      <c r="A167" s="164" t="s">
        <v>1758</v>
      </c>
      <c r="B167" s="165" t="s">
        <v>1759</v>
      </c>
      <c r="C167" s="165" t="s">
        <v>54</v>
      </c>
      <c r="D167" s="165">
        <v>86889</v>
      </c>
      <c r="E167" s="164" t="s">
        <v>1865</v>
      </c>
      <c r="F167" s="164" t="s">
        <v>1864</v>
      </c>
      <c r="G167" s="165" t="s">
        <v>39</v>
      </c>
      <c r="H167" s="164">
        <v>2</v>
      </c>
      <c r="I167" s="164">
        <v>634.47</v>
      </c>
      <c r="J167" s="166">
        <v>1268.94</v>
      </c>
    </row>
    <row r="168" spans="1:10" ht="26.25">
      <c r="A168" s="164" t="s">
        <v>1758</v>
      </c>
      <c r="B168" s="165" t="s">
        <v>1759</v>
      </c>
      <c r="C168" s="165" t="s">
        <v>54</v>
      </c>
      <c r="D168" s="165">
        <v>86911</v>
      </c>
      <c r="E168" s="164" t="s">
        <v>1866</v>
      </c>
      <c r="F168" s="164" t="s">
        <v>1864</v>
      </c>
      <c r="G168" s="165" t="s">
        <v>39</v>
      </c>
      <c r="H168" s="164">
        <v>2</v>
      </c>
      <c r="I168" s="164">
        <v>65.75</v>
      </c>
      <c r="J168" s="166">
        <v>131.5</v>
      </c>
    </row>
    <row r="169" spans="1:10" ht="39">
      <c r="A169" s="164" t="s">
        <v>1758</v>
      </c>
      <c r="B169" s="165" t="s">
        <v>1759</v>
      </c>
      <c r="C169" s="165" t="s">
        <v>54</v>
      </c>
      <c r="D169" s="165">
        <v>86935</v>
      </c>
      <c r="E169" s="164" t="s">
        <v>1867</v>
      </c>
      <c r="F169" s="164" t="s">
        <v>1864</v>
      </c>
      <c r="G169" s="165" t="s">
        <v>39</v>
      </c>
      <c r="H169" s="164">
        <v>2</v>
      </c>
      <c r="I169" s="164">
        <v>269.24</v>
      </c>
      <c r="J169" s="166">
        <v>538.48</v>
      </c>
    </row>
    <row r="170" spans="1:10">
      <c r="A170" s="164"/>
      <c r="B170" s="165"/>
      <c r="C170" s="165"/>
      <c r="D170" s="165"/>
      <c r="E170" s="164"/>
      <c r="F170" s="164"/>
      <c r="G170" s="165"/>
      <c r="H170" s="164"/>
      <c r="I170" s="164"/>
      <c r="J170" s="166"/>
    </row>
    <row r="171" spans="1:10">
      <c r="A171" s="167"/>
      <c r="B171" s="168" t="s">
        <v>20</v>
      </c>
      <c r="C171" s="168" t="s">
        <v>21</v>
      </c>
      <c r="D171" s="168" t="s">
        <v>22</v>
      </c>
      <c r="E171" s="167" t="s">
        <v>23</v>
      </c>
      <c r="F171" s="167" t="s">
        <v>1752</v>
      </c>
      <c r="G171" s="168" t="s">
        <v>1753</v>
      </c>
      <c r="H171" s="167" t="s">
        <v>1754</v>
      </c>
      <c r="I171" s="167" t="s">
        <v>1755</v>
      </c>
      <c r="J171" s="169" t="s">
        <v>29</v>
      </c>
    </row>
    <row r="172" spans="1:10" ht="26.25">
      <c r="A172" s="161" t="s">
        <v>1868</v>
      </c>
      <c r="B172" s="162" t="s">
        <v>35</v>
      </c>
      <c r="C172" s="162" t="s">
        <v>36</v>
      </c>
      <c r="D172" s="162" t="s">
        <v>416</v>
      </c>
      <c r="E172" s="161" t="s">
        <v>417</v>
      </c>
      <c r="F172" s="161" t="s">
        <v>1848</v>
      </c>
      <c r="G172" s="162" t="s">
        <v>61</v>
      </c>
      <c r="H172" s="161">
        <v>1</v>
      </c>
      <c r="I172" s="161">
        <v>615.26</v>
      </c>
      <c r="J172" s="163">
        <v>615.26</v>
      </c>
    </row>
    <row r="173" spans="1:10">
      <c r="A173" s="164" t="s">
        <v>1758</v>
      </c>
      <c r="B173" s="165" t="s">
        <v>57</v>
      </c>
      <c r="C173" s="165" t="s">
        <v>54</v>
      </c>
      <c r="D173" s="165">
        <v>11186</v>
      </c>
      <c r="E173" s="164" t="s">
        <v>1869</v>
      </c>
      <c r="F173" s="164" t="s">
        <v>1770</v>
      </c>
      <c r="G173" s="165" t="s">
        <v>61</v>
      </c>
      <c r="H173" s="164">
        <v>1</v>
      </c>
      <c r="I173" s="164">
        <v>558.04</v>
      </c>
      <c r="J173" s="166">
        <v>558.04</v>
      </c>
    </row>
    <row r="174" spans="1:10">
      <c r="A174" s="164" t="s">
        <v>1758</v>
      </c>
      <c r="B174" s="165" t="s">
        <v>1759</v>
      </c>
      <c r="C174" s="165" t="s">
        <v>54</v>
      </c>
      <c r="D174" s="165">
        <v>88316</v>
      </c>
      <c r="E174" s="164" t="s">
        <v>1767</v>
      </c>
      <c r="F174" s="164" t="s">
        <v>1761</v>
      </c>
      <c r="G174" s="165" t="s">
        <v>1762</v>
      </c>
      <c r="H174" s="164">
        <v>0.4</v>
      </c>
      <c r="I174" s="164">
        <v>14.02</v>
      </c>
      <c r="J174" s="166">
        <v>5.6</v>
      </c>
    </row>
    <row r="175" spans="1:10">
      <c r="A175" s="164" t="s">
        <v>1758</v>
      </c>
      <c r="B175" s="165" t="s">
        <v>1759</v>
      </c>
      <c r="C175" s="165" t="s">
        <v>54</v>
      </c>
      <c r="D175" s="165">
        <v>88325</v>
      </c>
      <c r="E175" s="164" t="s">
        <v>1870</v>
      </c>
      <c r="F175" s="164" t="s">
        <v>1761</v>
      </c>
      <c r="G175" s="165" t="s">
        <v>1762</v>
      </c>
      <c r="H175" s="164">
        <v>2</v>
      </c>
      <c r="I175" s="164">
        <v>17.010000000000002</v>
      </c>
      <c r="J175" s="166">
        <v>34.020000000000003</v>
      </c>
    </row>
    <row r="176" spans="1:10" ht="26.25">
      <c r="A176" s="164" t="s">
        <v>1758</v>
      </c>
      <c r="B176" s="165" t="s">
        <v>57</v>
      </c>
      <c r="C176" s="165" t="s">
        <v>54</v>
      </c>
      <c r="D176" s="165">
        <v>442</v>
      </c>
      <c r="E176" s="164" t="s">
        <v>1871</v>
      </c>
      <c r="F176" s="164" t="s">
        <v>1770</v>
      </c>
      <c r="G176" s="165" t="s">
        <v>39</v>
      </c>
      <c r="H176" s="164">
        <v>4</v>
      </c>
      <c r="I176" s="164">
        <v>4.4000000000000004</v>
      </c>
      <c r="J176" s="166">
        <v>17.600000000000001</v>
      </c>
    </row>
    <row r="177" spans="1:10">
      <c r="A177" s="164"/>
      <c r="B177" s="165"/>
      <c r="C177" s="165"/>
      <c r="D177" s="165"/>
      <c r="E177" s="164"/>
      <c r="F177" s="164"/>
      <c r="G177" s="165"/>
      <c r="H177" s="164"/>
      <c r="I177" s="164"/>
      <c r="J177" s="166"/>
    </row>
    <row r="178" spans="1:10">
      <c r="A178" s="167"/>
      <c r="B178" s="168" t="s">
        <v>20</v>
      </c>
      <c r="C178" s="168" t="s">
        <v>21</v>
      </c>
      <c r="D178" s="168" t="s">
        <v>22</v>
      </c>
      <c r="E178" s="167" t="s">
        <v>23</v>
      </c>
      <c r="F178" s="167" t="s">
        <v>1752</v>
      </c>
      <c r="G178" s="168" t="s">
        <v>1753</v>
      </c>
      <c r="H178" s="167" t="s">
        <v>1754</v>
      </c>
      <c r="I178" s="167" t="s">
        <v>1755</v>
      </c>
      <c r="J178" s="169" t="s">
        <v>29</v>
      </c>
    </row>
    <row r="179" spans="1:10">
      <c r="A179" s="161" t="s">
        <v>1872</v>
      </c>
      <c r="B179" s="162" t="s">
        <v>35</v>
      </c>
      <c r="C179" s="162" t="s">
        <v>36</v>
      </c>
      <c r="D179" s="162" t="s">
        <v>433</v>
      </c>
      <c r="E179" s="161" t="s">
        <v>434</v>
      </c>
      <c r="F179" s="161" t="s">
        <v>1757</v>
      </c>
      <c r="G179" s="162" t="s">
        <v>61</v>
      </c>
      <c r="H179" s="161">
        <v>1</v>
      </c>
      <c r="I179" s="161">
        <v>2.4700000000000002</v>
      </c>
      <c r="J179" s="163">
        <v>2.4700000000000002</v>
      </c>
    </row>
    <row r="180" spans="1:10">
      <c r="A180" s="164" t="s">
        <v>1758</v>
      </c>
      <c r="B180" s="165" t="s">
        <v>57</v>
      </c>
      <c r="C180" s="165" t="s">
        <v>54</v>
      </c>
      <c r="D180" s="165">
        <v>3</v>
      </c>
      <c r="E180" s="164" t="s">
        <v>1873</v>
      </c>
      <c r="F180" s="164" t="s">
        <v>1770</v>
      </c>
      <c r="G180" s="165" t="s">
        <v>1874</v>
      </c>
      <c r="H180" s="164">
        <v>0.05</v>
      </c>
      <c r="I180" s="164">
        <v>10.32</v>
      </c>
      <c r="J180" s="166">
        <v>0.51</v>
      </c>
    </row>
    <row r="181" spans="1:10">
      <c r="A181" s="164" t="s">
        <v>1758</v>
      </c>
      <c r="B181" s="165" t="s">
        <v>1759</v>
      </c>
      <c r="C181" s="165" t="s">
        <v>54</v>
      </c>
      <c r="D181" s="165">
        <v>88316</v>
      </c>
      <c r="E181" s="164" t="s">
        <v>1767</v>
      </c>
      <c r="F181" s="164" t="s">
        <v>1761</v>
      </c>
      <c r="G181" s="165" t="s">
        <v>1762</v>
      </c>
      <c r="H181" s="164">
        <v>0.14000000000000001</v>
      </c>
      <c r="I181" s="164">
        <v>14.02</v>
      </c>
      <c r="J181" s="166">
        <v>1.96</v>
      </c>
    </row>
    <row r="182" spans="1:10">
      <c r="A182" s="164"/>
      <c r="B182" s="165"/>
      <c r="C182" s="165"/>
      <c r="D182" s="165"/>
      <c r="E182" s="164"/>
      <c r="F182" s="164"/>
      <c r="G182" s="165"/>
      <c r="H182" s="164"/>
      <c r="I182" s="164"/>
      <c r="J182" s="166"/>
    </row>
    <row r="183" spans="1:10">
      <c r="A183" s="167"/>
      <c r="B183" s="168" t="s">
        <v>20</v>
      </c>
      <c r="C183" s="168" t="s">
        <v>21</v>
      </c>
      <c r="D183" s="168" t="s">
        <v>22</v>
      </c>
      <c r="E183" s="167" t="s">
        <v>23</v>
      </c>
      <c r="F183" s="167" t="s">
        <v>1752</v>
      </c>
      <c r="G183" s="168" t="s">
        <v>1753</v>
      </c>
      <c r="H183" s="167" t="s">
        <v>1754</v>
      </c>
      <c r="I183" s="167" t="s">
        <v>1755</v>
      </c>
      <c r="J183" s="169" t="s">
        <v>29</v>
      </c>
    </row>
    <row r="184" spans="1:10" ht="26.25">
      <c r="A184" s="161" t="s">
        <v>1875</v>
      </c>
      <c r="B184" s="162" t="s">
        <v>35</v>
      </c>
      <c r="C184" s="162" t="s">
        <v>36</v>
      </c>
      <c r="D184" s="162" t="s">
        <v>462</v>
      </c>
      <c r="E184" s="161" t="s">
        <v>463</v>
      </c>
      <c r="F184" s="161" t="s">
        <v>1857</v>
      </c>
      <c r="G184" s="162" t="s">
        <v>464</v>
      </c>
      <c r="H184" s="161">
        <v>1</v>
      </c>
      <c r="I184" s="161">
        <v>1992.91</v>
      </c>
      <c r="J184" s="163">
        <v>1992.91</v>
      </c>
    </row>
    <row r="185" spans="1:10" ht="26.25">
      <c r="A185" s="164" t="s">
        <v>1758</v>
      </c>
      <c r="B185" s="165" t="s">
        <v>57</v>
      </c>
      <c r="C185" s="165" t="s">
        <v>54</v>
      </c>
      <c r="D185" s="165">
        <v>370</v>
      </c>
      <c r="E185" s="164" t="s">
        <v>1802</v>
      </c>
      <c r="F185" s="164" t="s">
        <v>1770</v>
      </c>
      <c r="G185" s="165" t="s">
        <v>78</v>
      </c>
      <c r="H185" s="164">
        <v>4.6199999999999998E-2</v>
      </c>
      <c r="I185" s="164">
        <v>72.09</v>
      </c>
      <c r="J185" s="166">
        <v>3.33</v>
      </c>
    </row>
    <row r="186" spans="1:10">
      <c r="A186" s="164" t="s">
        <v>1758</v>
      </c>
      <c r="B186" s="165" t="s">
        <v>57</v>
      </c>
      <c r="C186" s="165" t="s">
        <v>54</v>
      </c>
      <c r="D186" s="165">
        <v>1379</v>
      </c>
      <c r="E186" s="164" t="s">
        <v>1876</v>
      </c>
      <c r="F186" s="164" t="s">
        <v>1770</v>
      </c>
      <c r="G186" s="165" t="s">
        <v>99</v>
      </c>
      <c r="H186" s="164">
        <v>7.26</v>
      </c>
      <c r="I186" s="164">
        <v>0.66</v>
      </c>
      <c r="J186" s="166">
        <v>4.79</v>
      </c>
    </row>
    <row r="187" spans="1:10">
      <c r="A187" s="164" t="s">
        <v>1758</v>
      </c>
      <c r="B187" s="165" t="s">
        <v>57</v>
      </c>
      <c r="C187" s="165" t="s">
        <v>54</v>
      </c>
      <c r="D187" s="165">
        <v>5075</v>
      </c>
      <c r="E187" s="164" t="s">
        <v>1773</v>
      </c>
      <c r="F187" s="164" t="s">
        <v>1770</v>
      </c>
      <c r="G187" s="165" t="s">
        <v>99</v>
      </c>
      <c r="H187" s="164">
        <v>0.11</v>
      </c>
      <c r="I187" s="164">
        <v>23.4</v>
      </c>
      <c r="J187" s="166">
        <v>2.57</v>
      </c>
    </row>
    <row r="188" spans="1:10" ht="26.25">
      <c r="A188" s="164" t="s">
        <v>1758</v>
      </c>
      <c r="B188" s="165" t="s">
        <v>57</v>
      </c>
      <c r="C188" s="165" t="s">
        <v>54</v>
      </c>
      <c r="D188" s="165">
        <v>11581</v>
      </c>
      <c r="E188" s="164" t="s">
        <v>1877</v>
      </c>
      <c r="F188" s="164" t="s">
        <v>1770</v>
      </c>
      <c r="G188" s="165" t="s">
        <v>91</v>
      </c>
      <c r="H188" s="164">
        <v>4</v>
      </c>
      <c r="I188" s="164">
        <v>22.08</v>
      </c>
      <c r="J188" s="166">
        <v>88.32</v>
      </c>
    </row>
    <row r="189" spans="1:10" ht="51.75">
      <c r="A189" s="164" t="s">
        <v>1758</v>
      </c>
      <c r="B189" s="165" t="s">
        <v>57</v>
      </c>
      <c r="C189" s="165" t="s">
        <v>54</v>
      </c>
      <c r="D189" s="165">
        <v>39489</v>
      </c>
      <c r="E189" s="164" t="s">
        <v>1878</v>
      </c>
      <c r="F189" s="164" t="s">
        <v>1770</v>
      </c>
      <c r="G189" s="165" t="s">
        <v>39</v>
      </c>
      <c r="H189" s="164">
        <v>2.2000000000000002</v>
      </c>
      <c r="I189" s="164">
        <v>462.95</v>
      </c>
      <c r="J189" s="166">
        <v>1018.49</v>
      </c>
    </row>
    <row r="190" spans="1:10" ht="26.25">
      <c r="A190" s="164" t="s">
        <v>1758</v>
      </c>
      <c r="B190" s="165" t="s">
        <v>57</v>
      </c>
      <c r="C190" s="165" t="s">
        <v>54</v>
      </c>
      <c r="D190" s="165">
        <v>11575</v>
      </c>
      <c r="E190" s="164" t="s">
        <v>1879</v>
      </c>
      <c r="F190" s="164" t="s">
        <v>1770</v>
      </c>
      <c r="G190" s="165" t="s">
        <v>39</v>
      </c>
      <c r="H190" s="164">
        <v>4</v>
      </c>
      <c r="I190" s="164">
        <v>60.19</v>
      </c>
      <c r="J190" s="166">
        <v>240.76</v>
      </c>
    </row>
    <row r="191" spans="1:10">
      <c r="A191" s="164" t="s">
        <v>1758</v>
      </c>
      <c r="B191" s="165" t="s">
        <v>1759</v>
      </c>
      <c r="C191" s="165" t="s">
        <v>54</v>
      </c>
      <c r="D191" s="165">
        <v>88261</v>
      </c>
      <c r="E191" s="164" t="s">
        <v>1880</v>
      </c>
      <c r="F191" s="164" t="s">
        <v>1761</v>
      </c>
      <c r="G191" s="165" t="s">
        <v>1762</v>
      </c>
      <c r="H191" s="164">
        <v>11</v>
      </c>
      <c r="I191" s="164">
        <v>18.77</v>
      </c>
      <c r="J191" s="166">
        <v>206.47</v>
      </c>
    </row>
    <row r="192" spans="1:10">
      <c r="A192" s="164" t="s">
        <v>1758</v>
      </c>
      <c r="B192" s="165" t="s">
        <v>1759</v>
      </c>
      <c r="C192" s="165" t="s">
        <v>54</v>
      </c>
      <c r="D192" s="165">
        <v>88309</v>
      </c>
      <c r="E192" s="164" t="s">
        <v>1797</v>
      </c>
      <c r="F192" s="164" t="s">
        <v>1761</v>
      </c>
      <c r="G192" s="165" t="s">
        <v>1762</v>
      </c>
      <c r="H192" s="164">
        <v>4.4000000000000004</v>
      </c>
      <c r="I192" s="164">
        <v>17.670000000000002</v>
      </c>
      <c r="J192" s="166">
        <v>77.739999999999995</v>
      </c>
    </row>
    <row r="193" spans="1:10">
      <c r="A193" s="164" t="s">
        <v>1758</v>
      </c>
      <c r="B193" s="165" t="s">
        <v>1759</v>
      </c>
      <c r="C193" s="165" t="s">
        <v>54</v>
      </c>
      <c r="D193" s="165">
        <v>88316</v>
      </c>
      <c r="E193" s="164" t="s">
        <v>1767</v>
      </c>
      <c r="F193" s="164" t="s">
        <v>1761</v>
      </c>
      <c r="G193" s="165" t="s">
        <v>1762</v>
      </c>
      <c r="H193" s="164">
        <v>15.4</v>
      </c>
      <c r="I193" s="164">
        <v>14.02</v>
      </c>
      <c r="J193" s="166">
        <v>215.9</v>
      </c>
    </row>
    <row r="194" spans="1:10" ht="26.25">
      <c r="A194" s="164" t="s">
        <v>1758</v>
      </c>
      <c r="B194" s="165" t="s">
        <v>57</v>
      </c>
      <c r="C194" s="165" t="s">
        <v>54</v>
      </c>
      <c r="D194" s="165">
        <v>38165</v>
      </c>
      <c r="E194" s="164" t="s">
        <v>1881</v>
      </c>
      <c r="F194" s="164" t="s">
        <v>1770</v>
      </c>
      <c r="G194" s="165" t="s">
        <v>1882</v>
      </c>
      <c r="H194" s="164">
        <v>1</v>
      </c>
      <c r="I194" s="164">
        <v>74.11</v>
      </c>
      <c r="J194" s="166">
        <v>74.11</v>
      </c>
    </row>
    <row r="195" spans="1:10">
      <c r="A195" s="164" t="s">
        <v>1758</v>
      </c>
      <c r="B195" s="165" t="s">
        <v>57</v>
      </c>
      <c r="C195" s="165" t="s">
        <v>54</v>
      </c>
      <c r="D195" s="165">
        <v>38124</v>
      </c>
      <c r="E195" s="164" t="s">
        <v>1883</v>
      </c>
      <c r="F195" s="164" t="s">
        <v>1770</v>
      </c>
      <c r="G195" s="165" t="s">
        <v>39</v>
      </c>
      <c r="H195" s="164">
        <v>1</v>
      </c>
      <c r="I195" s="164">
        <v>29.94</v>
      </c>
      <c r="J195" s="166">
        <v>29.94</v>
      </c>
    </row>
    <row r="196" spans="1:10" ht="26.25">
      <c r="A196" s="164" t="s">
        <v>1758</v>
      </c>
      <c r="B196" s="165" t="s">
        <v>57</v>
      </c>
      <c r="C196" s="165" t="s">
        <v>54</v>
      </c>
      <c r="D196" s="165">
        <v>11552</v>
      </c>
      <c r="E196" s="164" t="s">
        <v>1884</v>
      </c>
      <c r="F196" s="164" t="s">
        <v>1770</v>
      </c>
      <c r="G196" s="165" t="s">
        <v>91</v>
      </c>
      <c r="H196" s="164">
        <v>3.96</v>
      </c>
      <c r="I196" s="164">
        <v>7.7</v>
      </c>
      <c r="J196" s="166">
        <v>30.49</v>
      </c>
    </row>
    <row r="197" spans="1:10">
      <c r="A197" s="164"/>
      <c r="B197" s="165"/>
      <c r="C197" s="165"/>
      <c r="D197" s="165"/>
      <c r="E197" s="164"/>
      <c r="F197" s="164"/>
      <c r="G197" s="165"/>
      <c r="H197" s="164"/>
      <c r="I197" s="164"/>
      <c r="J197" s="166"/>
    </row>
    <row r="198" spans="1:10">
      <c r="A198" s="167"/>
      <c r="B198" s="168" t="s">
        <v>20</v>
      </c>
      <c r="C198" s="168" t="s">
        <v>21</v>
      </c>
      <c r="D198" s="168" t="s">
        <v>22</v>
      </c>
      <c r="E198" s="167" t="s">
        <v>23</v>
      </c>
      <c r="F198" s="167" t="s">
        <v>1752</v>
      </c>
      <c r="G198" s="168" t="s">
        <v>1753</v>
      </c>
      <c r="H198" s="167" t="s">
        <v>1754</v>
      </c>
      <c r="I198" s="167" t="s">
        <v>1755</v>
      </c>
      <c r="J198" s="169" t="s">
        <v>29</v>
      </c>
    </row>
    <row r="199" spans="1:10" ht="26.25">
      <c r="A199" s="161" t="s">
        <v>1885</v>
      </c>
      <c r="B199" s="162" t="s">
        <v>35</v>
      </c>
      <c r="C199" s="162" t="s">
        <v>36</v>
      </c>
      <c r="D199" s="162" t="s">
        <v>337</v>
      </c>
      <c r="E199" s="161" t="s">
        <v>338</v>
      </c>
      <c r="F199" s="161" t="s">
        <v>1848</v>
      </c>
      <c r="G199" s="162" t="s">
        <v>61</v>
      </c>
      <c r="H199" s="161">
        <v>1</v>
      </c>
      <c r="I199" s="161">
        <v>1246.81</v>
      </c>
      <c r="J199" s="163">
        <v>1246.81</v>
      </c>
    </row>
    <row r="200" spans="1:10">
      <c r="A200" s="164" t="s">
        <v>1758</v>
      </c>
      <c r="B200" s="165" t="s">
        <v>57</v>
      </c>
      <c r="C200" s="165" t="s">
        <v>1852</v>
      </c>
      <c r="D200" s="165" t="s">
        <v>1853</v>
      </c>
      <c r="E200" s="164" t="s">
        <v>1854</v>
      </c>
      <c r="F200" s="164" t="s">
        <v>1855</v>
      </c>
      <c r="G200" s="165" t="s">
        <v>61</v>
      </c>
      <c r="H200" s="164">
        <v>1</v>
      </c>
      <c r="I200" s="164">
        <v>1246.81</v>
      </c>
      <c r="J200" s="166">
        <v>1246.81</v>
      </c>
    </row>
    <row r="201" spans="1:10">
      <c r="A201" s="164"/>
      <c r="B201" s="165"/>
      <c r="C201" s="165"/>
      <c r="D201" s="165"/>
      <c r="E201" s="164"/>
      <c r="F201" s="164"/>
      <c r="G201" s="165"/>
      <c r="H201" s="164"/>
      <c r="I201" s="164"/>
      <c r="J201" s="166"/>
    </row>
    <row r="202" spans="1:10">
      <c r="A202" s="167"/>
      <c r="B202" s="168" t="s">
        <v>20</v>
      </c>
      <c r="C202" s="168" t="s">
        <v>21</v>
      </c>
      <c r="D202" s="168" t="s">
        <v>22</v>
      </c>
      <c r="E202" s="167" t="s">
        <v>23</v>
      </c>
      <c r="F202" s="167" t="s">
        <v>1752</v>
      </c>
      <c r="G202" s="168" t="s">
        <v>1753</v>
      </c>
      <c r="H202" s="167" t="s">
        <v>1754</v>
      </c>
      <c r="I202" s="167" t="s">
        <v>1755</v>
      </c>
      <c r="J202" s="169" t="s">
        <v>29</v>
      </c>
    </row>
    <row r="203" spans="1:10" ht="39">
      <c r="A203" s="161" t="s">
        <v>1886</v>
      </c>
      <c r="B203" s="162" t="s">
        <v>35</v>
      </c>
      <c r="C203" s="162" t="s">
        <v>36</v>
      </c>
      <c r="D203" s="162" t="s">
        <v>511</v>
      </c>
      <c r="E203" s="161" t="s">
        <v>512</v>
      </c>
      <c r="F203" s="161" t="s">
        <v>1887</v>
      </c>
      <c r="G203" s="162" t="s">
        <v>178</v>
      </c>
      <c r="H203" s="161">
        <v>1</v>
      </c>
      <c r="I203" s="161">
        <v>3100.81</v>
      </c>
      <c r="J203" s="163">
        <v>3100.81</v>
      </c>
    </row>
    <row r="204" spans="1:10" ht="39">
      <c r="A204" s="164" t="s">
        <v>1758</v>
      </c>
      <c r="B204" s="165" t="s">
        <v>57</v>
      </c>
      <c r="C204" s="165" t="s">
        <v>54</v>
      </c>
      <c r="D204" s="165">
        <v>20231</v>
      </c>
      <c r="E204" s="164" t="s">
        <v>1862</v>
      </c>
      <c r="F204" s="164" t="s">
        <v>1770</v>
      </c>
      <c r="G204" s="165" t="s">
        <v>91</v>
      </c>
      <c r="H204" s="164">
        <v>3.2</v>
      </c>
      <c r="I204" s="164">
        <v>50.6</v>
      </c>
      <c r="J204" s="166">
        <v>161.91999999999999</v>
      </c>
    </row>
    <row r="205" spans="1:10" ht="26.25">
      <c r="A205" s="164" t="s">
        <v>1758</v>
      </c>
      <c r="B205" s="165" t="s">
        <v>1759</v>
      </c>
      <c r="C205" s="165" t="s">
        <v>54</v>
      </c>
      <c r="D205" s="165">
        <v>86895</v>
      </c>
      <c r="E205" s="164" t="s">
        <v>1888</v>
      </c>
      <c r="F205" s="164" t="s">
        <v>1864</v>
      </c>
      <c r="G205" s="165" t="s">
        <v>39</v>
      </c>
      <c r="H205" s="164">
        <v>6.4</v>
      </c>
      <c r="I205" s="164">
        <v>305.11</v>
      </c>
      <c r="J205" s="166">
        <v>1952.7</v>
      </c>
    </row>
    <row r="206" spans="1:10" ht="39">
      <c r="A206" s="164" t="s">
        <v>1758</v>
      </c>
      <c r="B206" s="165" t="s">
        <v>1759</v>
      </c>
      <c r="C206" s="165" t="s">
        <v>54</v>
      </c>
      <c r="D206" s="165">
        <v>86937</v>
      </c>
      <c r="E206" s="164" t="s">
        <v>1889</v>
      </c>
      <c r="F206" s="164" t="s">
        <v>1864</v>
      </c>
      <c r="G206" s="165" t="s">
        <v>39</v>
      </c>
      <c r="H206" s="164">
        <v>3</v>
      </c>
      <c r="I206" s="164">
        <v>179.88</v>
      </c>
      <c r="J206" s="166">
        <v>539.64</v>
      </c>
    </row>
    <row r="207" spans="1:10" ht="26.25">
      <c r="A207" s="164" t="s">
        <v>1758</v>
      </c>
      <c r="B207" s="165" t="s">
        <v>1759</v>
      </c>
      <c r="C207" s="165" t="s">
        <v>54</v>
      </c>
      <c r="D207" s="165">
        <v>86915</v>
      </c>
      <c r="E207" s="164" t="s">
        <v>1890</v>
      </c>
      <c r="F207" s="164" t="s">
        <v>1864</v>
      </c>
      <c r="G207" s="165" t="s">
        <v>39</v>
      </c>
      <c r="H207" s="164">
        <v>3</v>
      </c>
      <c r="I207" s="164">
        <v>107.74</v>
      </c>
      <c r="J207" s="166">
        <v>323.22000000000003</v>
      </c>
    </row>
    <row r="208" spans="1:10" ht="26.25">
      <c r="A208" s="164" t="s">
        <v>1758</v>
      </c>
      <c r="B208" s="165" t="s">
        <v>1759</v>
      </c>
      <c r="C208" s="165" t="s">
        <v>54</v>
      </c>
      <c r="D208" s="165">
        <v>86887</v>
      </c>
      <c r="E208" s="164" t="s">
        <v>1891</v>
      </c>
      <c r="F208" s="164" t="s">
        <v>1864</v>
      </c>
      <c r="G208" s="165" t="s">
        <v>39</v>
      </c>
      <c r="H208" s="164">
        <v>3</v>
      </c>
      <c r="I208" s="164">
        <v>41.11</v>
      </c>
      <c r="J208" s="166">
        <v>123.33</v>
      </c>
    </row>
    <row r="209" spans="1:10">
      <c r="A209" s="164"/>
      <c r="B209" s="165"/>
      <c r="C209" s="165"/>
      <c r="D209" s="165"/>
      <c r="E209" s="164"/>
      <c r="F209" s="164"/>
      <c r="G209" s="165"/>
      <c r="H209" s="164"/>
      <c r="I209" s="164"/>
      <c r="J209" s="166"/>
    </row>
    <row r="210" spans="1:10">
      <c r="A210" s="167"/>
      <c r="B210" s="168" t="s">
        <v>20</v>
      </c>
      <c r="C210" s="168" t="s">
        <v>21</v>
      </c>
      <c r="D210" s="168" t="s">
        <v>22</v>
      </c>
      <c r="E210" s="167" t="s">
        <v>23</v>
      </c>
      <c r="F210" s="167" t="s">
        <v>1752</v>
      </c>
      <c r="G210" s="168" t="s">
        <v>1753</v>
      </c>
      <c r="H210" s="167" t="s">
        <v>1754</v>
      </c>
      <c r="I210" s="167" t="s">
        <v>1755</v>
      </c>
      <c r="J210" s="169" t="s">
        <v>29</v>
      </c>
    </row>
    <row r="211" spans="1:10" ht="39">
      <c r="A211" s="161" t="s">
        <v>1892</v>
      </c>
      <c r="B211" s="162" t="s">
        <v>35</v>
      </c>
      <c r="C211" s="162" t="s">
        <v>36</v>
      </c>
      <c r="D211" s="162" t="s">
        <v>422</v>
      </c>
      <c r="E211" s="161" t="s">
        <v>423</v>
      </c>
      <c r="F211" s="161" t="s">
        <v>1857</v>
      </c>
      <c r="G211" s="162" t="s">
        <v>39</v>
      </c>
      <c r="H211" s="161">
        <v>1</v>
      </c>
      <c r="I211" s="161">
        <v>95.92</v>
      </c>
      <c r="J211" s="163">
        <v>95.92</v>
      </c>
    </row>
    <row r="212" spans="1:10">
      <c r="A212" s="164" t="s">
        <v>1758</v>
      </c>
      <c r="B212" s="165" t="s">
        <v>1759</v>
      </c>
      <c r="C212" s="165" t="s">
        <v>54</v>
      </c>
      <c r="D212" s="165">
        <v>88309</v>
      </c>
      <c r="E212" s="164" t="s">
        <v>1797</v>
      </c>
      <c r="F212" s="164" t="s">
        <v>1761</v>
      </c>
      <c r="G212" s="165" t="s">
        <v>1762</v>
      </c>
      <c r="H212" s="164">
        <v>0.6</v>
      </c>
      <c r="I212" s="164">
        <v>17.670000000000002</v>
      </c>
      <c r="J212" s="166">
        <v>10.6</v>
      </c>
    </row>
    <row r="213" spans="1:10">
      <c r="A213" s="164" t="s">
        <v>1758</v>
      </c>
      <c r="B213" s="165" t="s">
        <v>57</v>
      </c>
      <c r="C213" s="165" t="s">
        <v>54</v>
      </c>
      <c r="D213" s="165">
        <v>37401</v>
      </c>
      <c r="E213" s="164" t="s">
        <v>1860</v>
      </c>
      <c r="F213" s="164" t="s">
        <v>1770</v>
      </c>
      <c r="G213" s="165" t="s">
        <v>39</v>
      </c>
      <c r="H213" s="164">
        <v>1</v>
      </c>
      <c r="I213" s="164">
        <v>85.32</v>
      </c>
      <c r="J213" s="166">
        <v>85.32</v>
      </c>
    </row>
    <row r="214" spans="1:10">
      <c r="A214" s="164"/>
      <c r="B214" s="165"/>
      <c r="C214" s="165"/>
      <c r="D214" s="165"/>
      <c r="E214" s="164"/>
      <c r="F214" s="164"/>
      <c r="G214" s="165"/>
      <c r="H214" s="164"/>
      <c r="I214" s="164"/>
      <c r="J214" s="166"/>
    </row>
    <row r="215" spans="1:10">
      <c r="A215" s="167"/>
      <c r="B215" s="168" t="s">
        <v>20</v>
      </c>
      <c r="C215" s="168" t="s">
        <v>21</v>
      </c>
      <c r="D215" s="168" t="s">
        <v>22</v>
      </c>
      <c r="E215" s="167" t="s">
        <v>23</v>
      </c>
      <c r="F215" s="167" t="s">
        <v>1752</v>
      </c>
      <c r="G215" s="168" t="s">
        <v>1753</v>
      </c>
      <c r="H215" s="167" t="s">
        <v>1754</v>
      </c>
      <c r="I215" s="167" t="s">
        <v>1755</v>
      </c>
      <c r="J215" s="169" t="s">
        <v>29</v>
      </c>
    </row>
    <row r="216" spans="1:10" ht="26.25">
      <c r="A216" s="161" t="s">
        <v>1893</v>
      </c>
      <c r="B216" s="162" t="s">
        <v>35</v>
      </c>
      <c r="C216" s="162" t="s">
        <v>36</v>
      </c>
      <c r="D216" s="162" t="s">
        <v>419</v>
      </c>
      <c r="E216" s="161" t="s">
        <v>420</v>
      </c>
      <c r="F216" s="161" t="s">
        <v>1857</v>
      </c>
      <c r="G216" s="162" t="s">
        <v>39</v>
      </c>
      <c r="H216" s="161">
        <v>1</v>
      </c>
      <c r="I216" s="161">
        <v>95.92</v>
      </c>
      <c r="J216" s="163">
        <v>95.92</v>
      </c>
    </row>
    <row r="217" spans="1:10">
      <c r="A217" s="164" t="s">
        <v>1758</v>
      </c>
      <c r="B217" s="165" t="s">
        <v>1759</v>
      </c>
      <c r="C217" s="165" t="s">
        <v>54</v>
      </c>
      <c r="D217" s="165">
        <v>88309</v>
      </c>
      <c r="E217" s="164" t="s">
        <v>1797</v>
      </c>
      <c r="F217" s="164" t="s">
        <v>1761</v>
      </c>
      <c r="G217" s="165" t="s">
        <v>1762</v>
      </c>
      <c r="H217" s="164">
        <v>0.6</v>
      </c>
      <c r="I217" s="164">
        <v>17.670000000000002</v>
      </c>
      <c r="J217" s="166">
        <v>10.6</v>
      </c>
    </row>
    <row r="218" spans="1:10">
      <c r="A218" s="164" t="s">
        <v>1758</v>
      </c>
      <c r="B218" s="165" t="s">
        <v>57</v>
      </c>
      <c r="C218" s="165" t="s">
        <v>54</v>
      </c>
      <c r="D218" s="165">
        <v>37400</v>
      </c>
      <c r="E218" s="164" t="s">
        <v>1858</v>
      </c>
      <c r="F218" s="164" t="s">
        <v>1770</v>
      </c>
      <c r="G218" s="165" t="s">
        <v>39</v>
      </c>
      <c r="H218" s="164">
        <v>1</v>
      </c>
      <c r="I218" s="164">
        <v>85.32</v>
      </c>
      <c r="J218" s="166">
        <v>85.32</v>
      </c>
    </row>
    <row r="219" spans="1:10">
      <c r="A219" s="164"/>
      <c r="B219" s="165"/>
      <c r="C219" s="165"/>
      <c r="D219" s="165"/>
      <c r="E219" s="164"/>
      <c r="F219" s="164"/>
      <c r="G219" s="165"/>
      <c r="H219" s="164"/>
      <c r="I219" s="164"/>
      <c r="J219" s="166"/>
    </row>
    <row r="220" spans="1:10">
      <c r="A220" s="167"/>
      <c r="B220" s="168" t="s">
        <v>20</v>
      </c>
      <c r="C220" s="168" t="s">
        <v>21</v>
      </c>
      <c r="D220" s="168" t="s">
        <v>22</v>
      </c>
      <c r="E220" s="167" t="s">
        <v>23</v>
      </c>
      <c r="F220" s="167" t="s">
        <v>1752</v>
      </c>
      <c r="G220" s="168" t="s">
        <v>1753</v>
      </c>
      <c r="H220" s="167" t="s">
        <v>1754</v>
      </c>
      <c r="I220" s="167" t="s">
        <v>1755</v>
      </c>
      <c r="J220" s="169" t="s">
        <v>29</v>
      </c>
    </row>
    <row r="221" spans="1:10" ht="26.25">
      <c r="A221" s="161" t="s">
        <v>1894</v>
      </c>
      <c r="B221" s="162" t="s">
        <v>35</v>
      </c>
      <c r="C221" s="162" t="s">
        <v>36</v>
      </c>
      <c r="D221" s="162" t="s">
        <v>416</v>
      </c>
      <c r="E221" s="161" t="s">
        <v>417</v>
      </c>
      <c r="F221" s="161" t="s">
        <v>1848</v>
      </c>
      <c r="G221" s="162" t="s">
        <v>61</v>
      </c>
      <c r="H221" s="161">
        <v>1</v>
      </c>
      <c r="I221" s="161">
        <v>615.26</v>
      </c>
      <c r="J221" s="163">
        <v>615.26</v>
      </c>
    </row>
    <row r="222" spans="1:10">
      <c r="A222" s="164" t="s">
        <v>1758</v>
      </c>
      <c r="B222" s="165" t="s">
        <v>57</v>
      </c>
      <c r="C222" s="165" t="s">
        <v>54</v>
      </c>
      <c r="D222" s="165">
        <v>11186</v>
      </c>
      <c r="E222" s="164" t="s">
        <v>1869</v>
      </c>
      <c r="F222" s="164" t="s">
        <v>1770</v>
      </c>
      <c r="G222" s="165" t="s">
        <v>61</v>
      </c>
      <c r="H222" s="164">
        <v>1</v>
      </c>
      <c r="I222" s="164">
        <v>558.04</v>
      </c>
      <c r="J222" s="166">
        <v>558.04</v>
      </c>
    </row>
    <row r="223" spans="1:10">
      <c r="A223" s="164" t="s">
        <v>1758</v>
      </c>
      <c r="B223" s="165" t="s">
        <v>1759</v>
      </c>
      <c r="C223" s="165" t="s">
        <v>54</v>
      </c>
      <c r="D223" s="165">
        <v>88316</v>
      </c>
      <c r="E223" s="164" t="s">
        <v>1767</v>
      </c>
      <c r="F223" s="164" t="s">
        <v>1761</v>
      </c>
      <c r="G223" s="165" t="s">
        <v>1762</v>
      </c>
      <c r="H223" s="164">
        <v>0.4</v>
      </c>
      <c r="I223" s="164">
        <v>14.02</v>
      </c>
      <c r="J223" s="166">
        <v>5.6</v>
      </c>
    </row>
    <row r="224" spans="1:10">
      <c r="A224" s="164" t="s">
        <v>1758</v>
      </c>
      <c r="B224" s="165" t="s">
        <v>1759</v>
      </c>
      <c r="C224" s="165" t="s">
        <v>54</v>
      </c>
      <c r="D224" s="165">
        <v>88325</v>
      </c>
      <c r="E224" s="164" t="s">
        <v>1870</v>
      </c>
      <c r="F224" s="164" t="s">
        <v>1761</v>
      </c>
      <c r="G224" s="165" t="s">
        <v>1762</v>
      </c>
      <c r="H224" s="164">
        <v>2</v>
      </c>
      <c r="I224" s="164">
        <v>17.010000000000002</v>
      </c>
      <c r="J224" s="166">
        <v>34.020000000000003</v>
      </c>
    </row>
    <row r="225" spans="1:10" ht="26.25">
      <c r="A225" s="164" t="s">
        <v>1758</v>
      </c>
      <c r="B225" s="165" t="s">
        <v>57</v>
      </c>
      <c r="C225" s="165" t="s">
        <v>54</v>
      </c>
      <c r="D225" s="165">
        <v>442</v>
      </c>
      <c r="E225" s="164" t="s">
        <v>1871</v>
      </c>
      <c r="F225" s="164" t="s">
        <v>1770</v>
      </c>
      <c r="G225" s="165" t="s">
        <v>39</v>
      </c>
      <c r="H225" s="164">
        <v>4</v>
      </c>
      <c r="I225" s="164">
        <v>4.4000000000000004</v>
      </c>
      <c r="J225" s="166">
        <v>17.600000000000001</v>
      </c>
    </row>
    <row r="226" spans="1:10">
      <c r="A226" s="164"/>
      <c r="B226" s="165"/>
      <c r="C226" s="165"/>
      <c r="D226" s="165"/>
      <c r="E226" s="164"/>
      <c r="F226" s="164"/>
      <c r="G226" s="165"/>
      <c r="H226" s="164"/>
      <c r="I226" s="164"/>
      <c r="J226" s="166"/>
    </row>
    <row r="227" spans="1:10">
      <c r="A227" s="167"/>
      <c r="B227" s="168" t="s">
        <v>20</v>
      </c>
      <c r="C227" s="168" t="s">
        <v>21</v>
      </c>
      <c r="D227" s="168" t="s">
        <v>22</v>
      </c>
      <c r="E227" s="167" t="s">
        <v>23</v>
      </c>
      <c r="F227" s="167" t="s">
        <v>1752</v>
      </c>
      <c r="G227" s="168" t="s">
        <v>1753</v>
      </c>
      <c r="H227" s="167" t="s">
        <v>1754</v>
      </c>
      <c r="I227" s="167" t="s">
        <v>1755</v>
      </c>
      <c r="J227" s="169" t="s">
        <v>29</v>
      </c>
    </row>
    <row r="228" spans="1:10">
      <c r="A228" s="161" t="s">
        <v>1895</v>
      </c>
      <c r="B228" s="162" t="s">
        <v>35</v>
      </c>
      <c r="C228" s="162" t="s">
        <v>36</v>
      </c>
      <c r="D228" s="162" t="s">
        <v>433</v>
      </c>
      <c r="E228" s="161" t="s">
        <v>434</v>
      </c>
      <c r="F228" s="161" t="s">
        <v>1757</v>
      </c>
      <c r="G228" s="162" t="s">
        <v>61</v>
      </c>
      <c r="H228" s="161">
        <v>1</v>
      </c>
      <c r="I228" s="161">
        <v>2.4700000000000002</v>
      </c>
      <c r="J228" s="163">
        <v>2.4700000000000002</v>
      </c>
    </row>
    <row r="229" spans="1:10">
      <c r="A229" s="164" t="s">
        <v>1758</v>
      </c>
      <c r="B229" s="165" t="s">
        <v>57</v>
      </c>
      <c r="C229" s="165" t="s">
        <v>54</v>
      </c>
      <c r="D229" s="165">
        <v>3</v>
      </c>
      <c r="E229" s="164" t="s">
        <v>1873</v>
      </c>
      <c r="F229" s="164" t="s">
        <v>1770</v>
      </c>
      <c r="G229" s="165" t="s">
        <v>1874</v>
      </c>
      <c r="H229" s="164">
        <v>0.05</v>
      </c>
      <c r="I229" s="164">
        <v>10.32</v>
      </c>
      <c r="J229" s="166">
        <v>0.51</v>
      </c>
    </row>
    <row r="230" spans="1:10">
      <c r="A230" s="164" t="s">
        <v>1758</v>
      </c>
      <c r="B230" s="165" t="s">
        <v>1759</v>
      </c>
      <c r="C230" s="165" t="s">
        <v>54</v>
      </c>
      <c r="D230" s="165">
        <v>88316</v>
      </c>
      <c r="E230" s="164" t="s">
        <v>1767</v>
      </c>
      <c r="F230" s="164" t="s">
        <v>1761</v>
      </c>
      <c r="G230" s="165" t="s">
        <v>1762</v>
      </c>
      <c r="H230" s="164">
        <v>0.14000000000000001</v>
      </c>
      <c r="I230" s="164">
        <v>14.02</v>
      </c>
      <c r="J230" s="166">
        <v>1.96</v>
      </c>
    </row>
    <row r="231" spans="1:10">
      <c r="A231" s="164"/>
      <c r="B231" s="165"/>
      <c r="C231" s="165"/>
      <c r="D231" s="165"/>
      <c r="E231" s="164"/>
      <c r="F231" s="164"/>
      <c r="G231" s="165"/>
      <c r="H231" s="164"/>
      <c r="I231" s="164"/>
      <c r="J231" s="166"/>
    </row>
    <row r="232" spans="1:10">
      <c r="A232" s="167"/>
      <c r="B232" s="168" t="s">
        <v>20</v>
      </c>
      <c r="C232" s="168" t="s">
        <v>21</v>
      </c>
      <c r="D232" s="168" t="s">
        <v>22</v>
      </c>
      <c r="E232" s="167" t="s">
        <v>23</v>
      </c>
      <c r="F232" s="167" t="s">
        <v>1752</v>
      </c>
      <c r="G232" s="168" t="s">
        <v>1753</v>
      </c>
      <c r="H232" s="167" t="s">
        <v>1754</v>
      </c>
      <c r="I232" s="167" t="s">
        <v>1755</v>
      </c>
      <c r="J232" s="169" t="s">
        <v>29</v>
      </c>
    </row>
    <row r="233" spans="1:10" ht="51.75">
      <c r="A233" s="161" t="s">
        <v>1896</v>
      </c>
      <c r="B233" s="162" t="s">
        <v>35</v>
      </c>
      <c r="C233" s="162" t="s">
        <v>36</v>
      </c>
      <c r="D233" s="162" t="s">
        <v>544</v>
      </c>
      <c r="E233" s="161" t="s">
        <v>545</v>
      </c>
      <c r="F233" s="161" t="s">
        <v>1857</v>
      </c>
      <c r="G233" s="162" t="s">
        <v>546</v>
      </c>
      <c r="H233" s="161">
        <v>1</v>
      </c>
      <c r="I233" s="161">
        <v>95</v>
      </c>
      <c r="J233" s="163">
        <v>95</v>
      </c>
    </row>
    <row r="234" spans="1:10" ht="39">
      <c r="A234" s="164" t="s">
        <v>1758</v>
      </c>
      <c r="B234" s="165" t="s">
        <v>57</v>
      </c>
      <c r="C234" s="165" t="s">
        <v>1852</v>
      </c>
      <c r="D234" s="165">
        <v>100</v>
      </c>
      <c r="E234" s="164" t="s">
        <v>1897</v>
      </c>
      <c r="F234" s="164" t="s">
        <v>1770</v>
      </c>
      <c r="G234" s="165" t="s">
        <v>61</v>
      </c>
      <c r="H234" s="164">
        <v>1</v>
      </c>
      <c r="I234" s="164">
        <v>95</v>
      </c>
      <c r="J234" s="166">
        <v>95</v>
      </c>
    </row>
    <row r="235" spans="1:10">
      <c r="A235" s="164"/>
      <c r="B235" s="165"/>
      <c r="C235" s="165"/>
      <c r="D235" s="165"/>
      <c r="E235" s="164"/>
      <c r="F235" s="164"/>
      <c r="G235" s="165"/>
      <c r="H235" s="164"/>
      <c r="I235" s="164"/>
      <c r="J235" s="166"/>
    </row>
    <row r="236" spans="1:10">
      <c r="A236" s="167"/>
      <c r="B236" s="168" t="s">
        <v>20</v>
      </c>
      <c r="C236" s="168" t="s">
        <v>21</v>
      </c>
      <c r="D236" s="168" t="s">
        <v>22</v>
      </c>
      <c r="E236" s="167" t="s">
        <v>23</v>
      </c>
      <c r="F236" s="167" t="s">
        <v>1752</v>
      </c>
      <c r="G236" s="168" t="s">
        <v>1753</v>
      </c>
      <c r="H236" s="167" t="s">
        <v>1754</v>
      </c>
      <c r="I236" s="167" t="s">
        <v>1755</v>
      </c>
      <c r="J236" s="169" t="s">
        <v>29</v>
      </c>
    </row>
    <row r="237" spans="1:10" ht="26.25">
      <c r="A237" s="161" t="s">
        <v>1898</v>
      </c>
      <c r="B237" s="162" t="s">
        <v>35</v>
      </c>
      <c r="C237" s="162" t="s">
        <v>36</v>
      </c>
      <c r="D237" s="162" t="s">
        <v>550</v>
      </c>
      <c r="E237" s="161" t="s">
        <v>551</v>
      </c>
      <c r="F237" s="161" t="s">
        <v>1857</v>
      </c>
      <c r="G237" s="162" t="s">
        <v>464</v>
      </c>
      <c r="H237" s="161">
        <v>1</v>
      </c>
      <c r="I237" s="161">
        <v>1132.8399999999999</v>
      </c>
      <c r="J237" s="163">
        <v>1132.8399999999999</v>
      </c>
    </row>
    <row r="238" spans="1:10" ht="51.75">
      <c r="A238" s="164" t="s">
        <v>1758</v>
      </c>
      <c r="B238" s="165" t="s">
        <v>57</v>
      </c>
      <c r="C238" s="165" t="s">
        <v>54</v>
      </c>
      <c r="D238" s="165">
        <v>3080</v>
      </c>
      <c r="E238" s="164" t="s">
        <v>1899</v>
      </c>
      <c r="F238" s="164" t="s">
        <v>1770</v>
      </c>
      <c r="G238" s="165" t="s">
        <v>1882</v>
      </c>
      <c r="H238" s="164">
        <v>1</v>
      </c>
      <c r="I238" s="164">
        <v>57.99</v>
      </c>
      <c r="J238" s="166">
        <v>57.99</v>
      </c>
    </row>
    <row r="239" spans="1:10">
      <c r="A239" s="164" t="s">
        <v>1758</v>
      </c>
      <c r="B239" s="165" t="s">
        <v>57</v>
      </c>
      <c r="C239" s="165" t="s">
        <v>54</v>
      </c>
      <c r="D239" s="165">
        <v>5075</v>
      </c>
      <c r="E239" s="164" t="s">
        <v>1773</v>
      </c>
      <c r="F239" s="164" t="s">
        <v>1770</v>
      </c>
      <c r="G239" s="165" t="s">
        <v>99</v>
      </c>
      <c r="H239" s="164">
        <v>4.0000000000000001E-3</v>
      </c>
      <c r="I239" s="164">
        <v>23.4</v>
      </c>
      <c r="J239" s="166">
        <v>0.09</v>
      </c>
    </row>
    <row r="240" spans="1:10" ht="26.25">
      <c r="A240" s="164" t="s">
        <v>1758</v>
      </c>
      <c r="B240" s="165" t="s">
        <v>57</v>
      </c>
      <c r="C240" s="165" t="s">
        <v>54</v>
      </c>
      <c r="D240" s="165">
        <v>2420</v>
      </c>
      <c r="E240" s="164" t="s">
        <v>1900</v>
      </c>
      <c r="F240" s="164" t="s">
        <v>1770</v>
      </c>
      <c r="G240" s="165" t="s">
        <v>39</v>
      </c>
      <c r="H240" s="164">
        <v>6</v>
      </c>
      <c r="I240" s="164">
        <v>12.08</v>
      </c>
      <c r="J240" s="166">
        <v>72.48</v>
      </c>
    </row>
    <row r="241" spans="1:10" ht="39">
      <c r="A241" s="164" t="s">
        <v>1758</v>
      </c>
      <c r="B241" s="165" t="s">
        <v>57</v>
      </c>
      <c r="C241" s="165" t="s">
        <v>54</v>
      </c>
      <c r="D241" s="165">
        <v>4989</v>
      </c>
      <c r="E241" s="164" t="s">
        <v>1901</v>
      </c>
      <c r="F241" s="164" t="s">
        <v>1770</v>
      </c>
      <c r="G241" s="165" t="s">
        <v>39</v>
      </c>
      <c r="H241" s="164">
        <v>2</v>
      </c>
      <c r="I241" s="164">
        <v>290.05</v>
      </c>
      <c r="J241" s="166">
        <v>580.1</v>
      </c>
    </row>
    <row r="242" spans="1:10" ht="51.75">
      <c r="A242" s="164" t="s">
        <v>1758</v>
      </c>
      <c r="B242" s="165" t="s">
        <v>57</v>
      </c>
      <c r="C242" s="165" t="s">
        <v>54</v>
      </c>
      <c r="D242" s="165">
        <v>181</v>
      </c>
      <c r="E242" s="164" t="s">
        <v>1902</v>
      </c>
      <c r="F242" s="164" t="s">
        <v>1770</v>
      </c>
      <c r="G242" s="165" t="s">
        <v>1903</v>
      </c>
      <c r="H242" s="164">
        <v>2</v>
      </c>
      <c r="I242" s="164">
        <v>149.5</v>
      </c>
      <c r="J242" s="166">
        <v>299</v>
      </c>
    </row>
    <row r="243" spans="1:10">
      <c r="A243" s="164" t="s">
        <v>1758</v>
      </c>
      <c r="B243" s="165" t="s">
        <v>1759</v>
      </c>
      <c r="C243" s="165" t="s">
        <v>54</v>
      </c>
      <c r="D243" s="165">
        <v>88262</v>
      </c>
      <c r="E243" s="164" t="s">
        <v>1768</v>
      </c>
      <c r="F243" s="164" t="s">
        <v>1761</v>
      </c>
      <c r="G243" s="165" t="s">
        <v>1762</v>
      </c>
      <c r="H243" s="164">
        <v>3.75</v>
      </c>
      <c r="I243" s="164">
        <v>17.48</v>
      </c>
      <c r="J243" s="166">
        <v>65.55</v>
      </c>
    </row>
    <row r="244" spans="1:10">
      <c r="A244" s="164" t="s">
        <v>1758</v>
      </c>
      <c r="B244" s="165" t="s">
        <v>1759</v>
      </c>
      <c r="C244" s="165" t="s">
        <v>54</v>
      </c>
      <c r="D244" s="165">
        <v>88316</v>
      </c>
      <c r="E244" s="164" t="s">
        <v>1767</v>
      </c>
      <c r="F244" s="164" t="s">
        <v>1761</v>
      </c>
      <c r="G244" s="165" t="s">
        <v>1762</v>
      </c>
      <c r="H244" s="164">
        <v>3.75</v>
      </c>
      <c r="I244" s="164">
        <v>14.02</v>
      </c>
      <c r="J244" s="166">
        <v>52.57</v>
      </c>
    </row>
    <row r="245" spans="1:10" ht="26.25">
      <c r="A245" s="164" t="s">
        <v>1758</v>
      </c>
      <c r="B245" s="165" t="s">
        <v>1759</v>
      </c>
      <c r="C245" s="165" t="s">
        <v>54</v>
      </c>
      <c r="D245" s="165">
        <v>87377</v>
      </c>
      <c r="E245" s="164" t="s">
        <v>1904</v>
      </c>
      <c r="F245" s="164" t="s">
        <v>1761</v>
      </c>
      <c r="G245" s="165" t="s">
        <v>78</v>
      </c>
      <c r="H245" s="164">
        <v>0.01</v>
      </c>
      <c r="I245" s="164">
        <v>506.75</v>
      </c>
      <c r="J245" s="166">
        <v>5.0599999999999996</v>
      </c>
    </row>
    <row r="246" spans="1:10">
      <c r="A246" s="164"/>
      <c r="B246" s="165"/>
      <c r="C246" s="165"/>
      <c r="D246" s="165"/>
      <c r="E246" s="164"/>
      <c r="F246" s="164"/>
      <c r="G246" s="165"/>
      <c r="H246" s="164"/>
      <c r="I246" s="164"/>
      <c r="J246" s="166"/>
    </row>
    <row r="247" spans="1:10">
      <c r="A247" s="167"/>
      <c r="B247" s="168" t="s">
        <v>20</v>
      </c>
      <c r="C247" s="168" t="s">
        <v>21</v>
      </c>
      <c r="D247" s="168" t="s">
        <v>22</v>
      </c>
      <c r="E247" s="167" t="s">
        <v>23</v>
      </c>
      <c r="F247" s="167" t="s">
        <v>1752</v>
      </c>
      <c r="G247" s="168" t="s">
        <v>1753</v>
      </c>
      <c r="H247" s="167" t="s">
        <v>1754</v>
      </c>
      <c r="I247" s="167" t="s">
        <v>1755</v>
      </c>
      <c r="J247" s="169" t="s">
        <v>29</v>
      </c>
    </row>
    <row r="248" spans="1:10" ht="39">
      <c r="A248" s="161" t="s">
        <v>1905</v>
      </c>
      <c r="B248" s="162" t="s">
        <v>35</v>
      </c>
      <c r="C248" s="162" t="s">
        <v>36</v>
      </c>
      <c r="D248" s="162" t="s">
        <v>511</v>
      </c>
      <c r="E248" s="161" t="s">
        <v>512</v>
      </c>
      <c r="F248" s="161" t="s">
        <v>1887</v>
      </c>
      <c r="G248" s="162" t="s">
        <v>178</v>
      </c>
      <c r="H248" s="161">
        <v>1</v>
      </c>
      <c r="I248" s="161">
        <v>3100.81</v>
      </c>
      <c r="J248" s="163">
        <v>3100.81</v>
      </c>
    </row>
    <row r="249" spans="1:10" ht="39">
      <c r="A249" s="164" t="s">
        <v>1758</v>
      </c>
      <c r="B249" s="165" t="s">
        <v>57</v>
      </c>
      <c r="C249" s="165" t="s">
        <v>54</v>
      </c>
      <c r="D249" s="165">
        <v>20231</v>
      </c>
      <c r="E249" s="164" t="s">
        <v>1862</v>
      </c>
      <c r="F249" s="164" t="s">
        <v>1770</v>
      </c>
      <c r="G249" s="165" t="s">
        <v>91</v>
      </c>
      <c r="H249" s="164">
        <v>3.2</v>
      </c>
      <c r="I249" s="164">
        <v>50.6</v>
      </c>
      <c r="J249" s="166">
        <v>161.91999999999999</v>
      </c>
    </row>
    <row r="250" spans="1:10" ht="26.25">
      <c r="A250" s="164" t="s">
        <v>1758</v>
      </c>
      <c r="B250" s="165" t="s">
        <v>1759</v>
      </c>
      <c r="C250" s="165" t="s">
        <v>54</v>
      </c>
      <c r="D250" s="165">
        <v>86895</v>
      </c>
      <c r="E250" s="164" t="s">
        <v>1888</v>
      </c>
      <c r="F250" s="164" t="s">
        <v>1864</v>
      </c>
      <c r="G250" s="165" t="s">
        <v>39</v>
      </c>
      <c r="H250" s="164">
        <v>6.4</v>
      </c>
      <c r="I250" s="164">
        <v>305.11</v>
      </c>
      <c r="J250" s="166">
        <v>1952.7</v>
      </c>
    </row>
    <row r="251" spans="1:10" ht="39">
      <c r="A251" s="164" t="s">
        <v>1758</v>
      </c>
      <c r="B251" s="165" t="s">
        <v>1759</v>
      </c>
      <c r="C251" s="165" t="s">
        <v>54</v>
      </c>
      <c r="D251" s="165">
        <v>86937</v>
      </c>
      <c r="E251" s="164" t="s">
        <v>1889</v>
      </c>
      <c r="F251" s="164" t="s">
        <v>1864</v>
      </c>
      <c r="G251" s="165" t="s">
        <v>39</v>
      </c>
      <c r="H251" s="164">
        <v>3</v>
      </c>
      <c r="I251" s="164">
        <v>179.88</v>
      </c>
      <c r="J251" s="166">
        <v>539.64</v>
      </c>
    </row>
    <row r="252" spans="1:10" ht="26.25">
      <c r="A252" s="164" t="s">
        <v>1758</v>
      </c>
      <c r="B252" s="165" t="s">
        <v>1759</v>
      </c>
      <c r="C252" s="165" t="s">
        <v>54</v>
      </c>
      <c r="D252" s="165">
        <v>86915</v>
      </c>
      <c r="E252" s="164" t="s">
        <v>1890</v>
      </c>
      <c r="F252" s="164" t="s">
        <v>1864</v>
      </c>
      <c r="G252" s="165" t="s">
        <v>39</v>
      </c>
      <c r="H252" s="164">
        <v>3</v>
      </c>
      <c r="I252" s="164">
        <v>107.74</v>
      </c>
      <c r="J252" s="166">
        <v>323.22000000000003</v>
      </c>
    </row>
    <row r="253" spans="1:10" ht="26.25">
      <c r="A253" s="164" t="s">
        <v>1758</v>
      </c>
      <c r="B253" s="165" t="s">
        <v>1759</v>
      </c>
      <c r="C253" s="165" t="s">
        <v>54</v>
      </c>
      <c r="D253" s="165">
        <v>86887</v>
      </c>
      <c r="E253" s="164" t="s">
        <v>1891</v>
      </c>
      <c r="F253" s="164" t="s">
        <v>1864</v>
      </c>
      <c r="G253" s="165" t="s">
        <v>39</v>
      </c>
      <c r="H253" s="164">
        <v>3</v>
      </c>
      <c r="I253" s="164">
        <v>41.11</v>
      </c>
      <c r="J253" s="166">
        <v>123.33</v>
      </c>
    </row>
    <row r="254" spans="1:10">
      <c r="A254" s="164"/>
      <c r="B254" s="165"/>
      <c r="C254" s="165"/>
      <c r="D254" s="165"/>
      <c r="E254" s="164"/>
      <c r="F254" s="164"/>
      <c r="G254" s="165"/>
      <c r="H254" s="164"/>
      <c r="I254" s="164"/>
      <c r="J254" s="166"/>
    </row>
    <row r="255" spans="1:10">
      <c r="A255" s="167"/>
      <c r="B255" s="168" t="s">
        <v>20</v>
      </c>
      <c r="C255" s="168" t="s">
        <v>21</v>
      </c>
      <c r="D255" s="168" t="s">
        <v>22</v>
      </c>
      <c r="E255" s="167" t="s">
        <v>23</v>
      </c>
      <c r="F255" s="167" t="s">
        <v>1752</v>
      </c>
      <c r="G255" s="168" t="s">
        <v>1753</v>
      </c>
      <c r="H255" s="167" t="s">
        <v>1754</v>
      </c>
      <c r="I255" s="167" t="s">
        <v>1755</v>
      </c>
      <c r="J255" s="169" t="s">
        <v>29</v>
      </c>
    </row>
    <row r="256" spans="1:10" ht="39">
      <c r="A256" s="161" t="s">
        <v>1906</v>
      </c>
      <c r="B256" s="162" t="s">
        <v>35</v>
      </c>
      <c r="C256" s="162" t="s">
        <v>36</v>
      </c>
      <c r="D256" s="162" t="s">
        <v>422</v>
      </c>
      <c r="E256" s="161" t="s">
        <v>423</v>
      </c>
      <c r="F256" s="161" t="s">
        <v>1857</v>
      </c>
      <c r="G256" s="162" t="s">
        <v>39</v>
      </c>
      <c r="H256" s="161">
        <v>1</v>
      </c>
      <c r="I256" s="161">
        <v>95.92</v>
      </c>
      <c r="J256" s="163">
        <v>95.92</v>
      </c>
    </row>
    <row r="257" spans="1:10">
      <c r="A257" s="164" t="s">
        <v>1758</v>
      </c>
      <c r="B257" s="165" t="s">
        <v>1759</v>
      </c>
      <c r="C257" s="165" t="s">
        <v>54</v>
      </c>
      <c r="D257" s="165">
        <v>88309</v>
      </c>
      <c r="E257" s="164" t="s">
        <v>1797</v>
      </c>
      <c r="F257" s="164" t="s">
        <v>1761</v>
      </c>
      <c r="G257" s="165" t="s">
        <v>1762</v>
      </c>
      <c r="H257" s="164">
        <v>0.6</v>
      </c>
      <c r="I257" s="164">
        <v>17.670000000000002</v>
      </c>
      <c r="J257" s="166">
        <v>10.6</v>
      </c>
    </row>
    <row r="258" spans="1:10">
      <c r="A258" s="164" t="s">
        <v>1758</v>
      </c>
      <c r="B258" s="165" t="s">
        <v>57</v>
      </c>
      <c r="C258" s="165" t="s">
        <v>54</v>
      </c>
      <c r="D258" s="165">
        <v>37401</v>
      </c>
      <c r="E258" s="164" t="s">
        <v>1860</v>
      </c>
      <c r="F258" s="164" t="s">
        <v>1770</v>
      </c>
      <c r="G258" s="165" t="s">
        <v>39</v>
      </c>
      <c r="H258" s="164">
        <v>1</v>
      </c>
      <c r="I258" s="164">
        <v>85.32</v>
      </c>
      <c r="J258" s="166">
        <v>85.32</v>
      </c>
    </row>
    <row r="259" spans="1:10">
      <c r="A259" s="164"/>
      <c r="B259" s="165"/>
      <c r="C259" s="165"/>
      <c r="D259" s="165"/>
      <c r="E259" s="164"/>
      <c r="F259" s="164"/>
      <c r="G259" s="165"/>
      <c r="H259" s="164"/>
      <c r="I259" s="164"/>
      <c r="J259" s="166"/>
    </row>
    <row r="260" spans="1:10">
      <c r="A260" s="167"/>
      <c r="B260" s="168" t="s">
        <v>20</v>
      </c>
      <c r="C260" s="168" t="s">
        <v>21</v>
      </c>
      <c r="D260" s="168" t="s">
        <v>22</v>
      </c>
      <c r="E260" s="167" t="s">
        <v>23</v>
      </c>
      <c r="F260" s="167" t="s">
        <v>1752</v>
      </c>
      <c r="G260" s="168" t="s">
        <v>1753</v>
      </c>
      <c r="H260" s="167" t="s">
        <v>1754</v>
      </c>
      <c r="I260" s="167" t="s">
        <v>1755</v>
      </c>
      <c r="J260" s="169" t="s">
        <v>29</v>
      </c>
    </row>
    <row r="261" spans="1:10" ht="26.25">
      <c r="A261" s="161" t="s">
        <v>1907</v>
      </c>
      <c r="B261" s="162" t="s">
        <v>35</v>
      </c>
      <c r="C261" s="162" t="s">
        <v>36</v>
      </c>
      <c r="D261" s="162" t="s">
        <v>419</v>
      </c>
      <c r="E261" s="161" t="s">
        <v>420</v>
      </c>
      <c r="F261" s="161" t="s">
        <v>1857</v>
      </c>
      <c r="G261" s="162" t="s">
        <v>39</v>
      </c>
      <c r="H261" s="161">
        <v>1</v>
      </c>
      <c r="I261" s="161">
        <v>95.92</v>
      </c>
      <c r="J261" s="163">
        <v>95.92</v>
      </c>
    </row>
    <row r="262" spans="1:10">
      <c r="A262" s="164" t="s">
        <v>1758</v>
      </c>
      <c r="B262" s="165" t="s">
        <v>1759</v>
      </c>
      <c r="C262" s="165" t="s">
        <v>54</v>
      </c>
      <c r="D262" s="165">
        <v>88309</v>
      </c>
      <c r="E262" s="164" t="s">
        <v>1797</v>
      </c>
      <c r="F262" s="164" t="s">
        <v>1761</v>
      </c>
      <c r="G262" s="165" t="s">
        <v>1762</v>
      </c>
      <c r="H262" s="164">
        <v>0.6</v>
      </c>
      <c r="I262" s="164">
        <v>17.670000000000002</v>
      </c>
      <c r="J262" s="166">
        <v>10.6</v>
      </c>
    </row>
    <row r="263" spans="1:10">
      <c r="A263" s="164" t="s">
        <v>1758</v>
      </c>
      <c r="B263" s="165" t="s">
        <v>57</v>
      </c>
      <c r="C263" s="165" t="s">
        <v>54</v>
      </c>
      <c r="D263" s="165">
        <v>37400</v>
      </c>
      <c r="E263" s="164" t="s">
        <v>1858</v>
      </c>
      <c r="F263" s="164" t="s">
        <v>1770</v>
      </c>
      <c r="G263" s="165" t="s">
        <v>39</v>
      </c>
      <c r="H263" s="164">
        <v>1</v>
      </c>
      <c r="I263" s="164">
        <v>85.32</v>
      </c>
      <c r="J263" s="166">
        <v>85.32</v>
      </c>
    </row>
    <row r="264" spans="1:10">
      <c r="A264" s="164"/>
      <c r="B264" s="165"/>
      <c r="C264" s="165"/>
      <c r="D264" s="165"/>
      <c r="E264" s="164"/>
      <c r="F264" s="164"/>
      <c r="G264" s="165"/>
      <c r="H264" s="164"/>
      <c r="I264" s="164"/>
      <c r="J264" s="166"/>
    </row>
    <row r="265" spans="1:10">
      <c r="A265" s="167"/>
      <c r="B265" s="168" t="s">
        <v>20</v>
      </c>
      <c r="C265" s="168" t="s">
        <v>21</v>
      </c>
      <c r="D265" s="168" t="s">
        <v>22</v>
      </c>
      <c r="E265" s="167" t="s">
        <v>23</v>
      </c>
      <c r="F265" s="167" t="s">
        <v>1752</v>
      </c>
      <c r="G265" s="168" t="s">
        <v>1753</v>
      </c>
      <c r="H265" s="167" t="s">
        <v>1754</v>
      </c>
      <c r="I265" s="167" t="s">
        <v>1755</v>
      </c>
      <c r="J265" s="169" t="s">
        <v>29</v>
      </c>
    </row>
    <row r="266" spans="1:10" ht="26.25">
      <c r="A266" s="161" t="s">
        <v>1908</v>
      </c>
      <c r="B266" s="162" t="s">
        <v>35</v>
      </c>
      <c r="C266" s="162" t="s">
        <v>36</v>
      </c>
      <c r="D266" s="162" t="s">
        <v>416</v>
      </c>
      <c r="E266" s="161" t="s">
        <v>417</v>
      </c>
      <c r="F266" s="161" t="s">
        <v>1848</v>
      </c>
      <c r="G266" s="162" t="s">
        <v>61</v>
      </c>
      <c r="H266" s="161">
        <v>1</v>
      </c>
      <c r="I266" s="161">
        <v>615.26</v>
      </c>
      <c r="J266" s="163">
        <v>615.26</v>
      </c>
    </row>
    <row r="267" spans="1:10">
      <c r="A267" s="164" t="s">
        <v>1758</v>
      </c>
      <c r="B267" s="165" t="s">
        <v>57</v>
      </c>
      <c r="C267" s="165" t="s">
        <v>54</v>
      </c>
      <c r="D267" s="165">
        <v>11186</v>
      </c>
      <c r="E267" s="164" t="s">
        <v>1869</v>
      </c>
      <c r="F267" s="164" t="s">
        <v>1770</v>
      </c>
      <c r="G267" s="165" t="s">
        <v>61</v>
      </c>
      <c r="H267" s="164">
        <v>1</v>
      </c>
      <c r="I267" s="164">
        <v>558.04</v>
      </c>
      <c r="J267" s="166">
        <v>558.04</v>
      </c>
    </row>
    <row r="268" spans="1:10">
      <c r="A268" s="164" t="s">
        <v>1758</v>
      </c>
      <c r="B268" s="165" t="s">
        <v>1759</v>
      </c>
      <c r="C268" s="165" t="s">
        <v>54</v>
      </c>
      <c r="D268" s="165">
        <v>88316</v>
      </c>
      <c r="E268" s="164" t="s">
        <v>1767</v>
      </c>
      <c r="F268" s="164" t="s">
        <v>1761</v>
      </c>
      <c r="G268" s="165" t="s">
        <v>1762</v>
      </c>
      <c r="H268" s="164">
        <v>0.4</v>
      </c>
      <c r="I268" s="164">
        <v>14.02</v>
      </c>
      <c r="J268" s="166">
        <v>5.6</v>
      </c>
    </row>
    <row r="269" spans="1:10">
      <c r="A269" s="164" t="s">
        <v>1758</v>
      </c>
      <c r="B269" s="165" t="s">
        <v>1759</v>
      </c>
      <c r="C269" s="165" t="s">
        <v>54</v>
      </c>
      <c r="D269" s="165">
        <v>88325</v>
      </c>
      <c r="E269" s="164" t="s">
        <v>1870</v>
      </c>
      <c r="F269" s="164" t="s">
        <v>1761</v>
      </c>
      <c r="G269" s="165" t="s">
        <v>1762</v>
      </c>
      <c r="H269" s="164">
        <v>2</v>
      </c>
      <c r="I269" s="164">
        <v>17.010000000000002</v>
      </c>
      <c r="J269" s="166">
        <v>34.020000000000003</v>
      </c>
    </row>
    <row r="270" spans="1:10" ht="26.25">
      <c r="A270" s="164" t="s">
        <v>1758</v>
      </c>
      <c r="B270" s="165" t="s">
        <v>57</v>
      </c>
      <c r="C270" s="165" t="s">
        <v>54</v>
      </c>
      <c r="D270" s="165">
        <v>442</v>
      </c>
      <c r="E270" s="164" t="s">
        <v>1871</v>
      </c>
      <c r="F270" s="164" t="s">
        <v>1770</v>
      </c>
      <c r="G270" s="165" t="s">
        <v>39</v>
      </c>
      <c r="H270" s="164">
        <v>4</v>
      </c>
      <c r="I270" s="164">
        <v>4.4000000000000004</v>
      </c>
      <c r="J270" s="166">
        <v>17.600000000000001</v>
      </c>
    </row>
    <row r="271" spans="1:10">
      <c r="A271" s="164"/>
      <c r="B271" s="165"/>
      <c r="C271" s="165"/>
      <c r="D271" s="165"/>
      <c r="E271" s="164"/>
      <c r="F271" s="164"/>
      <c r="G271" s="165"/>
      <c r="H271" s="164"/>
      <c r="I271" s="164"/>
      <c r="J271" s="166"/>
    </row>
    <row r="272" spans="1:10">
      <c r="A272" s="167"/>
      <c r="B272" s="168" t="s">
        <v>20</v>
      </c>
      <c r="C272" s="168" t="s">
        <v>21</v>
      </c>
      <c r="D272" s="168" t="s">
        <v>22</v>
      </c>
      <c r="E272" s="167" t="s">
        <v>23</v>
      </c>
      <c r="F272" s="167" t="s">
        <v>1752</v>
      </c>
      <c r="G272" s="168" t="s">
        <v>1753</v>
      </c>
      <c r="H272" s="167" t="s">
        <v>1754</v>
      </c>
      <c r="I272" s="167" t="s">
        <v>1755</v>
      </c>
      <c r="J272" s="169" t="s">
        <v>29</v>
      </c>
    </row>
    <row r="273" spans="1:10">
      <c r="A273" s="161" t="s">
        <v>1909</v>
      </c>
      <c r="B273" s="162" t="s">
        <v>35</v>
      </c>
      <c r="C273" s="162" t="s">
        <v>36</v>
      </c>
      <c r="D273" s="162" t="s">
        <v>433</v>
      </c>
      <c r="E273" s="161" t="s">
        <v>434</v>
      </c>
      <c r="F273" s="161" t="s">
        <v>1757</v>
      </c>
      <c r="G273" s="162" t="s">
        <v>61</v>
      </c>
      <c r="H273" s="161">
        <v>1</v>
      </c>
      <c r="I273" s="161">
        <v>2.4700000000000002</v>
      </c>
      <c r="J273" s="163">
        <v>2.4700000000000002</v>
      </c>
    </row>
    <row r="274" spans="1:10">
      <c r="A274" s="164" t="s">
        <v>1758</v>
      </c>
      <c r="B274" s="165" t="s">
        <v>57</v>
      </c>
      <c r="C274" s="165" t="s">
        <v>54</v>
      </c>
      <c r="D274" s="165">
        <v>3</v>
      </c>
      <c r="E274" s="164" t="s">
        <v>1873</v>
      </c>
      <c r="F274" s="164" t="s">
        <v>1770</v>
      </c>
      <c r="G274" s="165" t="s">
        <v>1874</v>
      </c>
      <c r="H274" s="164">
        <v>0.05</v>
      </c>
      <c r="I274" s="164">
        <v>10.32</v>
      </c>
      <c r="J274" s="166">
        <v>0.51</v>
      </c>
    </row>
    <row r="275" spans="1:10">
      <c r="A275" s="164" t="s">
        <v>1758</v>
      </c>
      <c r="B275" s="165" t="s">
        <v>1759</v>
      </c>
      <c r="C275" s="165" t="s">
        <v>54</v>
      </c>
      <c r="D275" s="165">
        <v>88316</v>
      </c>
      <c r="E275" s="164" t="s">
        <v>1767</v>
      </c>
      <c r="F275" s="164" t="s">
        <v>1761</v>
      </c>
      <c r="G275" s="165" t="s">
        <v>1762</v>
      </c>
      <c r="H275" s="164">
        <v>0.14000000000000001</v>
      </c>
      <c r="I275" s="164">
        <v>14.02</v>
      </c>
      <c r="J275" s="166">
        <v>1.96</v>
      </c>
    </row>
    <row r="276" spans="1:10">
      <c r="A276" s="164"/>
      <c r="B276" s="165"/>
      <c r="C276" s="165"/>
      <c r="D276" s="165"/>
      <c r="E276" s="164"/>
      <c r="F276" s="164"/>
      <c r="G276" s="165"/>
      <c r="H276" s="164"/>
      <c r="I276" s="164"/>
      <c r="J276" s="166"/>
    </row>
    <row r="277" spans="1:10">
      <c r="A277" s="167"/>
      <c r="B277" s="168" t="s">
        <v>20</v>
      </c>
      <c r="C277" s="168" t="s">
        <v>21</v>
      </c>
      <c r="D277" s="168" t="s">
        <v>22</v>
      </c>
      <c r="E277" s="167" t="s">
        <v>23</v>
      </c>
      <c r="F277" s="167" t="s">
        <v>1752</v>
      </c>
      <c r="G277" s="168" t="s">
        <v>1753</v>
      </c>
      <c r="H277" s="167" t="s">
        <v>1754</v>
      </c>
      <c r="I277" s="167" t="s">
        <v>1755</v>
      </c>
      <c r="J277" s="169" t="s">
        <v>29</v>
      </c>
    </row>
    <row r="278" spans="1:10" ht="26.25">
      <c r="A278" s="161" t="s">
        <v>1910</v>
      </c>
      <c r="B278" s="162" t="s">
        <v>35</v>
      </c>
      <c r="C278" s="162" t="s">
        <v>36</v>
      </c>
      <c r="D278" s="162" t="s">
        <v>626</v>
      </c>
      <c r="E278" s="161" t="s">
        <v>627</v>
      </c>
      <c r="F278" s="161" t="s">
        <v>1857</v>
      </c>
      <c r="G278" s="162" t="s">
        <v>628</v>
      </c>
      <c r="H278" s="161">
        <v>1</v>
      </c>
      <c r="I278" s="161">
        <v>11.38</v>
      </c>
      <c r="J278" s="163">
        <v>11.38</v>
      </c>
    </row>
    <row r="279" spans="1:10">
      <c r="A279" s="164" t="s">
        <v>1758</v>
      </c>
      <c r="B279" s="165" t="s">
        <v>57</v>
      </c>
      <c r="C279" s="165" t="s">
        <v>54</v>
      </c>
      <c r="D279" s="165">
        <v>3768</v>
      </c>
      <c r="E279" s="164" t="s">
        <v>1911</v>
      </c>
      <c r="F279" s="164" t="s">
        <v>1770</v>
      </c>
      <c r="G279" s="165" t="s">
        <v>39</v>
      </c>
      <c r="H279" s="164">
        <v>1</v>
      </c>
      <c r="I279" s="164">
        <v>2.97</v>
      </c>
      <c r="J279" s="166">
        <v>2.97</v>
      </c>
    </row>
    <row r="280" spans="1:10">
      <c r="A280" s="164" t="s">
        <v>1758</v>
      </c>
      <c r="B280" s="165" t="s">
        <v>1759</v>
      </c>
      <c r="C280" s="165" t="s">
        <v>54</v>
      </c>
      <c r="D280" s="165">
        <v>88316</v>
      </c>
      <c r="E280" s="164" t="s">
        <v>1767</v>
      </c>
      <c r="F280" s="164" t="s">
        <v>1761</v>
      </c>
      <c r="G280" s="165" t="s">
        <v>1762</v>
      </c>
      <c r="H280" s="164">
        <v>0.6</v>
      </c>
      <c r="I280" s="164">
        <v>14.02</v>
      </c>
      <c r="J280" s="166">
        <v>8.41</v>
      </c>
    </row>
    <row r="281" spans="1:10">
      <c r="A281" s="164"/>
      <c r="B281" s="165"/>
      <c r="C281" s="165"/>
      <c r="D281" s="165"/>
      <c r="E281" s="164"/>
      <c r="F281" s="164"/>
      <c r="G281" s="165"/>
      <c r="H281" s="164"/>
      <c r="I281" s="164"/>
      <c r="J281" s="166"/>
    </row>
    <row r="282" spans="1:10">
      <c r="A282" s="167"/>
      <c r="B282" s="168" t="s">
        <v>20</v>
      </c>
      <c r="C282" s="168" t="s">
        <v>21</v>
      </c>
      <c r="D282" s="168" t="s">
        <v>22</v>
      </c>
      <c r="E282" s="167" t="s">
        <v>23</v>
      </c>
      <c r="F282" s="167" t="s">
        <v>1752</v>
      </c>
      <c r="G282" s="168" t="s">
        <v>1753</v>
      </c>
      <c r="H282" s="167" t="s">
        <v>1754</v>
      </c>
      <c r="I282" s="167" t="s">
        <v>1755</v>
      </c>
      <c r="J282" s="169" t="s">
        <v>29</v>
      </c>
    </row>
    <row r="283" spans="1:10" ht="26.25">
      <c r="A283" s="161" t="s">
        <v>1912</v>
      </c>
      <c r="B283" s="162" t="s">
        <v>35</v>
      </c>
      <c r="C283" s="162" t="s">
        <v>36</v>
      </c>
      <c r="D283" s="162" t="s">
        <v>861</v>
      </c>
      <c r="E283" s="161" t="s">
        <v>862</v>
      </c>
      <c r="F283" s="161" t="s">
        <v>1857</v>
      </c>
      <c r="G283" s="162" t="s">
        <v>464</v>
      </c>
      <c r="H283" s="161">
        <v>1</v>
      </c>
      <c r="I283" s="161">
        <v>13107.58</v>
      </c>
      <c r="J283" s="163">
        <v>13107.58</v>
      </c>
    </row>
    <row r="284" spans="1:10">
      <c r="A284" s="164" t="s">
        <v>1758</v>
      </c>
      <c r="B284" s="165" t="s">
        <v>57</v>
      </c>
      <c r="C284" s="165" t="s">
        <v>1852</v>
      </c>
      <c r="D284" s="165" t="s">
        <v>1913</v>
      </c>
      <c r="E284" s="164" t="s">
        <v>1914</v>
      </c>
      <c r="F284" s="164" t="s">
        <v>1770</v>
      </c>
      <c r="G284" s="165" t="s">
        <v>126</v>
      </c>
      <c r="H284" s="164">
        <v>1</v>
      </c>
      <c r="I284" s="164">
        <v>12878.73</v>
      </c>
      <c r="J284" s="166">
        <v>12878.73</v>
      </c>
    </row>
    <row r="285" spans="1:10">
      <c r="A285" s="164" t="s">
        <v>1758</v>
      </c>
      <c r="B285" s="165" t="s">
        <v>1759</v>
      </c>
      <c r="C285" s="165" t="s">
        <v>54</v>
      </c>
      <c r="D285" s="165">
        <v>91677</v>
      </c>
      <c r="E285" s="164" t="s">
        <v>1915</v>
      </c>
      <c r="F285" s="164" t="s">
        <v>1761</v>
      </c>
      <c r="G285" s="165" t="s">
        <v>1762</v>
      </c>
      <c r="H285" s="164">
        <v>2.5</v>
      </c>
      <c r="I285" s="164">
        <v>77.52</v>
      </c>
      <c r="J285" s="166">
        <v>193.8</v>
      </c>
    </row>
    <row r="286" spans="1:10">
      <c r="A286" s="164" t="s">
        <v>1758</v>
      </c>
      <c r="B286" s="165" t="s">
        <v>1759</v>
      </c>
      <c r="C286" s="165" t="s">
        <v>54</v>
      </c>
      <c r="D286" s="165">
        <v>88316</v>
      </c>
      <c r="E286" s="164" t="s">
        <v>1767</v>
      </c>
      <c r="F286" s="164" t="s">
        <v>1761</v>
      </c>
      <c r="G286" s="165" t="s">
        <v>1762</v>
      </c>
      <c r="H286" s="164">
        <v>2.5</v>
      </c>
      <c r="I286" s="164">
        <v>14.02</v>
      </c>
      <c r="J286" s="166">
        <v>35.049999999999997</v>
      </c>
    </row>
    <row r="287" spans="1:10">
      <c r="A287" s="164"/>
      <c r="B287" s="165"/>
      <c r="C287" s="165"/>
      <c r="D287" s="165"/>
      <c r="E287" s="164"/>
      <c r="F287" s="164"/>
      <c r="G287" s="165"/>
      <c r="H287" s="164"/>
      <c r="I287" s="164"/>
      <c r="J287" s="166"/>
    </row>
    <row r="288" spans="1:10">
      <c r="A288" s="167"/>
      <c r="B288" s="168" t="s">
        <v>20</v>
      </c>
      <c r="C288" s="168" t="s">
        <v>21</v>
      </c>
      <c r="D288" s="168" t="s">
        <v>22</v>
      </c>
      <c r="E288" s="167" t="s">
        <v>23</v>
      </c>
      <c r="F288" s="167" t="s">
        <v>1752</v>
      </c>
      <c r="G288" s="168" t="s">
        <v>1753</v>
      </c>
      <c r="H288" s="167" t="s">
        <v>1754</v>
      </c>
      <c r="I288" s="167" t="s">
        <v>1755</v>
      </c>
      <c r="J288" s="169" t="s">
        <v>29</v>
      </c>
    </row>
    <row r="289" spans="1:10" ht="51.75">
      <c r="A289" s="161" t="s">
        <v>1916</v>
      </c>
      <c r="B289" s="162" t="s">
        <v>35</v>
      </c>
      <c r="C289" s="162" t="s">
        <v>36</v>
      </c>
      <c r="D289" s="162" t="s">
        <v>885</v>
      </c>
      <c r="E289" s="161" t="s">
        <v>886</v>
      </c>
      <c r="F289" s="161" t="s">
        <v>1917</v>
      </c>
      <c r="G289" s="162" t="s">
        <v>39</v>
      </c>
      <c r="H289" s="161">
        <v>1</v>
      </c>
      <c r="I289" s="161">
        <v>1553.88</v>
      </c>
      <c r="J289" s="163">
        <v>1553.88</v>
      </c>
    </row>
    <row r="290" spans="1:10" ht="26.25">
      <c r="A290" s="164" t="s">
        <v>1758</v>
      </c>
      <c r="B290" s="165" t="s">
        <v>57</v>
      </c>
      <c r="C290" s="165" t="s">
        <v>54</v>
      </c>
      <c r="D290" s="165">
        <v>4350</v>
      </c>
      <c r="E290" s="164" t="s">
        <v>1918</v>
      </c>
      <c r="F290" s="164" t="s">
        <v>1770</v>
      </c>
      <c r="G290" s="165" t="s">
        <v>39</v>
      </c>
      <c r="H290" s="164">
        <v>4</v>
      </c>
      <c r="I290" s="164">
        <v>0.45</v>
      </c>
      <c r="J290" s="166">
        <v>1.8</v>
      </c>
    </row>
    <row r="291" spans="1:10" ht="26.25">
      <c r="A291" s="164" t="s">
        <v>1758</v>
      </c>
      <c r="B291" s="165" t="s">
        <v>57</v>
      </c>
      <c r="C291" s="165" t="s">
        <v>54</v>
      </c>
      <c r="D291" s="165">
        <v>10899</v>
      </c>
      <c r="E291" s="164" t="s">
        <v>1919</v>
      </c>
      <c r="F291" s="164" t="s">
        <v>1770</v>
      </c>
      <c r="G291" s="165" t="s">
        <v>39</v>
      </c>
      <c r="H291" s="164">
        <v>1</v>
      </c>
      <c r="I291" s="164">
        <v>72.94</v>
      </c>
      <c r="J291" s="166">
        <v>72.94</v>
      </c>
    </row>
    <row r="292" spans="1:10" ht="39">
      <c r="A292" s="164" t="s">
        <v>1758</v>
      </c>
      <c r="B292" s="165" t="s">
        <v>57</v>
      </c>
      <c r="C292" s="165" t="s">
        <v>54</v>
      </c>
      <c r="D292" s="165">
        <v>10904</v>
      </c>
      <c r="E292" s="164" t="s">
        <v>1920</v>
      </c>
      <c r="F292" s="164" t="s">
        <v>1770</v>
      </c>
      <c r="G292" s="165" t="s">
        <v>39</v>
      </c>
      <c r="H292" s="164">
        <v>1</v>
      </c>
      <c r="I292" s="164">
        <v>166.5</v>
      </c>
      <c r="J292" s="166">
        <v>166.5</v>
      </c>
    </row>
    <row r="293" spans="1:10" ht="51.75">
      <c r="A293" s="164" t="s">
        <v>1758</v>
      </c>
      <c r="B293" s="165" t="s">
        <v>57</v>
      </c>
      <c r="C293" s="165" t="s">
        <v>54</v>
      </c>
      <c r="D293" s="165">
        <v>20963</v>
      </c>
      <c r="E293" s="164" t="s">
        <v>1921</v>
      </c>
      <c r="F293" s="164" t="s">
        <v>1770</v>
      </c>
      <c r="G293" s="165" t="s">
        <v>39</v>
      </c>
      <c r="H293" s="164">
        <v>1</v>
      </c>
      <c r="I293" s="164">
        <v>317.24</v>
      </c>
      <c r="J293" s="166">
        <v>317.24</v>
      </c>
    </row>
    <row r="294" spans="1:10" ht="26.25">
      <c r="A294" s="164" t="s">
        <v>1758</v>
      </c>
      <c r="B294" s="165" t="s">
        <v>57</v>
      </c>
      <c r="C294" s="165" t="s">
        <v>54</v>
      </c>
      <c r="D294" s="165">
        <v>20971</v>
      </c>
      <c r="E294" s="164" t="s">
        <v>1922</v>
      </c>
      <c r="F294" s="164" t="s">
        <v>1770</v>
      </c>
      <c r="G294" s="165" t="s">
        <v>39</v>
      </c>
      <c r="H294" s="164">
        <v>1</v>
      </c>
      <c r="I294" s="164">
        <v>15.85</v>
      </c>
      <c r="J294" s="166">
        <v>15.85</v>
      </c>
    </row>
    <row r="295" spans="1:10" ht="39">
      <c r="A295" s="164" t="s">
        <v>1758</v>
      </c>
      <c r="B295" s="165" t="s">
        <v>57</v>
      </c>
      <c r="C295" s="165" t="s">
        <v>54</v>
      </c>
      <c r="D295" s="165">
        <v>21030</v>
      </c>
      <c r="E295" s="164" t="s">
        <v>1923</v>
      </c>
      <c r="F295" s="164" t="s">
        <v>1770</v>
      </c>
      <c r="G295" s="165" t="s">
        <v>39</v>
      </c>
      <c r="H295" s="164">
        <v>1.5</v>
      </c>
      <c r="I295" s="164">
        <v>431.43</v>
      </c>
      <c r="J295" s="166">
        <v>647.14</v>
      </c>
    </row>
    <row r="296" spans="1:10" ht="26.25">
      <c r="A296" s="164" t="s">
        <v>1758</v>
      </c>
      <c r="B296" s="165" t="s">
        <v>57</v>
      </c>
      <c r="C296" s="165" t="s">
        <v>54</v>
      </c>
      <c r="D296" s="165">
        <v>37555</v>
      </c>
      <c r="E296" s="164" t="s">
        <v>1924</v>
      </c>
      <c r="F296" s="164" t="s">
        <v>1770</v>
      </c>
      <c r="G296" s="165" t="s">
        <v>39</v>
      </c>
      <c r="H296" s="164">
        <v>1</v>
      </c>
      <c r="I296" s="164">
        <v>237.85</v>
      </c>
      <c r="J296" s="166">
        <v>237.85</v>
      </c>
    </row>
    <row r="297" spans="1:10" ht="26.25">
      <c r="A297" s="164" t="s">
        <v>1758</v>
      </c>
      <c r="B297" s="165" t="s">
        <v>1759</v>
      </c>
      <c r="C297" s="165" t="s">
        <v>54</v>
      </c>
      <c r="D297" s="165">
        <v>88248</v>
      </c>
      <c r="E297" s="164" t="s">
        <v>1795</v>
      </c>
      <c r="F297" s="164" t="s">
        <v>1761</v>
      </c>
      <c r="G297" s="165" t="s">
        <v>1762</v>
      </c>
      <c r="H297" s="164">
        <v>3.0369999999999999</v>
      </c>
      <c r="I297" s="164">
        <v>13.48</v>
      </c>
      <c r="J297" s="166">
        <v>40.93</v>
      </c>
    </row>
    <row r="298" spans="1:10">
      <c r="A298" s="164" t="s">
        <v>1758</v>
      </c>
      <c r="B298" s="165" t="s">
        <v>1759</v>
      </c>
      <c r="C298" s="165" t="s">
        <v>54</v>
      </c>
      <c r="D298" s="165">
        <v>88267</v>
      </c>
      <c r="E298" s="164" t="s">
        <v>1796</v>
      </c>
      <c r="F298" s="164" t="s">
        <v>1761</v>
      </c>
      <c r="G298" s="165" t="s">
        <v>1762</v>
      </c>
      <c r="H298" s="164">
        <v>3.0369999999999999</v>
      </c>
      <c r="I298" s="164">
        <v>17.66</v>
      </c>
      <c r="J298" s="166">
        <v>53.63</v>
      </c>
    </row>
    <row r="299" spans="1:10">
      <c r="A299" s="164"/>
      <c r="B299" s="165"/>
      <c r="C299" s="165"/>
      <c r="D299" s="165"/>
      <c r="E299" s="164"/>
      <c r="F299" s="164"/>
      <c r="G299" s="165"/>
      <c r="H299" s="164"/>
      <c r="I299" s="164"/>
      <c r="J299" s="166"/>
    </row>
    <row r="300" spans="1:10">
      <c r="A300" s="167"/>
      <c r="B300" s="168" t="s">
        <v>20</v>
      </c>
      <c r="C300" s="168" t="s">
        <v>21</v>
      </c>
      <c r="D300" s="168" t="s">
        <v>22</v>
      </c>
      <c r="E300" s="167" t="s">
        <v>23</v>
      </c>
      <c r="F300" s="167" t="s">
        <v>1752</v>
      </c>
      <c r="G300" s="168" t="s">
        <v>1753</v>
      </c>
      <c r="H300" s="167" t="s">
        <v>1754</v>
      </c>
      <c r="I300" s="167" t="s">
        <v>1755</v>
      </c>
      <c r="J300" s="169" t="s">
        <v>29</v>
      </c>
    </row>
    <row r="301" spans="1:10" ht="26.25">
      <c r="A301" s="161" t="s">
        <v>1925</v>
      </c>
      <c r="B301" s="162" t="s">
        <v>35</v>
      </c>
      <c r="C301" s="162" t="s">
        <v>36</v>
      </c>
      <c r="D301" s="162" t="s">
        <v>888</v>
      </c>
      <c r="E301" s="161" t="s">
        <v>889</v>
      </c>
      <c r="F301" s="161" t="s">
        <v>1857</v>
      </c>
      <c r="G301" s="162" t="s">
        <v>464</v>
      </c>
      <c r="H301" s="161">
        <v>1</v>
      </c>
      <c r="I301" s="161">
        <v>754.2</v>
      </c>
      <c r="J301" s="163">
        <v>754.2</v>
      </c>
    </row>
    <row r="302" spans="1:10">
      <c r="A302" s="164" t="s">
        <v>1758</v>
      </c>
      <c r="B302" s="165" t="s">
        <v>1759</v>
      </c>
      <c r="C302" s="165" t="s">
        <v>54</v>
      </c>
      <c r="D302" s="165">
        <v>88267</v>
      </c>
      <c r="E302" s="164" t="s">
        <v>1796</v>
      </c>
      <c r="F302" s="164" t="s">
        <v>1761</v>
      </c>
      <c r="G302" s="165" t="s">
        <v>1762</v>
      </c>
      <c r="H302" s="164">
        <v>0.6</v>
      </c>
      <c r="I302" s="164">
        <v>17.66</v>
      </c>
      <c r="J302" s="166">
        <v>10.59</v>
      </c>
    </row>
    <row r="303" spans="1:10">
      <c r="A303" s="164" t="s">
        <v>1758</v>
      </c>
      <c r="B303" s="165" t="s">
        <v>1759</v>
      </c>
      <c r="C303" s="165" t="s">
        <v>54</v>
      </c>
      <c r="D303" s="165">
        <v>88316</v>
      </c>
      <c r="E303" s="164" t="s">
        <v>1767</v>
      </c>
      <c r="F303" s="164" t="s">
        <v>1761</v>
      </c>
      <c r="G303" s="165" t="s">
        <v>1762</v>
      </c>
      <c r="H303" s="164">
        <v>0.6</v>
      </c>
      <c r="I303" s="164">
        <v>14.02</v>
      </c>
      <c r="J303" s="166">
        <v>8.41</v>
      </c>
    </row>
    <row r="304" spans="1:10">
      <c r="A304" s="164" t="s">
        <v>1758</v>
      </c>
      <c r="B304" s="165" t="s">
        <v>57</v>
      </c>
      <c r="C304" s="165" t="s">
        <v>1852</v>
      </c>
      <c r="D304" s="165" t="s">
        <v>1926</v>
      </c>
      <c r="E304" s="164" t="s">
        <v>1927</v>
      </c>
      <c r="F304" s="164" t="s">
        <v>1770</v>
      </c>
      <c r="G304" s="165" t="s">
        <v>178</v>
      </c>
      <c r="H304" s="164">
        <v>1</v>
      </c>
      <c r="I304" s="164">
        <v>735.2</v>
      </c>
      <c r="J304" s="166">
        <v>735.2</v>
      </c>
    </row>
    <row r="305" spans="1:10">
      <c r="A305" s="164"/>
      <c r="B305" s="165"/>
      <c r="C305" s="165"/>
      <c r="D305" s="165"/>
      <c r="E305" s="164"/>
      <c r="F305" s="164"/>
      <c r="G305" s="165"/>
      <c r="H305" s="164"/>
      <c r="I305" s="164"/>
      <c r="J305" s="166"/>
    </row>
    <row r="306" spans="1:10">
      <c r="A306" s="167"/>
      <c r="B306" s="168" t="s">
        <v>20</v>
      </c>
      <c r="C306" s="168" t="s">
        <v>21</v>
      </c>
      <c r="D306" s="168" t="s">
        <v>22</v>
      </c>
      <c r="E306" s="167" t="s">
        <v>23</v>
      </c>
      <c r="F306" s="167" t="s">
        <v>1752</v>
      </c>
      <c r="G306" s="168" t="s">
        <v>1753</v>
      </c>
      <c r="H306" s="167" t="s">
        <v>1754</v>
      </c>
      <c r="I306" s="167" t="s">
        <v>1755</v>
      </c>
      <c r="J306" s="169" t="s">
        <v>29</v>
      </c>
    </row>
    <row r="307" spans="1:10" ht="39">
      <c r="A307" s="161" t="s">
        <v>1928</v>
      </c>
      <c r="B307" s="162" t="s">
        <v>35</v>
      </c>
      <c r="C307" s="162" t="s">
        <v>36</v>
      </c>
      <c r="D307" s="162" t="s">
        <v>891</v>
      </c>
      <c r="E307" s="161" t="s">
        <v>892</v>
      </c>
      <c r="F307" s="161" t="s">
        <v>1929</v>
      </c>
      <c r="G307" s="162" t="s">
        <v>39</v>
      </c>
      <c r="H307" s="161">
        <v>1</v>
      </c>
      <c r="I307" s="161">
        <v>1441.37</v>
      </c>
      <c r="J307" s="163">
        <v>1441.37</v>
      </c>
    </row>
    <row r="308" spans="1:10">
      <c r="A308" s="164" t="s">
        <v>1758</v>
      </c>
      <c r="B308" s="165" t="s">
        <v>1759</v>
      </c>
      <c r="C308" s="165" t="s">
        <v>54</v>
      </c>
      <c r="D308" s="165">
        <v>88264</v>
      </c>
      <c r="E308" s="164" t="s">
        <v>1777</v>
      </c>
      <c r="F308" s="164" t="s">
        <v>1761</v>
      </c>
      <c r="G308" s="165" t="s">
        <v>1762</v>
      </c>
      <c r="H308" s="164">
        <v>2</v>
      </c>
      <c r="I308" s="164">
        <v>18.3</v>
      </c>
      <c r="J308" s="166">
        <v>36.6</v>
      </c>
    </row>
    <row r="309" spans="1:10">
      <c r="A309" s="164" t="s">
        <v>1758</v>
      </c>
      <c r="B309" s="165" t="s">
        <v>1759</v>
      </c>
      <c r="C309" s="165" t="s">
        <v>54</v>
      </c>
      <c r="D309" s="165">
        <v>88316</v>
      </c>
      <c r="E309" s="164" t="s">
        <v>1767</v>
      </c>
      <c r="F309" s="164" t="s">
        <v>1761</v>
      </c>
      <c r="G309" s="165" t="s">
        <v>1762</v>
      </c>
      <c r="H309" s="164">
        <v>2</v>
      </c>
      <c r="I309" s="164">
        <v>14.02</v>
      </c>
      <c r="J309" s="166">
        <v>28.04</v>
      </c>
    </row>
    <row r="310" spans="1:10">
      <c r="A310" s="164" t="s">
        <v>1758</v>
      </c>
      <c r="B310" s="165" t="s">
        <v>57</v>
      </c>
      <c r="C310" s="165" t="s">
        <v>1852</v>
      </c>
      <c r="D310" s="165" t="s">
        <v>1930</v>
      </c>
      <c r="E310" s="164" t="s">
        <v>1931</v>
      </c>
      <c r="F310" s="164" t="s">
        <v>1770</v>
      </c>
      <c r="G310" s="165" t="s">
        <v>39</v>
      </c>
      <c r="H310" s="164">
        <v>1</v>
      </c>
      <c r="I310" s="164">
        <v>1376.73</v>
      </c>
      <c r="J310" s="166">
        <v>1376.73</v>
      </c>
    </row>
    <row r="311" spans="1:10">
      <c r="A311" s="164"/>
      <c r="B311" s="165"/>
      <c r="C311" s="165"/>
      <c r="D311" s="165"/>
      <c r="E311" s="164"/>
      <c r="F311" s="164"/>
      <c r="G311" s="165"/>
      <c r="H311" s="164"/>
      <c r="I311" s="164"/>
      <c r="J311" s="166"/>
    </row>
    <row r="312" spans="1:10">
      <c r="A312" s="167"/>
      <c r="B312" s="168" t="s">
        <v>20</v>
      </c>
      <c r="C312" s="168" t="s">
        <v>21</v>
      </c>
      <c r="D312" s="168" t="s">
        <v>22</v>
      </c>
      <c r="E312" s="167" t="s">
        <v>23</v>
      </c>
      <c r="F312" s="167" t="s">
        <v>1752</v>
      </c>
      <c r="G312" s="168" t="s">
        <v>1753</v>
      </c>
      <c r="H312" s="167" t="s">
        <v>1754</v>
      </c>
      <c r="I312" s="167" t="s">
        <v>1755</v>
      </c>
      <c r="J312" s="169" t="s">
        <v>29</v>
      </c>
    </row>
    <row r="313" spans="1:10" ht="26.25">
      <c r="A313" s="161" t="s">
        <v>1932</v>
      </c>
      <c r="B313" s="162" t="s">
        <v>35</v>
      </c>
      <c r="C313" s="162" t="s">
        <v>36</v>
      </c>
      <c r="D313" s="162" t="s">
        <v>911</v>
      </c>
      <c r="E313" s="161" t="s">
        <v>912</v>
      </c>
      <c r="F313" s="161" t="s">
        <v>1857</v>
      </c>
      <c r="G313" s="162" t="s">
        <v>39</v>
      </c>
      <c r="H313" s="161">
        <v>1</v>
      </c>
      <c r="I313" s="161">
        <v>80.67</v>
      </c>
      <c r="J313" s="163">
        <v>80.67</v>
      </c>
    </row>
    <row r="314" spans="1:10">
      <c r="A314" s="164" t="s">
        <v>1758</v>
      </c>
      <c r="B314" s="165" t="s">
        <v>1759</v>
      </c>
      <c r="C314" s="165" t="s">
        <v>54</v>
      </c>
      <c r="D314" s="165">
        <v>88264</v>
      </c>
      <c r="E314" s="164" t="s">
        <v>1777</v>
      </c>
      <c r="F314" s="164" t="s">
        <v>1761</v>
      </c>
      <c r="G314" s="165" t="s">
        <v>1762</v>
      </c>
      <c r="H314" s="164">
        <v>0.5</v>
      </c>
      <c r="I314" s="164">
        <v>18.3</v>
      </c>
      <c r="J314" s="166">
        <v>9.15</v>
      </c>
    </row>
    <row r="315" spans="1:10">
      <c r="A315" s="164" t="s">
        <v>1758</v>
      </c>
      <c r="B315" s="165" t="s">
        <v>1759</v>
      </c>
      <c r="C315" s="165" t="s">
        <v>54</v>
      </c>
      <c r="D315" s="165">
        <v>88316</v>
      </c>
      <c r="E315" s="164" t="s">
        <v>1767</v>
      </c>
      <c r="F315" s="164" t="s">
        <v>1761</v>
      </c>
      <c r="G315" s="165" t="s">
        <v>1762</v>
      </c>
      <c r="H315" s="164">
        <v>0.5</v>
      </c>
      <c r="I315" s="164">
        <v>14.02</v>
      </c>
      <c r="J315" s="166">
        <v>7.01</v>
      </c>
    </row>
    <row r="316" spans="1:10">
      <c r="A316" s="164" t="s">
        <v>1758</v>
      </c>
      <c r="B316" s="165" t="s">
        <v>57</v>
      </c>
      <c r="C316" s="165" t="s">
        <v>1852</v>
      </c>
      <c r="D316" s="165" t="s">
        <v>1933</v>
      </c>
      <c r="E316" s="164" t="s">
        <v>1934</v>
      </c>
      <c r="F316" s="164" t="s">
        <v>1855</v>
      </c>
      <c r="G316" s="165" t="s">
        <v>39</v>
      </c>
      <c r="H316" s="164">
        <v>1</v>
      </c>
      <c r="I316" s="164">
        <v>64.510000000000005</v>
      </c>
      <c r="J316" s="166">
        <v>64.510000000000005</v>
      </c>
    </row>
    <row r="317" spans="1:10">
      <c r="A317" s="164"/>
      <c r="B317" s="165"/>
      <c r="C317" s="165"/>
      <c r="D317" s="165"/>
      <c r="E317" s="164"/>
      <c r="F317" s="164"/>
      <c r="G317" s="165"/>
      <c r="H317" s="164"/>
      <c r="I317" s="164"/>
      <c r="J317" s="166"/>
    </row>
    <row r="318" spans="1:10">
      <c r="A318" s="167"/>
      <c r="B318" s="168" t="s">
        <v>20</v>
      </c>
      <c r="C318" s="168" t="s">
        <v>21</v>
      </c>
      <c r="D318" s="168" t="s">
        <v>22</v>
      </c>
      <c r="E318" s="167" t="s">
        <v>23</v>
      </c>
      <c r="F318" s="167" t="s">
        <v>1752</v>
      </c>
      <c r="G318" s="168" t="s">
        <v>1753</v>
      </c>
      <c r="H318" s="167" t="s">
        <v>1754</v>
      </c>
      <c r="I318" s="167" t="s">
        <v>1755</v>
      </c>
      <c r="J318" s="169" t="s">
        <v>29</v>
      </c>
    </row>
    <row r="319" spans="1:10" ht="26.25">
      <c r="A319" s="161" t="s">
        <v>1935</v>
      </c>
      <c r="B319" s="162" t="s">
        <v>35</v>
      </c>
      <c r="C319" s="162" t="s">
        <v>36</v>
      </c>
      <c r="D319" s="162" t="s">
        <v>914</v>
      </c>
      <c r="E319" s="161" t="s">
        <v>915</v>
      </c>
      <c r="F319" s="161" t="s">
        <v>1857</v>
      </c>
      <c r="G319" s="162" t="s">
        <v>39</v>
      </c>
      <c r="H319" s="161">
        <v>1</v>
      </c>
      <c r="I319" s="161">
        <v>71.62</v>
      </c>
      <c r="J319" s="163">
        <v>71.62</v>
      </c>
    </row>
    <row r="320" spans="1:10">
      <c r="A320" s="164" t="s">
        <v>1758</v>
      </c>
      <c r="B320" s="165" t="s">
        <v>1759</v>
      </c>
      <c r="C320" s="165" t="s">
        <v>54</v>
      </c>
      <c r="D320" s="165">
        <v>88264</v>
      </c>
      <c r="E320" s="164" t="s">
        <v>1777</v>
      </c>
      <c r="F320" s="164" t="s">
        <v>1761</v>
      </c>
      <c r="G320" s="165" t="s">
        <v>1762</v>
      </c>
      <c r="H320" s="164">
        <v>0.7</v>
      </c>
      <c r="I320" s="164">
        <v>18.3</v>
      </c>
      <c r="J320" s="166">
        <v>12.81</v>
      </c>
    </row>
    <row r="321" spans="1:10">
      <c r="A321" s="164" t="s">
        <v>1758</v>
      </c>
      <c r="B321" s="165" t="s">
        <v>1759</v>
      </c>
      <c r="C321" s="165" t="s">
        <v>54</v>
      </c>
      <c r="D321" s="165">
        <v>88316</v>
      </c>
      <c r="E321" s="164" t="s">
        <v>1767</v>
      </c>
      <c r="F321" s="164" t="s">
        <v>1761</v>
      </c>
      <c r="G321" s="165" t="s">
        <v>1762</v>
      </c>
      <c r="H321" s="164">
        <v>0.7</v>
      </c>
      <c r="I321" s="164">
        <v>14.02</v>
      </c>
      <c r="J321" s="166">
        <v>9.81</v>
      </c>
    </row>
    <row r="322" spans="1:10">
      <c r="A322" s="164" t="s">
        <v>1758</v>
      </c>
      <c r="B322" s="165" t="s">
        <v>57</v>
      </c>
      <c r="C322" s="165" t="s">
        <v>1852</v>
      </c>
      <c r="D322" s="165" t="s">
        <v>1936</v>
      </c>
      <c r="E322" s="164" t="s">
        <v>1937</v>
      </c>
      <c r="F322" s="164" t="s">
        <v>1855</v>
      </c>
      <c r="G322" s="165" t="s">
        <v>39</v>
      </c>
      <c r="H322" s="164">
        <v>1</v>
      </c>
      <c r="I322" s="164">
        <v>49</v>
      </c>
      <c r="J322" s="166">
        <v>49</v>
      </c>
    </row>
    <row r="323" spans="1:10">
      <c r="A323" s="164"/>
      <c r="B323" s="165"/>
      <c r="C323" s="165"/>
      <c r="D323" s="165"/>
      <c r="E323" s="164"/>
      <c r="F323" s="164"/>
      <c r="G323" s="165"/>
      <c r="H323" s="164"/>
      <c r="I323" s="164"/>
      <c r="J323" s="166"/>
    </row>
    <row r="324" spans="1:10">
      <c r="A324" s="167"/>
      <c r="B324" s="168" t="s">
        <v>20</v>
      </c>
      <c r="C324" s="168" t="s">
        <v>21</v>
      </c>
      <c r="D324" s="168" t="s">
        <v>22</v>
      </c>
      <c r="E324" s="167" t="s">
        <v>23</v>
      </c>
      <c r="F324" s="167" t="s">
        <v>1752</v>
      </c>
      <c r="G324" s="168" t="s">
        <v>1753</v>
      </c>
      <c r="H324" s="167" t="s">
        <v>1754</v>
      </c>
      <c r="I324" s="167" t="s">
        <v>1755</v>
      </c>
      <c r="J324" s="169" t="s">
        <v>29</v>
      </c>
    </row>
    <row r="325" spans="1:10" ht="26.25">
      <c r="A325" s="161" t="s">
        <v>1938</v>
      </c>
      <c r="B325" s="162" t="s">
        <v>35</v>
      </c>
      <c r="C325" s="162" t="s">
        <v>36</v>
      </c>
      <c r="D325" s="162" t="s">
        <v>917</v>
      </c>
      <c r="E325" s="161" t="s">
        <v>918</v>
      </c>
      <c r="F325" s="161" t="s">
        <v>1857</v>
      </c>
      <c r="G325" s="162" t="s">
        <v>39</v>
      </c>
      <c r="H325" s="161">
        <v>1</v>
      </c>
      <c r="I325" s="161">
        <v>463.29</v>
      </c>
      <c r="J325" s="163">
        <v>463.29</v>
      </c>
    </row>
    <row r="326" spans="1:10">
      <c r="A326" s="164" t="s">
        <v>1758</v>
      </c>
      <c r="B326" s="165" t="s">
        <v>1759</v>
      </c>
      <c r="C326" s="165" t="s">
        <v>54</v>
      </c>
      <c r="D326" s="165">
        <v>88264</v>
      </c>
      <c r="E326" s="164" t="s">
        <v>1777</v>
      </c>
      <c r="F326" s="164" t="s">
        <v>1761</v>
      </c>
      <c r="G326" s="165" t="s">
        <v>1762</v>
      </c>
      <c r="H326" s="164">
        <v>1</v>
      </c>
      <c r="I326" s="164">
        <v>18.3</v>
      </c>
      <c r="J326" s="166">
        <v>18.3</v>
      </c>
    </row>
    <row r="327" spans="1:10">
      <c r="A327" s="164" t="s">
        <v>1758</v>
      </c>
      <c r="B327" s="165" t="s">
        <v>57</v>
      </c>
      <c r="C327" s="165" t="s">
        <v>1852</v>
      </c>
      <c r="D327" s="165" t="s">
        <v>1939</v>
      </c>
      <c r="E327" s="164" t="s">
        <v>1940</v>
      </c>
      <c r="F327" s="164" t="s">
        <v>1855</v>
      </c>
      <c r="G327" s="165" t="s">
        <v>39</v>
      </c>
      <c r="H327" s="164">
        <v>1</v>
      </c>
      <c r="I327" s="164">
        <v>444.99</v>
      </c>
      <c r="J327" s="166">
        <v>444.99</v>
      </c>
    </row>
    <row r="328" spans="1:10">
      <c r="A328" s="164"/>
      <c r="B328" s="165"/>
      <c r="C328" s="165"/>
      <c r="D328" s="165"/>
      <c r="E328" s="164"/>
      <c r="F328" s="164"/>
      <c r="G328" s="165"/>
      <c r="H328" s="164"/>
      <c r="I328" s="164"/>
      <c r="J328" s="166"/>
    </row>
    <row r="329" spans="1:10">
      <c r="A329" s="167"/>
      <c r="B329" s="168" t="s">
        <v>20</v>
      </c>
      <c r="C329" s="168" t="s">
        <v>21</v>
      </c>
      <c r="D329" s="168" t="s">
        <v>22</v>
      </c>
      <c r="E329" s="167" t="s">
        <v>23</v>
      </c>
      <c r="F329" s="167" t="s">
        <v>1752</v>
      </c>
      <c r="G329" s="168" t="s">
        <v>1753</v>
      </c>
      <c r="H329" s="167" t="s">
        <v>1754</v>
      </c>
      <c r="I329" s="167" t="s">
        <v>1755</v>
      </c>
      <c r="J329" s="169" t="s">
        <v>29</v>
      </c>
    </row>
    <row r="330" spans="1:10" ht="26.25">
      <c r="A330" s="161" t="s">
        <v>1941</v>
      </c>
      <c r="B330" s="162" t="s">
        <v>35</v>
      </c>
      <c r="C330" s="162" t="s">
        <v>36</v>
      </c>
      <c r="D330" s="162" t="s">
        <v>920</v>
      </c>
      <c r="E330" s="161" t="s">
        <v>921</v>
      </c>
      <c r="F330" s="161" t="s">
        <v>1857</v>
      </c>
      <c r="G330" s="162" t="s">
        <v>39</v>
      </c>
      <c r="H330" s="161">
        <v>1</v>
      </c>
      <c r="I330" s="161">
        <v>239.55</v>
      </c>
      <c r="J330" s="163">
        <v>239.55</v>
      </c>
    </row>
    <row r="331" spans="1:10">
      <c r="A331" s="164" t="s">
        <v>1758</v>
      </c>
      <c r="B331" s="165" t="s">
        <v>1759</v>
      </c>
      <c r="C331" s="165" t="s">
        <v>54</v>
      </c>
      <c r="D331" s="165">
        <v>88264</v>
      </c>
      <c r="E331" s="164" t="s">
        <v>1777</v>
      </c>
      <c r="F331" s="164" t="s">
        <v>1761</v>
      </c>
      <c r="G331" s="165" t="s">
        <v>1762</v>
      </c>
      <c r="H331" s="164">
        <v>6</v>
      </c>
      <c r="I331" s="164">
        <v>18.3</v>
      </c>
      <c r="J331" s="166">
        <v>109.8</v>
      </c>
    </row>
    <row r="332" spans="1:10">
      <c r="A332" s="164" t="s">
        <v>1758</v>
      </c>
      <c r="B332" s="165" t="s">
        <v>57</v>
      </c>
      <c r="C332" s="165" t="s">
        <v>1852</v>
      </c>
      <c r="D332" s="165" t="s">
        <v>1942</v>
      </c>
      <c r="E332" s="164" t="s">
        <v>1943</v>
      </c>
      <c r="F332" s="164" t="s">
        <v>1855</v>
      </c>
      <c r="G332" s="165" t="s">
        <v>39</v>
      </c>
      <c r="H332" s="164">
        <v>1</v>
      </c>
      <c r="I332" s="164">
        <v>129.75</v>
      </c>
      <c r="J332" s="166">
        <v>129.75</v>
      </c>
    </row>
    <row r="333" spans="1:10">
      <c r="A333" s="164"/>
      <c r="B333" s="165"/>
      <c r="C333" s="165"/>
      <c r="D333" s="165"/>
      <c r="E333" s="164"/>
      <c r="F333" s="164"/>
      <c r="G333" s="165"/>
      <c r="H333" s="164"/>
      <c r="I333" s="164"/>
      <c r="J333" s="166"/>
    </row>
    <row r="334" spans="1:10">
      <c r="A334" s="167"/>
      <c r="B334" s="168" t="s">
        <v>20</v>
      </c>
      <c r="C334" s="168" t="s">
        <v>21</v>
      </c>
      <c r="D334" s="168" t="s">
        <v>22</v>
      </c>
      <c r="E334" s="167" t="s">
        <v>23</v>
      </c>
      <c r="F334" s="167" t="s">
        <v>1752</v>
      </c>
      <c r="G334" s="168" t="s">
        <v>1753</v>
      </c>
      <c r="H334" s="167" t="s">
        <v>1754</v>
      </c>
      <c r="I334" s="167" t="s">
        <v>1755</v>
      </c>
      <c r="J334" s="169" t="s">
        <v>29</v>
      </c>
    </row>
    <row r="335" spans="1:10" ht="26.25">
      <c r="A335" s="161" t="s">
        <v>1944</v>
      </c>
      <c r="B335" s="162" t="s">
        <v>35</v>
      </c>
      <c r="C335" s="162" t="s">
        <v>36</v>
      </c>
      <c r="D335" s="162" t="s">
        <v>923</v>
      </c>
      <c r="E335" s="161" t="s">
        <v>924</v>
      </c>
      <c r="F335" s="161" t="s">
        <v>1945</v>
      </c>
      <c r="G335" s="162" t="s">
        <v>39</v>
      </c>
      <c r="H335" s="161">
        <v>1</v>
      </c>
      <c r="I335" s="161">
        <v>28.71</v>
      </c>
      <c r="J335" s="163">
        <v>28.71</v>
      </c>
    </row>
    <row r="336" spans="1:10" ht="39">
      <c r="A336" s="164" t="s">
        <v>1758</v>
      </c>
      <c r="B336" s="165" t="s">
        <v>57</v>
      </c>
      <c r="C336" s="165" t="s">
        <v>54</v>
      </c>
      <c r="D336" s="165">
        <v>37556</v>
      </c>
      <c r="E336" s="164" t="s">
        <v>1946</v>
      </c>
      <c r="F336" s="164" t="s">
        <v>1770</v>
      </c>
      <c r="G336" s="165" t="s">
        <v>39</v>
      </c>
      <c r="H336" s="164">
        <v>1</v>
      </c>
      <c r="I336" s="164">
        <v>25.91</v>
      </c>
      <c r="J336" s="166">
        <v>25.91</v>
      </c>
    </row>
    <row r="337" spans="1:10">
      <c r="A337" s="164" t="s">
        <v>1758</v>
      </c>
      <c r="B337" s="165" t="s">
        <v>1759</v>
      </c>
      <c r="C337" s="165" t="s">
        <v>54</v>
      </c>
      <c r="D337" s="165">
        <v>88316</v>
      </c>
      <c r="E337" s="164" t="s">
        <v>1767</v>
      </c>
      <c r="F337" s="164" t="s">
        <v>1761</v>
      </c>
      <c r="G337" s="165" t="s">
        <v>1762</v>
      </c>
      <c r="H337" s="164">
        <v>0.2</v>
      </c>
      <c r="I337" s="164">
        <v>14.02</v>
      </c>
      <c r="J337" s="166">
        <v>2.8</v>
      </c>
    </row>
    <row r="338" spans="1:10">
      <c r="A338" s="164"/>
      <c r="B338" s="165"/>
      <c r="C338" s="165"/>
      <c r="D338" s="165"/>
      <c r="E338" s="164"/>
      <c r="F338" s="164"/>
      <c r="G338" s="165"/>
      <c r="H338" s="164"/>
      <c r="I338" s="164"/>
      <c r="J338" s="166"/>
    </row>
    <row r="339" spans="1:10">
      <c r="A339" s="167"/>
      <c r="B339" s="168" t="s">
        <v>20</v>
      </c>
      <c r="C339" s="168" t="s">
        <v>21</v>
      </c>
      <c r="D339" s="168" t="s">
        <v>22</v>
      </c>
      <c r="E339" s="167" t="s">
        <v>23</v>
      </c>
      <c r="F339" s="167" t="s">
        <v>1752</v>
      </c>
      <c r="G339" s="168" t="s">
        <v>1753</v>
      </c>
      <c r="H339" s="167" t="s">
        <v>1754</v>
      </c>
      <c r="I339" s="167" t="s">
        <v>1755</v>
      </c>
      <c r="J339" s="169" t="s">
        <v>29</v>
      </c>
    </row>
    <row r="340" spans="1:10" ht="26.25">
      <c r="A340" s="161" t="s">
        <v>1947</v>
      </c>
      <c r="B340" s="162" t="s">
        <v>35</v>
      </c>
      <c r="C340" s="162" t="s">
        <v>36</v>
      </c>
      <c r="D340" s="162" t="s">
        <v>926</v>
      </c>
      <c r="E340" s="161" t="s">
        <v>927</v>
      </c>
      <c r="F340" s="161" t="s">
        <v>1857</v>
      </c>
      <c r="G340" s="162" t="s">
        <v>39</v>
      </c>
      <c r="H340" s="161">
        <v>1</v>
      </c>
      <c r="I340" s="161">
        <v>44.56</v>
      </c>
      <c r="J340" s="163">
        <v>44.56</v>
      </c>
    </row>
    <row r="341" spans="1:10">
      <c r="A341" s="164" t="s">
        <v>1758</v>
      </c>
      <c r="B341" s="165" t="s">
        <v>1759</v>
      </c>
      <c r="C341" s="165" t="s">
        <v>54</v>
      </c>
      <c r="D341" s="165">
        <v>88316</v>
      </c>
      <c r="E341" s="164" t="s">
        <v>1767</v>
      </c>
      <c r="F341" s="164" t="s">
        <v>1761</v>
      </c>
      <c r="G341" s="165" t="s">
        <v>1762</v>
      </c>
      <c r="H341" s="164">
        <v>0.2</v>
      </c>
      <c r="I341" s="164">
        <v>14.02</v>
      </c>
      <c r="J341" s="166">
        <v>2.8</v>
      </c>
    </row>
    <row r="342" spans="1:10" ht="39">
      <c r="A342" s="164" t="s">
        <v>1758</v>
      </c>
      <c r="B342" s="165" t="s">
        <v>57</v>
      </c>
      <c r="C342" s="165" t="s">
        <v>54</v>
      </c>
      <c r="D342" s="165">
        <v>37558</v>
      </c>
      <c r="E342" s="164" t="s">
        <v>1948</v>
      </c>
      <c r="F342" s="164" t="s">
        <v>1770</v>
      </c>
      <c r="G342" s="165" t="s">
        <v>39</v>
      </c>
      <c r="H342" s="164">
        <v>1</v>
      </c>
      <c r="I342" s="164">
        <v>41.76</v>
      </c>
      <c r="J342" s="166">
        <v>41.76</v>
      </c>
    </row>
    <row r="343" spans="1:10">
      <c r="A343" s="164"/>
      <c r="B343" s="165"/>
      <c r="C343" s="165"/>
      <c r="D343" s="165"/>
      <c r="E343" s="164"/>
      <c r="F343" s="164"/>
      <c r="G343" s="165"/>
      <c r="H343" s="164"/>
      <c r="I343" s="164"/>
      <c r="J343" s="166"/>
    </row>
    <row r="344" spans="1:10">
      <c r="A344" s="167"/>
      <c r="B344" s="168" t="s">
        <v>20</v>
      </c>
      <c r="C344" s="168" t="s">
        <v>21</v>
      </c>
      <c r="D344" s="168" t="s">
        <v>22</v>
      </c>
      <c r="E344" s="167" t="s">
        <v>23</v>
      </c>
      <c r="F344" s="167" t="s">
        <v>1752</v>
      </c>
      <c r="G344" s="168" t="s">
        <v>1753</v>
      </c>
      <c r="H344" s="167" t="s">
        <v>1754</v>
      </c>
      <c r="I344" s="167" t="s">
        <v>1755</v>
      </c>
      <c r="J344" s="169" t="s">
        <v>29</v>
      </c>
    </row>
    <row r="345" spans="1:10" ht="51.75">
      <c r="A345" s="161" t="s">
        <v>1949</v>
      </c>
      <c r="B345" s="162" t="s">
        <v>35</v>
      </c>
      <c r="C345" s="162" t="s">
        <v>36</v>
      </c>
      <c r="D345" s="162" t="s">
        <v>885</v>
      </c>
      <c r="E345" s="161" t="s">
        <v>886</v>
      </c>
      <c r="F345" s="161" t="s">
        <v>1917</v>
      </c>
      <c r="G345" s="162" t="s">
        <v>39</v>
      </c>
      <c r="H345" s="161">
        <v>1</v>
      </c>
      <c r="I345" s="161">
        <v>1553.88</v>
      </c>
      <c r="J345" s="163">
        <v>1553.88</v>
      </c>
    </row>
    <row r="346" spans="1:10" ht="26.25">
      <c r="A346" s="164" t="s">
        <v>1758</v>
      </c>
      <c r="B346" s="165" t="s">
        <v>57</v>
      </c>
      <c r="C346" s="165" t="s">
        <v>54</v>
      </c>
      <c r="D346" s="165">
        <v>4350</v>
      </c>
      <c r="E346" s="164" t="s">
        <v>1918</v>
      </c>
      <c r="F346" s="164" t="s">
        <v>1770</v>
      </c>
      <c r="G346" s="165" t="s">
        <v>39</v>
      </c>
      <c r="H346" s="164">
        <v>4</v>
      </c>
      <c r="I346" s="164">
        <v>0.45</v>
      </c>
      <c r="J346" s="166">
        <v>1.8</v>
      </c>
    </row>
    <row r="347" spans="1:10" ht="26.25">
      <c r="A347" s="164" t="s">
        <v>1758</v>
      </c>
      <c r="B347" s="165" t="s">
        <v>57</v>
      </c>
      <c r="C347" s="165" t="s">
        <v>54</v>
      </c>
      <c r="D347" s="165">
        <v>10899</v>
      </c>
      <c r="E347" s="164" t="s">
        <v>1919</v>
      </c>
      <c r="F347" s="164" t="s">
        <v>1770</v>
      </c>
      <c r="G347" s="165" t="s">
        <v>39</v>
      </c>
      <c r="H347" s="164">
        <v>1</v>
      </c>
      <c r="I347" s="164">
        <v>72.94</v>
      </c>
      <c r="J347" s="166">
        <v>72.94</v>
      </c>
    </row>
    <row r="348" spans="1:10" ht="39">
      <c r="A348" s="164" t="s">
        <v>1758</v>
      </c>
      <c r="B348" s="165" t="s">
        <v>57</v>
      </c>
      <c r="C348" s="165" t="s">
        <v>54</v>
      </c>
      <c r="D348" s="165">
        <v>10904</v>
      </c>
      <c r="E348" s="164" t="s">
        <v>1920</v>
      </c>
      <c r="F348" s="164" t="s">
        <v>1770</v>
      </c>
      <c r="G348" s="165" t="s">
        <v>39</v>
      </c>
      <c r="H348" s="164">
        <v>1</v>
      </c>
      <c r="I348" s="164">
        <v>166.5</v>
      </c>
      <c r="J348" s="166">
        <v>166.5</v>
      </c>
    </row>
    <row r="349" spans="1:10" ht="51.75">
      <c r="A349" s="164" t="s">
        <v>1758</v>
      </c>
      <c r="B349" s="165" t="s">
        <v>57</v>
      </c>
      <c r="C349" s="165" t="s">
        <v>54</v>
      </c>
      <c r="D349" s="165">
        <v>20963</v>
      </c>
      <c r="E349" s="164" t="s">
        <v>1921</v>
      </c>
      <c r="F349" s="164" t="s">
        <v>1770</v>
      </c>
      <c r="G349" s="165" t="s">
        <v>39</v>
      </c>
      <c r="H349" s="164">
        <v>1</v>
      </c>
      <c r="I349" s="164">
        <v>317.24</v>
      </c>
      <c r="J349" s="166">
        <v>317.24</v>
      </c>
    </row>
    <row r="350" spans="1:10" ht="26.25">
      <c r="A350" s="164" t="s">
        <v>1758</v>
      </c>
      <c r="B350" s="165" t="s">
        <v>57</v>
      </c>
      <c r="C350" s="165" t="s">
        <v>54</v>
      </c>
      <c r="D350" s="165">
        <v>20971</v>
      </c>
      <c r="E350" s="164" t="s">
        <v>1922</v>
      </c>
      <c r="F350" s="164" t="s">
        <v>1770</v>
      </c>
      <c r="G350" s="165" t="s">
        <v>39</v>
      </c>
      <c r="H350" s="164">
        <v>1</v>
      </c>
      <c r="I350" s="164">
        <v>15.85</v>
      </c>
      <c r="J350" s="166">
        <v>15.85</v>
      </c>
    </row>
    <row r="351" spans="1:10" ht="39">
      <c r="A351" s="164" t="s">
        <v>1758</v>
      </c>
      <c r="B351" s="165" t="s">
        <v>57</v>
      </c>
      <c r="C351" s="165" t="s">
        <v>54</v>
      </c>
      <c r="D351" s="165">
        <v>21030</v>
      </c>
      <c r="E351" s="164" t="s">
        <v>1923</v>
      </c>
      <c r="F351" s="164" t="s">
        <v>1770</v>
      </c>
      <c r="G351" s="165" t="s">
        <v>39</v>
      </c>
      <c r="H351" s="164">
        <v>1.5</v>
      </c>
      <c r="I351" s="164">
        <v>431.43</v>
      </c>
      <c r="J351" s="166">
        <v>647.14</v>
      </c>
    </row>
    <row r="352" spans="1:10" ht="26.25">
      <c r="A352" s="164" t="s">
        <v>1758</v>
      </c>
      <c r="B352" s="165" t="s">
        <v>57</v>
      </c>
      <c r="C352" s="165" t="s">
        <v>54</v>
      </c>
      <c r="D352" s="165">
        <v>37555</v>
      </c>
      <c r="E352" s="164" t="s">
        <v>1924</v>
      </c>
      <c r="F352" s="164" t="s">
        <v>1770</v>
      </c>
      <c r="G352" s="165" t="s">
        <v>39</v>
      </c>
      <c r="H352" s="164">
        <v>1</v>
      </c>
      <c r="I352" s="164">
        <v>237.85</v>
      </c>
      <c r="J352" s="166">
        <v>237.85</v>
      </c>
    </row>
    <row r="353" spans="1:10" ht="26.25">
      <c r="A353" s="164" t="s">
        <v>1758</v>
      </c>
      <c r="B353" s="165" t="s">
        <v>1759</v>
      </c>
      <c r="C353" s="165" t="s">
        <v>54</v>
      </c>
      <c r="D353" s="165">
        <v>88248</v>
      </c>
      <c r="E353" s="164" t="s">
        <v>1795</v>
      </c>
      <c r="F353" s="164" t="s">
        <v>1761</v>
      </c>
      <c r="G353" s="165" t="s">
        <v>1762</v>
      </c>
      <c r="H353" s="164">
        <v>3.0369999999999999</v>
      </c>
      <c r="I353" s="164">
        <v>13.48</v>
      </c>
      <c r="J353" s="166">
        <v>40.93</v>
      </c>
    </row>
    <row r="354" spans="1:10">
      <c r="A354" s="164" t="s">
        <v>1758</v>
      </c>
      <c r="B354" s="165" t="s">
        <v>1759</v>
      </c>
      <c r="C354" s="165" t="s">
        <v>54</v>
      </c>
      <c r="D354" s="165">
        <v>88267</v>
      </c>
      <c r="E354" s="164" t="s">
        <v>1796</v>
      </c>
      <c r="F354" s="164" t="s">
        <v>1761</v>
      </c>
      <c r="G354" s="165" t="s">
        <v>1762</v>
      </c>
      <c r="H354" s="164">
        <v>3.0369999999999999</v>
      </c>
      <c r="I354" s="164">
        <v>17.66</v>
      </c>
      <c r="J354" s="166">
        <v>53.63</v>
      </c>
    </row>
    <row r="355" spans="1:10">
      <c r="A355" s="164"/>
      <c r="B355" s="165"/>
      <c r="C355" s="165"/>
      <c r="D355" s="165"/>
      <c r="E355" s="164"/>
      <c r="F355" s="164"/>
      <c r="G355" s="165"/>
      <c r="H355" s="164"/>
      <c r="I355" s="164"/>
      <c r="J355" s="166"/>
    </row>
    <row r="356" spans="1:10">
      <c r="A356" s="167"/>
      <c r="B356" s="168" t="s">
        <v>20</v>
      </c>
      <c r="C356" s="168" t="s">
        <v>21</v>
      </c>
      <c r="D356" s="168" t="s">
        <v>22</v>
      </c>
      <c r="E356" s="167" t="s">
        <v>23</v>
      </c>
      <c r="F356" s="167" t="s">
        <v>1752</v>
      </c>
      <c r="G356" s="168" t="s">
        <v>1753</v>
      </c>
      <c r="H356" s="167" t="s">
        <v>1754</v>
      </c>
      <c r="I356" s="167" t="s">
        <v>1755</v>
      </c>
      <c r="J356" s="169" t="s">
        <v>29</v>
      </c>
    </row>
    <row r="357" spans="1:10" ht="26.25">
      <c r="A357" s="161" t="s">
        <v>1950</v>
      </c>
      <c r="B357" s="162" t="s">
        <v>35</v>
      </c>
      <c r="C357" s="162" t="s">
        <v>36</v>
      </c>
      <c r="D357" s="162" t="s">
        <v>911</v>
      </c>
      <c r="E357" s="161" t="s">
        <v>912</v>
      </c>
      <c r="F357" s="161" t="s">
        <v>1857</v>
      </c>
      <c r="G357" s="162" t="s">
        <v>39</v>
      </c>
      <c r="H357" s="161">
        <v>1</v>
      </c>
      <c r="I357" s="161">
        <v>80.67</v>
      </c>
      <c r="J357" s="163">
        <v>80.67</v>
      </c>
    </row>
    <row r="358" spans="1:10">
      <c r="A358" s="164" t="s">
        <v>1758</v>
      </c>
      <c r="B358" s="165" t="s">
        <v>1759</v>
      </c>
      <c r="C358" s="165" t="s">
        <v>54</v>
      </c>
      <c r="D358" s="165">
        <v>88264</v>
      </c>
      <c r="E358" s="164" t="s">
        <v>1777</v>
      </c>
      <c r="F358" s="164" t="s">
        <v>1761</v>
      </c>
      <c r="G358" s="165" t="s">
        <v>1762</v>
      </c>
      <c r="H358" s="164">
        <v>0.5</v>
      </c>
      <c r="I358" s="164">
        <v>18.3</v>
      </c>
      <c r="J358" s="166">
        <v>9.15</v>
      </c>
    </row>
    <row r="359" spans="1:10">
      <c r="A359" s="164" t="s">
        <v>1758</v>
      </c>
      <c r="B359" s="165" t="s">
        <v>1759</v>
      </c>
      <c r="C359" s="165" t="s">
        <v>54</v>
      </c>
      <c r="D359" s="165">
        <v>88316</v>
      </c>
      <c r="E359" s="164" t="s">
        <v>1767</v>
      </c>
      <c r="F359" s="164" t="s">
        <v>1761</v>
      </c>
      <c r="G359" s="165" t="s">
        <v>1762</v>
      </c>
      <c r="H359" s="164">
        <v>0.5</v>
      </c>
      <c r="I359" s="164">
        <v>14.02</v>
      </c>
      <c r="J359" s="166">
        <v>7.01</v>
      </c>
    </row>
    <row r="360" spans="1:10">
      <c r="A360" s="164" t="s">
        <v>1758</v>
      </c>
      <c r="B360" s="165" t="s">
        <v>57</v>
      </c>
      <c r="C360" s="165" t="s">
        <v>1852</v>
      </c>
      <c r="D360" s="165" t="s">
        <v>1933</v>
      </c>
      <c r="E360" s="164" t="s">
        <v>1934</v>
      </c>
      <c r="F360" s="164" t="s">
        <v>1855</v>
      </c>
      <c r="G360" s="165" t="s">
        <v>39</v>
      </c>
      <c r="H360" s="164">
        <v>1</v>
      </c>
      <c r="I360" s="164">
        <v>64.510000000000005</v>
      </c>
      <c r="J360" s="166">
        <v>64.510000000000005</v>
      </c>
    </row>
    <row r="361" spans="1:10">
      <c r="A361" s="164"/>
      <c r="B361" s="165"/>
      <c r="C361" s="165"/>
      <c r="D361" s="165"/>
      <c r="E361" s="164"/>
      <c r="F361" s="164"/>
      <c r="G361" s="165"/>
      <c r="H361" s="164"/>
      <c r="I361" s="164"/>
      <c r="J361" s="166"/>
    </row>
    <row r="362" spans="1:10">
      <c r="A362" s="167"/>
      <c r="B362" s="168" t="s">
        <v>20</v>
      </c>
      <c r="C362" s="168" t="s">
        <v>21</v>
      </c>
      <c r="D362" s="168" t="s">
        <v>22</v>
      </c>
      <c r="E362" s="167" t="s">
        <v>23</v>
      </c>
      <c r="F362" s="167" t="s">
        <v>1752</v>
      </c>
      <c r="G362" s="168" t="s">
        <v>1753</v>
      </c>
      <c r="H362" s="167" t="s">
        <v>1754</v>
      </c>
      <c r="I362" s="167" t="s">
        <v>1755</v>
      </c>
      <c r="J362" s="169" t="s">
        <v>29</v>
      </c>
    </row>
    <row r="363" spans="1:10" ht="26.25">
      <c r="A363" s="161" t="s">
        <v>1951</v>
      </c>
      <c r="B363" s="162" t="s">
        <v>35</v>
      </c>
      <c r="C363" s="162" t="s">
        <v>36</v>
      </c>
      <c r="D363" s="162" t="s">
        <v>914</v>
      </c>
      <c r="E363" s="161" t="s">
        <v>915</v>
      </c>
      <c r="F363" s="161" t="s">
        <v>1857</v>
      </c>
      <c r="G363" s="162" t="s">
        <v>39</v>
      </c>
      <c r="H363" s="161">
        <v>1</v>
      </c>
      <c r="I363" s="161">
        <v>71.62</v>
      </c>
      <c r="J363" s="163">
        <v>71.62</v>
      </c>
    </row>
    <row r="364" spans="1:10">
      <c r="A364" s="164" t="s">
        <v>1758</v>
      </c>
      <c r="B364" s="165" t="s">
        <v>1759</v>
      </c>
      <c r="C364" s="165" t="s">
        <v>54</v>
      </c>
      <c r="D364" s="165">
        <v>88264</v>
      </c>
      <c r="E364" s="164" t="s">
        <v>1777</v>
      </c>
      <c r="F364" s="164" t="s">
        <v>1761</v>
      </c>
      <c r="G364" s="165" t="s">
        <v>1762</v>
      </c>
      <c r="H364" s="164">
        <v>0.7</v>
      </c>
      <c r="I364" s="164">
        <v>18.3</v>
      </c>
      <c r="J364" s="166">
        <v>12.81</v>
      </c>
    </row>
    <row r="365" spans="1:10">
      <c r="A365" s="164" t="s">
        <v>1758</v>
      </c>
      <c r="B365" s="165" t="s">
        <v>1759</v>
      </c>
      <c r="C365" s="165" t="s">
        <v>54</v>
      </c>
      <c r="D365" s="165">
        <v>88316</v>
      </c>
      <c r="E365" s="164" t="s">
        <v>1767</v>
      </c>
      <c r="F365" s="164" t="s">
        <v>1761</v>
      </c>
      <c r="G365" s="165" t="s">
        <v>1762</v>
      </c>
      <c r="H365" s="164">
        <v>0.7</v>
      </c>
      <c r="I365" s="164">
        <v>14.02</v>
      </c>
      <c r="J365" s="166">
        <v>9.81</v>
      </c>
    </row>
    <row r="366" spans="1:10">
      <c r="A366" s="164" t="s">
        <v>1758</v>
      </c>
      <c r="B366" s="165" t="s">
        <v>57</v>
      </c>
      <c r="C366" s="165" t="s">
        <v>1852</v>
      </c>
      <c r="D366" s="165" t="s">
        <v>1936</v>
      </c>
      <c r="E366" s="164" t="s">
        <v>1937</v>
      </c>
      <c r="F366" s="164" t="s">
        <v>1855</v>
      </c>
      <c r="G366" s="165" t="s">
        <v>39</v>
      </c>
      <c r="H366" s="164">
        <v>1</v>
      </c>
      <c r="I366" s="164">
        <v>49</v>
      </c>
      <c r="J366" s="166">
        <v>49</v>
      </c>
    </row>
    <row r="367" spans="1:10">
      <c r="A367" s="164"/>
      <c r="B367" s="165"/>
      <c r="C367" s="165"/>
      <c r="D367" s="165"/>
      <c r="E367" s="164"/>
      <c r="F367" s="164"/>
      <c r="G367" s="165"/>
      <c r="H367" s="164"/>
      <c r="I367" s="164"/>
      <c r="J367" s="166"/>
    </row>
    <row r="368" spans="1:10">
      <c r="A368" s="167"/>
      <c r="B368" s="168" t="s">
        <v>20</v>
      </c>
      <c r="C368" s="168" t="s">
        <v>21</v>
      </c>
      <c r="D368" s="168" t="s">
        <v>22</v>
      </c>
      <c r="E368" s="167" t="s">
        <v>23</v>
      </c>
      <c r="F368" s="167" t="s">
        <v>1752</v>
      </c>
      <c r="G368" s="168" t="s">
        <v>1753</v>
      </c>
      <c r="H368" s="167" t="s">
        <v>1754</v>
      </c>
      <c r="I368" s="167" t="s">
        <v>1755</v>
      </c>
      <c r="J368" s="169" t="s">
        <v>29</v>
      </c>
    </row>
    <row r="369" spans="1:10" ht="26.25">
      <c r="A369" s="161" t="s">
        <v>1952</v>
      </c>
      <c r="B369" s="162" t="s">
        <v>35</v>
      </c>
      <c r="C369" s="162" t="s">
        <v>36</v>
      </c>
      <c r="D369" s="162" t="s">
        <v>923</v>
      </c>
      <c r="E369" s="161" t="s">
        <v>924</v>
      </c>
      <c r="F369" s="161" t="s">
        <v>1945</v>
      </c>
      <c r="G369" s="162" t="s">
        <v>39</v>
      </c>
      <c r="H369" s="161">
        <v>1</v>
      </c>
      <c r="I369" s="161">
        <v>28.71</v>
      </c>
      <c r="J369" s="163">
        <v>28.71</v>
      </c>
    </row>
    <row r="370" spans="1:10" ht="39">
      <c r="A370" s="164" t="s">
        <v>1758</v>
      </c>
      <c r="B370" s="165" t="s">
        <v>57</v>
      </c>
      <c r="C370" s="165" t="s">
        <v>54</v>
      </c>
      <c r="D370" s="165">
        <v>37556</v>
      </c>
      <c r="E370" s="164" t="s">
        <v>1946</v>
      </c>
      <c r="F370" s="164" t="s">
        <v>1770</v>
      </c>
      <c r="G370" s="165" t="s">
        <v>39</v>
      </c>
      <c r="H370" s="164">
        <v>1</v>
      </c>
      <c r="I370" s="164">
        <v>25.91</v>
      </c>
      <c r="J370" s="166">
        <v>25.91</v>
      </c>
    </row>
    <row r="371" spans="1:10">
      <c r="A371" s="164" t="s">
        <v>1758</v>
      </c>
      <c r="B371" s="165" t="s">
        <v>1759</v>
      </c>
      <c r="C371" s="165" t="s">
        <v>54</v>
      </c>
      <c r="D371" s="165">
        <v>88316</v>
      </c>
      <c r="E371" s="164" t="s">
        <v>1767</v>
      </c>
      <c r="F371" s="164" t="s">
        <v>1761</v>
      </c>
      <c r="G371" s="165" t="s">
        <v>1762</v>
      </c>
      <c r="H371" s="164">
        <v>0.2</v>
      </c>
      <c r="I371" s="164">
        <v>14.02</v>
      </c>
      <c r="J371" s="166">
        <v>2.8</v>
      </c>
    </row>
    <row r="372" spans="1:10">
      <c r="A372" s="164"/>
      <c r="B372" s="165"/>
      <c r="C372" s="165"/>
      <c r="D372" s="165"/>
      <c r="E372" s="164"/>
      <c r="F372" s="164"/>
      <c r="G372" s="165"/>
      <c r="H372" s="164"/>
      <c r="I372" s="164"/>
      <c r="J372" s="166"/>
    </row>
    <row r="373" spans="1:10">
      <c r="A373" s="167"/>
      <c r="B373" s="168" t="s">
        <v>20</v>
      </c>
      <c r="C373" s="168" t="s">
        <v>21</v>
      </c>
      <c r="D373" s="168" t="s">
        <v>22</v>
      </c>
      <c r="E373" s="167" t="s">
        <v>23</v>
      </c>
      <c r="F373" s="167" t="s">
        <v>1752</v>
      </c>
      <c r="G373" s="168" t="s">
        <v>1753</v>
      </c>
      <c r="H373" s="167" t="s">
        <v>1754</v>
      </c>
      <c r="I373" s="167" t="s">
        <v>1755</v>
      </c>
      <c r="J373" s="169" t="s">
        <v>29</v>
      </c>
    </row>
    <row r="374" spans="1:10" ht="26.25">
      <c r="A374" s="161" t="s">
        <v>1953</v>
      </c>
      <c r="B374" s="162" t="s">
        <v>35</v>
      </c>
      <c r="C374" s="162" t="s">
        <v>36</v>
      </c>
      <c r="D374" s="162" t="s">
        <v>926</v>
      </c>
      <c r="E374" s="161" t="s">
        <v>927</v>
      </c>
      <c r="F374" s="161" t="s">
        <v>1857</v>
      </c>
      <c r="G374" s="162" t="s">
        <v>39</v>
      </c>
      <c r="H374" s="161">
        <v>1</v>
      </c>
      <c r="I374" s="161">
        <v>44.56</v>
      </c>
      <c r="J374" s="163">
        <v>44.56</v>
      </c>
    </row>
    <row r="375" spans="1:10">
      <c r="A375" s="164" t="s">
        <v>1758</v>
      </c>
      <c r="B375" s="165" t="s">
        <v>1759</v>
      </c>
      <c r="C375" s="165" t="s">
        <v>54</v>
      </c>
      <c r="D375" s="165">
        <v>88316</v>
      </c>
      <c r="E375" s="164" t="s">
        <v>1767</v>
      </c>
      <c r="F375" s="164" t="s">
        <v>1761</v>
      </c>
      <c r="G375" s="165" t="s">
        <v>1762</v>
      </c>
      <c r="H375" s="164">
        <v>0.2</v>
      </c>
      <c r="I375" s="164">
        <v>14.02</v>
      </c>
      <c r="J375" s="166">
        <v>2.8</v>
      </c>
    </row>
    <row r="376" spans="1:10" ht="39">
      <c r="A376" s="164" t="s">
        <v>1758</v>
      </c>
      <c r="B376" s="165" t="s">
        <v>57</v>
      </c>
      <c r="C376" s="165" t="s">
        <v>54</v>
      </c>
      <c r="D376" s="165">
        <v>37558</v>
      </c>
      <c r="E376" s="164" t="s">
        <v>1948</v>
      </c>
      <c r="F376" s="164" t="s">
        <v>1770</v>
      </c>
      <c r="G376" s="165" t="s">
        <v>39</v>
      </c>
      <c r="H376" s="164">
        <v>1</v>
      </c>
      <c r="I376" s="164">
        <v>41.76</v>
      </c>
      <c r="J376" s="166">
        <v>41.76</v>
      </c>
    </row>
    <row r="377" spans="1:10">
      <c r="A377" s="164"/>
      <c r="B377" s="165"/>
      <c r="C377" s="165"/>
      <c r="D377" s="165"/>
      <c r="E377" s="164"/>
      <c r="F377" s="164"/>
      <c r="G377" s="165"/>
      <c r="H377" s="164"/>
      <c r="I377" s="164"/>
      <c r="J377" s="166"/>
    </row>
    <row r="378" spans="1:10">
      <c r="A378" s="167"/>
      <c r="B378" s="168" t="s">
        <v>20</v>
      </c>
      <c r="C378" s="168" t="s">
        <v>21</v>
      </c>
      <c r="D378" s="168" t="s">
        <v>22</v>
      </c>
      <c r="E378" s="167" t="s">
        <v>23</v>
      </c>
      <c r="F378" s="167" t="s">
        <v>1752</v>
      </c>
      <c r="G378" s="168" t="s">
        <v>1753</v>
      </c>
      <c r="H378" s="167" t="s">
        <v>1754</v>
      </c>
      <c r="I378" s="167" t="s">
        <v>1755</v>
      </c>
      <c r="J378" s="169" t="s">
        <v>29</v>
      </c>
    </row>
    <row r="379" spans="1:10" ht="51.75">
      <c r="A379" s="161" t="s">
        <v>1954</v>
      </c>
      <c r="B379" s="162" t="s">
        <v>35</v>
      </c>
      <c r="C379" s="162" t="s">
        <v>36</v>
      </c>
      <c r="D379" s="162" t="s">
        <v>885</v>
      </c>
      <c r="E379" s="161" t="s">
        <v>886</v>
      </c>
      <c r="F379" s="161" t="s">
        <v>1917</v>
      </c>
      <c r="G379" s="162" t="s">
        <v>39</v>
      </c>
      <c r="H379" s="161">
        <v>1</v>
      </c>
      <c r="I379" s="161">
        <v>1553.88</v>
      </c>
      <c r="J379" s="163">
        <v>1553.88</v>
      </c>
    </row>
    <row r="380" spans="1:10" ht="26.25">
      <c r="A380" s="164" t="s">
        <v>1758</v>
      </c>
      <c r="B380" s="165" t="s">
        <v>57</v>
      </c>
      <c r="C380" s="165" t="s">
        <v>54</v>
      </c>
      <c r="D380" s="165">
        <v>4350</v>
      </c>
      <c r="E380" s="164" t="s">
        <v>1918</v>
      </c>
      <c r="F380" s="164" t="s">
        <v>1770</v>
      </c>
      <c r="G380" s="165" t="s">
        <v>39</v>
      </c>
      <c r="H380" s="164">
        <v>4</v>
      </c>
      <c r="I380" s="164">
        <v>0.45</v>
      </c>
      <c r="J380" s="166">
        <v>1.8</v>
      </c>
    </row>
    <row r="381" spans="1:10" ht="26.25">
      <c r="A381" s="164" t="s">
        <v>1758</v>
      </c>
      <c r="B381" s="165" t="s">
        <v>57</v>
      </c>
      <c r="C381" s="165" t="s">
        <v>54</v>
      </c>
      <c r="D381" s="165">
        <v>10899</v>
      </c>
      <c r="E381" s="164" t="s">
        <v>1919</v>
      </c>
      <c r="F381" s="164" t="s">
        <v>1770</v>
      </c>
      <c r="G381" s="165" t="s">
        <v>39</v>
      </c>
      <c r="H381" s="164">
        <v>1</v>
      </c>
      <c r="I381" s="164">
        <v>72.94</v>
      </c>
      <c r="J381" s="166">
        <v>72.94</v>
      </c>
    </row>
    <row r="382" spans="1:10" ht="39">
      <c r="A382" s="164" t="s">
        <v>1758</v>
      </c>
      <c r="B382" s="165" t="s">
        <v>57</v>
      </c>
      <c r="C382" s="165" t="s">
        <v>54</v>
      </c>
      <c r="D382" s="165">
        <v>10904</v>
      </c>
      <c r="E382" s="164" t="s">
        <v>1920</v>
      </c>
      <c r="F382" s="164" t="s">
        <v>1770</v>
      </c>
      <c r="G382" s="165" t="s">
        <v>39</v>
      </c>
      <c r="H382" s="164">
        <v>1</v>
      </c>
      <c r="I382" s="164">
        <v>166.5</v>
      </c>
      <c r="J382" s="166">
        <v>166.5</v>
      </c>
    </row>
    <row r="383" spans="1:10" ht="51.75">
      <c r="A383" s="164" t="s">
        <v>1758</v>
      </c>
      <c r="B383" s="165" t="s">
        <v>57</v>
      </c>
      <c r="C383" s="165" t="s">
        <v>54</v>
      </c>
      <c r="D383" s="165">
        <v>20963</v>
      </c>
      <c r="E383" s="164" t="s">
        <v>1921</v>
      </c>
      <c r="F383" s="164" t="s">
        <v>1770</v>
      </c>
      <c r="G383" s="165" t="s">
        <v>39</v>
      </c>
      <c r="H383" s="164">
        <v>1</v>
      </c>
      <c r="I383" s="164">
        <v>317.24</v>
      </c>
      <c r="J383" s="166">
        <v>317.24</v>
      </c>
    </row>
    <row r="384" spans="1:10" ht="26.25">
      <c r="A384" s="164" t="s">
        <v>1758</v>
      </c>
      <c r="B384" s="165" t="s">
        <v>57</v>
      </c>
      <c r="C384" s="165" t="s">
        <v>54</v>
      </c>
      <c r="D384" s="165">
        <v>20971</v>
      </c>
      <c r="E384" s="164" t="s">
        <v>1922</v>
      </c>
      <c r="F384" s="164" t="s">
        <v>1770</v>
      </c>
      <c r="G384" s="165" t="s">
        <v>39</v>
      </c>
      <c r="H384" s="164">
        <v>1</v>
      </c>
      <c r="I384" s="164">
        <v>15.85</v>
      </c>
      <c r="J384" s="166">
        <v>15.85</v>
      </c>
    </row>
    <row r="385" spans="1:10" ht="39">
      <c r="A385" s="164" t="s">
        <v>1758</v>
      </c>
      <c r="B385" s="165" t="s">
        <v>57</v>
      </c>
      <c r="C385" s="165" t="s">
        <v>54</v>
      </c>
      <c r="D385" s="165">
        <v>21030</v>
      </c>
      <c r="E385" s="164" t="s">
        <v>1923</v>
      </c>
      <c r="F385" s="164" t="s">
        <v>1770</v>
      </c>
      <c r="G385" s="165" t="s">
        <v>39</v>
      </c>
      <c r="H385" s="164">
        <v>1.5</v>
      </c>
      <c r="I385" s="164">
        <v>431.43</v>
      </c>
      <c r="J385" s="166">
        <v>647.14</v>
      </c>
    </row>
    <row r="386" spans="1:10" ht="26.25">
      <c r="A386" s="164" t="s">
        <v>1758</v>
      </c>
      <c r="B386" s="165" t="s">
        <v>57</v>
      </c>
      <c r="C386" s="165" t="s">
        <v>54</v>
      </c>
      <c r="D386" s="165">
        <v>37555</v>
      </c>
      <c r="E386" s="164" t="s">
        <v>1924</v>
      </c>
      <c r="F386" s="164" t="s">
        <v>1770</v>
      </c>
      <c r="G386" s="165" t="s">
        <v>39</v>
      </c>
      <c r="H386" s="164">
        <v>1</v>
      </c>
      <c r="I386" s="164">
        <v>237.85</v>
      </c>
      <c r="J386" s="166">
        <v>237.85</v>
      </c>
    </row>
    <row r="387" spans="1:10" ht="26.25">
      <c r="A387" s="164" t="s">
        <v>1758</v>
      </c>
      <c r="B387" s="165" t="s">
        <v>1759</v>
      </c>
      <c r="C387" s="165" t="s">
        <v>54</v>
      </c>
      <c r="D387" s="165">
        <v>88248</v>
      </c>
      <c r="E387" s="164" t="s">
        <v>1795</v>
      </c>
      <c r="F387" s="164" t="s">
        <v>1761</v>
      </c>
      <c r="G387" s="165" t="s">
        <v>1762</v>
      </c>
      <c r="H387" s="164">
        <v>3.0369999999999999</v>
      </c>
      <c r="I387" s="164">
        <v>13.48</v>
      </c>
      <c r="J387" s="166">
        <v>40.93</v>
      </c>
    </row>
    <row r="388" spans="1:10">
      <c r="A388" s="164" t="s">
        <v>1758</v>
      </c>
      <c r="B388" s="165" t="s">
        <v>1759</v>
      </c>
      <c r="C388" s="165" t="s">
        <v>54</v>
      </c>
      <c r="D388" s="165">
        <v>88267</v>
      </c>
      <c r="E388" s="164" t="s">
        <v>1796</v>
      </c>
      <c r="F388" s="164" t="s">
        <v>1761</v>
      </c>
      <c r="G388" s="165" t="s">
        <v>1762</v>
      </c>
      <c r="H388" s="164">
        <v>3.0369999999999999</v>
      </c>
      <c r="I388" s="164">
        <v>17.66</v>
      </c>
      <c r="J388" s="166">
        <v>53.63</v>
      </c>
    </row>
    <row r="389" spans="1:10">
      <c r="A389" s="164"/>
      <c r="B389" s="165"/>
      <c r="C389" s="165"/>
      <c r="D389" s="165"/>
      <c r="E389" s="164"/>
      <c r="F389" s="164"/>
      <c r="G389" s="165"/>
      <c r="H389" s="164"/>
      <c r="I389" s="164"/>
      <c r="J389" s="166"/>
    </row>
    <row r="390" spans="1:10">
      <c r="A390" s="167"/>
      <c r="B390" s="168" t="s">
        <v>20</v>
      </c>
      <c r="C390" s="168" t="s">
        <v>21</v>
      </c>
      <c r="D390" s="168" t="s">
        <v>22</v>
      </c>
      <c r="E390" s="167" t="s">
        <v>23</v>
      </c>
      <c r="F390" s="167" t="s">
        <v>1752</v>
      </c>
      <c r="G390" s="168" t="s">
        <v>1753</v>
      </c>
      <c r="H390" s="167" t="s">
        <v>1754</v>
      </c>
      <c r="I390" s="167" t="s">
        <v>1755</v>
      </c>
      <c r="J390" s="169" t="s">
        <v>29</v>
      </c>
    </row>
    <row r="391" spans="1:10" ht="26.25">
      <c r="A391" s="161" t="s">
        <v>1955</v>
      </c>
      <c r="B391" s="162" t="s">
        <v>35</v>
      </c>
      <c r="C391" s="162" t="s">
        <v>36</v>
      </c>
      <c r="D391" s="162" t="s">
        <v>911</v>
      </c>
      <c r="E391" s="161" t="s">
        <v>912</v>
      </c>
      <c r="F391" s="161" t="s">
        <v>1857</v>
      </c>
      <c r="G391" s="162" t="s">
        <v>39</v>
      </c>
      <c r="H391" s="161">
        <v>1</v>
      </c>
      <c r="I391" s="161">
        <v>80.67</v>
      </c>
      <c r="J391" s="163">
        <v>80.67</v>
      </c>
    </row>
    <row r="392" spans="1:10">
      <c r="A392" s="164" t="s">
        <v>1758</v>
      </c>
      <c r="B392" s="165" t="s">
        <v>1759</v>
      </c>
      <c r="C392" s="165" t="s">
        <v>54</v>
      </c>
      <c r="D392" s="165">
        <v>88264</v>
      </c>
      <c r="E392" s="164" t="s">
        <v>1777</v>
      </c>
      <c r="F392" s="164" t="s">
        <v>1761</v>
      </c>
      <c r="G392" s="165" t="s">
        <v>1762</v>
      </c>
      <c r="H392" s="164">
        <v>0.5</v>
      </c>
      <c r="I392" s="164">
        <v>18.3</v>
      </c>
      <c r="J392" s="166">
        <v>9.15</v>
      </c>
    </row>
    <row r="393" spans="1:10">
      <c r="A393" s="164" t="s">
        <v>1758</v>
      </c>
      <c r="B393" s="165" t="s">
        <v>1759</v>
      </c>
      <c r="C393" s="165" t="s">
        <v>54</v>
      </c>
      <c r="D393" s="165">
        <v>88316</v>
      </c>
      <c r="E393" s="164" t="s">
        <v>1767</v>
      </c>
      <c r="F393" s="164" t="s">
        <v>1761</v>
      </c>
      <c r="G393" s="165" t="s">
        <v>1762</v>
      </c>
      <c r="H393" s="164">
        <v>0.5</v>
      </c>
      <c r="I393" s="164">
        <v>14.02</v>
      </c>
      <c r="J393" s="166">
        <v>7.01</v>
      </c>
    </row>
    <row r="394" spans="1:10">
      <c r="A394" s="164" t="s">
        <v>1758</v>
      </c>
      <c r="B394" s="165" t="s">
        <v>57</v>
      </c>
      <c r="C394" s="165" t="s">
        <v>1852</v>
      </c>
      <c r="D394" s="165" t="s">
        <v>1933</v>
      </c>
      <c r="E394" s="164" t="s">
        <v>1934</v>
      </c>
      <c r="F394" s="164" t="s">
        <v>1855</v>
      </c>
      <c r="G394" s="165" t="s">
        <v>39</v>
      </c>
      <c r="H394" s="164">
        <v>1</v>
      </c>
      <c r="I394" s="164">
        <v>64.510000000000005</v>
      </c>
      <c r="J394" s="166">
        <v>64.510000000000005</v>
      </c>
    </row>
    <row r="395" spans="1:10">
      <c r="A395" s="164"/>
      <c r="B395" s="165"/>
      <c r="C395" s="165"/>
      <c r="D395" s="165"/>
      <c r="E395" s="164"/>
      <c r="F395" s="164"/>
      <c r="G395" s="165"/>
      <c r="H395" s="164"/>
      <c r="I395" s="164"/>
      <c r="J395" s="166"/>
    </row>
    <row r="396" spans="1:10">
      <c r="A396" s="167"/>
      <c r="B396" s="168" t="s">
        <v>20</v>
      </c>
      <c r="C396" s="168" t="s">
        <v>21</v>
      </c>
      <c r="D396" s="168" t="s">
        <v>22</v>
      </c>
      <c r="E396" s="167" t="s">
        <v>23</v>
      </c>
      <c r="F396" s="167" t="s">
        <v>1752</v>
      </c>
      <c r="G396" s="168" t="s">
        <v>1753</v>
      </c>
      <c r="H396" s="167" t="s">
        <v>1754</v>
      </c>
      <c r="I396" s="167" t="s">
        <v>1755</v>
      </c>
      <c r="J396" s="169" t="s">
        <v>29</v>
      </c>
    </row>
    <row r="397" spans="1:10" ht="26.25">
      <c r="A397" s="161" t="s">
        <v>1956</v>
      </c>
      <c r="B397" s="162" t="s">
        <v>35</v>
      </c>
      <c r="C397" s="162" t="s">
        <v>36</v>
      </c>
      <c r="D397" s="162" t="s">
        <v>914</v>
      </c>
      <c r="E397" s="161" t="s">
        <v>915</v>
      </c>
      <c r="F397" s="161" t="s">
        <v>1857</v>
      </c>
      <c r="G397" s="162" t="s">
        <v>39</v>
      </c>
      <c r="H397" s="161">
        <v>1</v>
      </c>
      <c r="I397" s="161">
        <v>71.62</v>
      </c>
      <c r="J397" s="163">
        <v>71.62</v>
      </c>
    </row>
    <row r="398" spans="1:10">
      <c r="A398" s="164" t="s">
        <v>1758</v>
      </c>
      <c r="B398" s="165" t="s">
        <v>1759</v>
      </c>
      <c r="C398" s="165" t="s">
        <v>54</v>
      </c>
      <c r="D398" s="165">
        <v>88264</v>
      </c>
      <c r="E398" s="164" t="s">
        <v>1777</v>
      </c>
      <c r="F398" s="164" t="s">
        <v>1761</v>
      </c>
      <c r="G398" s="165" t="s">
        <v>1762</v>
      </c>
      <c r="H398" s="164">
        <v>0.7</v>
      </c>
      <c r="I398" s="164">
        <v>18.3</v>
      </c>
      <c r="J398" s="166">
        <v>12.81</v>
      </c>
    </row>
    <row r="399" spans="1:10">
      <c r="A399" s="164" t="s">
        <v>1758</v>
      </c>
      <c r="B399" s="165" t="s">
        <v>1759</v>
      </c>
      <c r="C399" s="165" t="s">
        <v>54</v>
      </c>
      <c r="D399" s="165">
        <v>88316</v>
      </c>
      <c r="E399" s="164" t="s">
        <v>1767</v>
      </c>
      <c r="F399" s="164" t="s">
        <v>1761</v>
      </c>
      <c r="G399" s="165" t="s">
        <v>1762</v>
      </c>
      <c r="H399" s="164">
        <v>0.7</v>
      </c>
      <c r="I399" s="164">
        <v>14.02</v>
      </c>
      <c r="J399" s="166">
        <v>9.81</v>
      </c>
    </row>
    <row r="400" spans="1:10">
      <c r="A400" s="164" t="s">
        <v>1758</v>
      </c>
      <c r="B400" s="165" t="s">
        <v>57</v>
      </c>
      <c r="C400" s="165" t="s">
        <v>1852</v>
      </c>
      <c r="D400" s="165" t="s">
        <v>1936</v>
      </c>
      <c r="E400" s="164" t="s">
        <v>1937</v>
      </c>
      <c r="F400" s="164" t="s">
        <v>1855</v>
      </c>
      <c r="G400" s="165" t="s">
        <v>39</v>
      </c>
      <c r="H400" s="164">
        <v>1</v>
      </c>
      <c r="I400" s="164">
        <v>49</v>
      </c>
      <c r="J400" s="166">
        <v>49</v>
      </c>
    </row>
    <row r="401" spans="1:10">
      <c r="A401" s="164"/>
      <c r="B401" s="165"/>
      <c r="C401" s="165"/>
      <c r="D401" s="165"/>
      <c r="E401" s="164"/>
      <c r="F401" s="164"/>
      <c r="G401" s="165"/>
      <c r="H401" s="164"/>
      <c r="I401" s="164"/>
      <c r="J401" s="166"/>
    </row>
    <row r="402" spans="1:10">
      <c r="A402" s="167"/>
      <c r="B402" s="168" t="s">
        <v>20</v>
      </c>
      <c r="C402" s="168" t="s">
        <v>21</v>
      </c>
      <c r="D402" s="168" t="s">
        <v>22</v>
      </c>
      <c r="E402" s="167" t="s">
        <v>23</v>
      </c>
      <c r="F402" s="167" t="s">
        <v>1752</v>
      </c>
      <c r="G402" s="168" t="s">
        <v>1753</v>
      </c>
      <c r="H402" s="167" t="s">
        <v>1754</v>
      </c>
      <c r="I402" s="167" t="s">
        <v>1755</v>
      </c>
      <c r="J402" s="169" t="s">
        <v>29</v>
      </c>
    </row>
    <row r="403" spans="1:10" ht="26.25">
      <c r="A403" s="161" t="s">
        <v>1957</v>
      </c>
      <c r="B403" s="162" t="s">
        <v>35</v>
      </c>
      <c r="C403" s="162" t="s">
        <v>36</v>
      </c>
      <c r="D403" s="162" t="s">
        <v>923</v>
      </c>
      <c r="E403" s="161" t="s">
        <v>924</v>
      </c>
      <c r="F403" s="161" t="s">
        <v>1945</v>
      </c>
      <c r="G403" s="162" t="s">
        <v>39</v>
      </c>
      <c r="H403" s="161">
        <v>1</v>
      </c>
      <c r="I403" s="161">
        <v>28.71</v>
      </c>
      <c r="J403" s="163">
        <v>28.71</v>
      </c>
    </row>
    <row r="404" spans="1:10" ht="39">
      <c r="A404" s="164" t="s">
        <v>1758</v>
      </c>
      <c r="B404" s="165" t="s">
        <v>57</v>
      </c>
      <c r="C404" s="165" t="s">
        <v>54</v>
      </c>
      <c r="D404" s="165">
        <v>37556</v>
      </c>
      <c r="E404" s="164" t="s">
        <v>1946</v>
      </c>
      <c r="F404" s="164" t="s">
        <v>1770</v>
      </c>
      <c r="G404" s="165" t="s">
        <v>39</v>
      </c>
      <c r="H404" s="164">
        <v>1</v>
      </c>
      <c r="I404" s="164">
        <v>25.91</v>
      </c>
      <c r="J404" s="166">
        <v>25.91</v>
      </c>
    </row>
    <row r="405" spans="1:10">
      <c r="A405" s="164" t="s">
        <v>1758</v>
      </c>
      <c r="B405" s="165" t="s">
        <v>1759</v>
      </c>
      <c r="C405" s="165" t="s">
        <v>54</v>
      </c>
      <c r="D405" s="165">
        <v>88316</v>
      </c>
      <c r="E405" s="164" t="s">
        <v>1767</v>
      </c>
      <c r="F405" s="164" t="s">
        <v>1761</v>
      </c>
      <c r="G405" s="165" t="s">
        <v>1762</v>
      </c>
      <c r="H405" s="164">
        <v>0.2</v>
      </c>
      <c r="I405" s="164">
        <v>14.02</v>
      </c>
      <c r="J405" s="166">
        <v>2.8</v>
      </c>
    </row>
    <row r="406" spans="1:10">
      <c r="A406" s="164"/>
      <c r="B406" s="165"/>
      <c r="C406" s="165"/>
      <c r="D406" s="165"/>
      <c r="E406" s="164"/>
      <c r="F406" s="164"/>
      <c r="G406" s="165"/>
      <c r="H406" s="164"/>
      <c r="I406" s="164"/>
      <c r="J406" s="166"/>
    </row>
    <row r="407" spans="1:10">
      <c r="A407" s="167"/>
      <c r="B407" s="168" t="s">
        <v>20</v>
      </c>
      <c r="C407" s="168" t="s">
        <v>21</v>
      </c>
      <c r="D407" s="168" t="s">
        <v>22</v>
      </c>
      <c r="E407" s="167" t="s">
        <v>23</v>
      </c>
      <c r="F407" s="167" t="s">
        <v>1752</v>
      </c>
      <c r="G407" s="168" t="s">
        <v>1753</v>
      </c>
      <c r="H407" s="167" t="s">
        <v>1754</v>
      </c>
      <c r="I407" s="167" t="s">
        <v>1755</v>
      </c>
      <c r="J407" s="169" t="s">
        <v>29</v>
      </c>
    </row>
    <row r="408" spans="1:10" ht="26.25">
      <c r="A408" s="161" t="s">
        <v>1958</v>
      </c>
      <c r="B408" s="162" t="s">
        <v>35</v>
      </c>
      <c r="C408" s="162" t="s">
        <v>36</v>
      </c>
      <c r="D408" s="162" t="s">
        <v>926</v>
      </c>
      <c r="E408" s="161" t="s">
        <v>927</v>
      </c>
      <c r="F408" s="161" t="s">
        <v>1857</v>
      </c>
      <c r="G408" s="162" t="s">
        <v>39</v>
      </c>
      <c r="H408" s="161">
        <v>1</v>
      </c>
      <c r="I408" s="161">
        <v>44.56</v>
      </c>
      <c r="J408" s="163">
        <v>44.56</v>
      </c>
    </row>
    <row r="409" spans="1:10">
      <c r="A409" s="164" t="s">
        <v>1758</v>
      </c>
      <c r="B409" s="165" t="s">
        <v>1759</v>
      </c>
      <c r="C409" s="165" t="s">
        <v>54</v>
      </c>
      <c r="D409" s="165">
        <v>88316</v>
      </c>
      <c r="E409" s="164" t="s">
        <v>1767</v>
      </c>
      <c r="F409" s="164" t="s">
        <v>1761</v>
      </c>
      <c r="G409" s="165" t="s">
        <v>1762</v>
      </c>
      <c r="H409" s="164">
        <v>0.2</v>
      </c>
      <c r="I409" s="164">
        <v>14.02</v>
      </c>
      <c r="J409" s="166">
        <v>2.8</v>
      </c>
    </row>
    <row r="410" spans="1:10" ht="39">
      <c r="A410" s="164" t="s">
        <v>1758</v>
      </c>
      <c r="B410" s="165" t="s">
        <v>57</v>
      </c>
      <c r="C410" s="165" t="s">
        <v>54</v>
      </c>
      <c r="D410" s="165">
        <v>37558</v>
      </c>
      <c r="E410" s="164" t="s">
        <v>1948</v>
      </c>
      <c r="F410" s="164" t="s">
        <v>1770</v>
      </c>
      <c r="G410" s="165" t="s">
        <v>39</v>
      </c>
      <c r="H410" s="164">
        <v>1</v>
      </c>
      <c r="I410" s="164">
        <v>41.76</v>
      </c>
      <c r="J410" s="166">
        <v>41.76</v>
      </c>
    </row>
    <row r="411" spans="1:10">
      <c r="A411" s="164"/>
      <c r="B411" s="165"/>
      <c r="C411" s="165"/>
      <c r="D411" s="165"/>
      <c r="E411" s="164"/>
      <c r="F411" s="164"/>
      <c r="G411" s="165"/>
      <c r="H411" s="164"/>
      <c r="I411" s="164"/>
      <c r="J411" s="166"/>
    </row>
    <row r="412" spans="1:10">
      <c r="A412" s="167"/>
      <c r="B412" s="168" t="s">
        <v>20</v>
      </c>
      <c r="C412" s="168" t="s">
        <v>21</v>
      </c>
      <c r="D412" s="168" t="s">
        <v>22</v>
      </c>
      <c r="E412" s="167" t="s">
        <v>23</v>
      </c>
      <c r="F412" s="167" t="s">
        <v>1752</v>
      </c>
      <c r="G412" s="168" t="s">
        <v>1753</v>
      </c>
      <c r="H412" s="167" t="s">
        <v>1754</v>
      </c>
      <c r="I412" s="167" t="s">
        <v>1755</v>
      </c>
      <c r="J412" s="169" t="s">
        <v>29</v>
      </c>
    </row>
    <row r="413" spans="1:10" ht="51.75">
      <c r="A413" s="161" t="s">
        <v>1959</v>
      </c>
      <c r="B413" s="162" t="s">
        <v>35</v>
      </c>
      <c r="C413" s="162" t="s">
        <v>36</v>
      </c>
      <c r="D413" s="162" t="s">
        <v>976</v>
      </c>
      <c r="E413" s="161" t="s">
        <v>977</v>
      </c>
      <c r="F413" s="161" t="s">
        <v>1960</v>
      </c>
      <c r="G413" s="162" t="s">
        <v>61</v>
      </c>
      <c r="H413" s="161">
        <v>1</v>
      </c>
      <c r="I413" s="161">
        <v>162.93</v>
      </c>
      <c r="J413" s="163">
        <v>162.93</v>
      </c>
    </row>
    <row r="414" spans="1:10">
      <c r="A414" s="164" t="s">
        <v>1758</v>
      </c>
      <c r="B414" s="165" t="s">
        <v>57</v>
      </c>
      <c r="C414" s="165" t="s">
        <v>54</v>
      </c>
      <c r="D414" s="165">
        <v>10966</v>
      </c>
      <c r="E414" s="164" t="s">
        <v>1961</v>
      </c>
      <c r="F414" s="164" t="s">
        <v>1770</v>
      </c>
      <c r="G414" s="165" t="s">
        <v>99</v>
      </c>
      <c r="H414" s="164">
        <v>12</v>
      </c>
      <c r="I414" s="164">
        <v>11.8</v>
      </c>
      <c r="J414" s="166">
        <v>141.6</v>
      </c>
    </row>
    <row r="415" spans="1:10">
      <c r="A415" s="164" t="s">
        <v>1758</v>
      </c>
      <c r="B415" s="165" t="s">
        <v>1759</v>
      </c>
      <c r="C415" s="165" t="s">
        <v>54</v>
      </c>
      <c r="D415" s="165">
        <v>88278</v>
      </c>
      <c r="E415" s="164" t="s">
        <v>1962</v>
      </c>
      <c r="F415" s="164" t="s">
        <v>1761</v>
      </c>
      <c r="G415" s="165" t="s">
        <v>1762</v>
      </c>
      <c r="H415" s="164">
        <v>0.8</v>
      </c>
      <c r="I415" s="164">
        <v>12.66</v>
      </c>
      <c r="J415" s="166">
        <v>10.119999999999999</v>
      </c>
    </row>
    <row r="416" spans="1:10">
      <c r="A416" s="164" t="s">
        <v>1758</v>
      </c>
      <c r="B416" s="165" t="s">
        <v>1759</v>
      </c>
      <c r="C416" s="165" t="s">
        <v>54</v>
      </c>
      <c r="D416" s="165">
        <v>88316</v>
      </c>
      <c r="E416" s="164" t="s">
        <v>1767</v>
      </c>
      <c r="F416" s="164" t="s">
        <v>1761</v>
      </c>
      <c r="G416" s="165" t="s">
        <v>1762</v>
      </c>
      <c r="H416" s="164">
        <v>0.8</v>
      </c>
      <c r="I416" s="164">
        <v>14.02</v>
      </c>
      <c r="J416" s="166">
        <v>11.21</v>
      </c>
    </row>
    <row r="417" spans="1:10">
      <c r="A417" s="164"/>
      <c r="B417" s="165"/>
      <c r="C417" s="165"/>
      <c r="D417" s="165"/>
      <c r="E417" s="164"/>
      <c r="F417" s="164"/>
      <c r="G417" s="165"/>
      <c r="H417" s="164"/>
      <c r="I417" s="164"/>
      <c r="J417" s="166"/>
    </row>
    <row r="418" spans="1:10">
      <c r="A418" s="167"/>
      <c r="B418" s="168" t="s">
        <v>20</v>
      </c>
      <c r="C418" s="168" t="s">
        <v>21</v>
      </c>
      <c r="D418" s="168" t="s">
        <v>22</v>
      </c>
      <c r="E418" s="167" t="s">
        <v>23</v>
      </c>
      <c r="F418" s="167" t="s">
        <v>1752</v>
      </c>
      <c r="G418" s="168" t="s">
        <v>1753</v>
      </c>
      <c r="H418" s="167" t="s">
        <v>1754</v>
      </c>
      <c r="I418" s="167" t="s">
        <v>1755</v>
      </c>
      <c r="J418" s="169" t="s">
        <v>29</v>
      </c>
    </row>
    <row r="419" spans="1:10" ht="39">
      <c r="A419" s="161" t="s">
        <v>1963</v>
      </c>
      <c r="B419" s="162" t="s">
        <v>35</v>
      </c>
      <c r="C419" s="162" t="s">
        <v>36</v>
      </c>
      <c r="D419" s="162" t="s">
        <v>1072</v>
      </c>
      <c r="E419" s="161" t="s">
        <v>1073</v>
      </c>
      <c r="F419" s="161" t="s">
        <v>1929</v>
      </c>
      <c r="G419" s="162" t="s">
        <v>39</v>
      </c>
      <c r="H419" s="161">
        <v>1</v>
      </c>
      <c r="I419" s="161">
        <v>67.19</v>
      </c>
      <c r="J419" s="163">
        <v>67.19</v>
      </c>
    </row>
    <row r="420" spans="1:10">
      <c r="A420" s="164" t="s">
        <v>1758</v>
      </c>
      <c r="B420" s="165" t="s">
        <v>1759</v>
      </c>
      <c r="C420" s="165" t="s">
        <v>54</v>
      </c>
      <c r="D420" s="165">
        <v>88247</v>
      </c>
      <c r="E420" s="164" t="s">
        <v>1964</v>
      </c>
      <c r="F420" s="164" t="s">
        <v>1761</v>
      </c>
      <c r="G420" s="165" t="s">
        <v>1762</v>
      </c>
      <c r="H420" s="164">
        <v>0.22309999999999999</v>
      </c>
      <c r="I420" s="164">
        <v>14</v>
      </c>
      <c r="J420" s="166">
        <v>3.12</v>
      </c>
    </row>
    <row r="421" spans="1:10">
      <c r="A421" s="164" t="s">
        <v>1758</v>
      </c>
      <c r="B421" s="165" t="s">
        <v>1759</v>
      </c>
      <c r="C421" s="165" t="s">
        <v>54</v>
      </c>
      <c r="D421" s="165">
        <v>88264</v>
      </c>
      <c r="E421" s="164" t="s">
        <v>1777</v>
      </c>
      <c r="F421" s="164" t="s">
        <v>1761</v>
      </c>
      <c r="G421" s="165" t="s">
        <v>1762</v>
      </c>
      <c r="H421" s="164">
        <v>0.53549999999999998</v>
      </c>
      <c r="I421" s="164">
        <v>18.3</v>
      </c>
      <c r="J421" s="166">
        <v>9.7899999999999991</v>
      </c>
    </row>
    <row r="422" spans="1:10">
      <c r="A422" s="164" t="s">
        <v>1758</v>
      </c>
      <c r="B422" s="165" t="s">
        <v>57</v>
      </c>
      <c r="C422" s="165" t="s">
        <v>1852</v>
      </c>
      <c r="D422" s="165" t="s">
        <v>1965</v>
      </c>
      <c r="E422" s="164" t="s">
        <v>1966</v>
      </c>
      <c r="F422" s="164" t="s">
        <v>1770</v>
      </c>
      <c r="G422" s="165" t="s">
        <v>39</v>
      </c>
      <c r="H422" s="164">
        <v>1</v>
      </c>
      <c r="I422" s="164">
        <v>54.28</v>
      </c>
      <c r="J422" s="166">
        <v>54.28</v>
      </c>
    </row>
    <row r="423" spans="1:10">
      <c r="A423" s="164"/>
      <c r="B423" s="165"/>
      <c r="C423" s="165"/>
      <c r="D423" s="165"/>
      <c r="E423" s="164"/>
      <c r="F423" s="164"/>
      <c r="G423" s="165"/>
      <c r="H423" s="164"/>
      <c r="I423" s="164"/>
      <c r="J423" s="166"/>
    </row>
    <row r="424" spans="1:10">
      <c r="A424" s="167"/>
      <c r="B424" s="168" t="s">
        <v>20</v>
      </c>
      <c r="C424" s="168" t="s">
        <v>21</v>
      </c>
      <c r="D424" s="168" t="s">
        <v>22</v>
      </c>
      <c r="E424" s="167" t="s">
        <v>23</v>
      </c>
      <c r="F424" s="167" t="s">
        <v>1752</v>
      </c>
      <c r="G424" s="168" t="s">
        <v>1753</v>
      </c>
      <c r="H424" s="167" t="s">
        <v>1754</v>
      </c>
      <c r="I424" s="167" t="s">
        <v>1755</v>
      </c>
      <c r="J424" s="169" t="s">
        <v>29</v>
      </c>
    </row>
    <row r="425" spans="1:10" ht="39">
      <c r="A425" s="161" t="s">
        <v>1967</v>
      </c>
      <c r="B425" s="162" t="s">
        <v>35</v>
      </c>
      <c r="C425" s="162" t="s">
        <v>36</v>
      </c>
      <c r="D425" s="162" t="s">
        <v>1075</v>
      </c>
      <c r="E425" s="161" t="s">
        <v>1076</v>
      </c>
      <c r="F425" s="161" t="s">
        <v>1929</v>
      </c>
      <c r="G425" s="162" t="s">
        <v>39</v>
      </c>
      <c r="H425" s="161">
        <v>1</v>
      </c>
      <c r="I425" s="161">
        <v>149.52000000000001</v>
      </c>
      <c r="J425" s="163">
        <v>149.52000000000001</v>
      </c>
    </row>
    <row r="426" spans="1:10">
      <c r="A426" s="164" t="s">
        <v>1758</v>
      </c>
      <c r="B426" s="165" t="s">
        <v>1759</v>
      </c>
      <c r="C426" s="165" t="s">
        <v>54</v>
      </c>
      <c r="D426" s="165">
        <v>88247</v>
      </c>
      <c r="E426" s="164" t="s">
        <v>1964</v>
      </c>
      <c r="F426" s="164" t="s">
        <v>1761</v>
      </c>
      <c r="G426" s="165" t="s">
        <v>1762</v>
      </c>
      <c r="H426" s="164">
        <v>0.22309999999999999</v>
      </c>
      <c r="I426" s="164">
        <v>14</v>
      </c>
      <c r="J426" s="166">
        <v>3.12</v>
      </c>
    </row>
    <row r="427" spans="1:10">
      <c r="A427" s="164" t="s">
        <v>1758</v>
      </c>
      <c r="B427" s="165" t="s">
        <v>1759</v>
      </c>
      <c r="C427" s="165" t="s">
        <v>54</v>
      </c>
      <c r="D427" s="165">
        <v>88264</v>
      </c>
      <c r="E427" s="164" t="s">
        <v>1777</v>
      </c>
      <c r="F427" s="164" t="s">
        <v>1761</v>
      </c>
      <c r="G427" s="165" t="s">
        <v>1762</v>
      </c>
      <c r="H427" s="164">
        <v>0.53549999999999998</v>
      </c>
      <c r="I427" s="164">
        <v>18.3</v>
      </c>
      <c r="J427" s="166">
        <v>9.7899999999999991</v>
      </c>
    </row>
    <row r="428" spans="1:10">
      <c r="A428" s="164" t="s">
        <v>1758</v>
      </c>
      <c r="B428" s="165" t="s">
        <v>57</v>
      </c>
      <c r="C428" s="165" t="s">
        <v>1852</v>
      </c>
      <c r="D428" s="165" t="s">
        <v>1968</v>
      </c>
      <c r="E428" s="164" t="s">
        <v>1969</v>
      </c>
      <c r="F428" s="164" t="s">
        <v>1770</v>
      </c>
      <c r="G428" s="165" t="s">
        <v>39</v>
      </c>
      <c r="H428" s="164">
        <v>1</v>
      </c>
      <c r="I428" s="164">
        <v>136.61000000000001</v>
      </c>
      <c r="J428" s="166">
        <v>136.61000000000001</v>
      </c>
    </row>
    <row r="429" spans="1:10">
      <c r="A429" s="164"/>
      <c r="B429" s="165"/>
      <c r="C429" s="165"/>
      <c r="D429" s="165"/>
      <c r="E429" s="164"/>
      <c r="F429" s="164"/>
      <c r="G429" s="165"/>
      <c r="H429" s="164"/>
      <c r="I429" s="164"/>
      <c r="J429" s="166"/>
    </row>
    <row r="430" spans="1:10">
      <c r="A430" s="167"/>
      <c r="B430" s="168" t="s">
        <v>20</v>
      </c>
      <c r="C430" s="168" t="s">
        <v>21</v>
      </c>
      <c r="D430" s="168" t="s">
        <v>22</v>
      </c>
      <c r="E430" s="167" t="s">
        <v>23</v>
      </c>
      <c r="F430" s="167" t="s">
        <v>1752</v>
      </c>
      <c r="G430" s="168" t="s">
        <v>1753</v>
      </c>
      <c r="H430" s="167" t="s">
        <v>1754</v>
      </c>
      <c r="I430" s="167" t="s">
        <v>1755</v>
      </c>
      <c r="J430" s="169" t="s">
        <v>29</v>
      </c>
    </row>
    <row r="431" spans="1:10" ht="26.25">
      <c r="A431" s="161" t="s">
        <v>1970</v>
      </c>
      <c r="B431" s="162" t="s">
        <v>35</v>
      </c>
      <c r="C431" s="162" t="s">
        <v>36</v>
      </c>
      <c r="D431" s="162" t="s">
        <v>1082</v>
      </c>
      <c r="E431" s="161" t="s">
        <v>1083</v>
      </c>
      <c r="F431" s="161" t="s">
        <v>1857</v>
      </c>
      <c r="G431" s="162" t="s">
        <v>178</v>
      </c>
      <c r="H431" s="161">
        <v>1</v>
      </c>
      <c r="I431" s="161">
        <v>50.31</v>
      </c>
      <c r="J431" s="163">
        <v>50.31</v>
      </c>
    </row>
    <row r="432" spans="1:10">
      <c r="A432" s="164" t="s">
        <v>1758</v>
      </c>
      <c r="B432" s="165" t="s">
        <v>1759</v>
      </c>
      <c r="C432" s="165" t="s">
        <v>54</v>
      </c>
      <c r="D432" s="165">
        <v>88264</v>
      </c>
      <c r="E432" s="164" t="s">
        <v>1777</v>
      </c>
      <c r="F432" s="164" t="s">
        <v>1761</v>
      </c>
      <c r="G432" s="165" t="s">
        <v>1762</v>
      </c>
      <c r="H432" s="164">
        <v>0.38400000000000001</v>
      </c>
      <c r="I432" s="164">
        <v>18.3</v>
      </c>
      <c r="J432" s="166">
        <v>7.02</v>
      </c>
    </row>
    <row r="433" spans="1:10">
      <c r="A433" s="164" t="s">
        <v>1758</v>
      </c>
      <c r="B433" s="165" t="s">
        <v>1759</v>
      </c>
      <c r="C433" s="165" t="s">
        <v>54</v>
      </c>
      <c r="D433" s="165">
        <v>88316</v>
      </c>
      <c r="E433" s="164" t="s">
        <v>1767</v>
      </c>
      <c r="F433" s="164" t="s">
        <v>1761</v>
      </c>
      <c r="G433" s="165" t="s">
        <v>1762</v>
      </c>
      <c r="H433" s="164">
        <v>0.38500000000000001</v>
      </c>
      <c r="I433" s="164">
        <v>14.02</v>
      </c>
      <c r="J433" s="166">
        <v>5.39</v>
      </c>
    </row>
    <row r="434" spans="1:10">
      <c r="A434" s="164" t="s">
        <v>1758</v>
      </c>
      <c r="B434" s="165" t="s">
        <v>57</v>
      </c>
      <c r="C434" s="165" t="s">
        <v>1852</v>
      </c>
      <c r="D434" s="165" t="s">
        <v>1971</v>
      </c>
      <c r="E434" s="164" t="s">
        <v>1972</v>
      </c>
      <c r="F434" s="164" t="s">
        <v>1770</v>
      </c>
      <c r="G434" s="165" t="s">
        <v>178</v>
      </c>
      <c r="H434" s="164">
        <v>1</v>
      </c>
      <c r="I434" s="164">
        <v>37.9</v>
      </c>
      <c r="J434" s="166">
        <v>37.9</v>
      </c>
    </row>
    <row r="435" spans="1:10">
      <c r="A435" s="164"/>
      <c r="B435" s="165"/>
      <c r="C435" s="165"/>
      <c r="D435" s="165"/>
      <c r="E435" s="164"/>
      <c r="F435" s="164"/>
      <c r="G435" s="165"/>
      <c r="H435" s="164"/>
      <c r="I435" s="164"/>
      <c r="J435" s="166"/>
    </row>
    <row r="436" spans="1:10">
      <c r="A436" s="167"/>
      <c r="B436" s="168" t="s">
        <v>20</v>
      </c>
      <c r="C436" s="168" t="s">
        <v>21</v>
      </c>
      <c r="D436" s="168" t="s">
        <v>22</v>
      </c>
      <c r="E436" s="167" t="s">
        <v>23</v>
      </c>
      <c r="F436" s="167" t="s">
        <v>1752</v>
      </c>
      <c r="G436" s="168" t="s">
        <v>1753</v>
      </c>
      <c r="H436" s="167" t="s">
        <v>1754</v>
      </c>
      <c r="I436" s="167" t="s">
        <v>1755</v>
      </c>
      <c r="J436" s="169" t="s">
        <v>29</v>
      </c>
    </row>
    <row r="437" spans="1:10" ht="26.25">
      <c r="A437" s="161" t="s">
        <v>1973</v>
      </c>
      <c r="B437" s="162" t="s">
        <v>35</v>
      </c>
      <c r="C437" s="162" t="s">
        <v>36</v>
      </c>
      <c r="D437" s="162" t="s">
        <v>1085</v>
      </c>
      <c r="E437" s="161" t="s">
        <v>1086</v>
      </c>
      <c r="F437" s="161" t="s">
        <v>1857</v>
      </c>
      <c r="G437" s="162" t="s">
        <v>653</v>
      </c>
      <c r="H437" s="161">
        <v>1</v>
      </c>
      <c r="I437" s="161">
        <v>66.41</v>
      </c>
      <c r="J437" s="163">
        <v>66.41</v>
      </c>
    </row>
    <row r="438" spans="1:10">
      <c r="A438" s="164" t="s">
        <v>1758</v>
      </c>
      <c r="B438" s="165" t="s">
        <v>1759</v>
      </c>
      <c r="C438" s="165" t="s">
        <v>54</v>
      </c>
      <c r="D438" s="165">
        <v>88264</v>
      </c>
      <c r="E438" s="164" t="s">
        <v>1777</v>
      </c>
      <c r="F438" s="164" t="s">
        <v>1761</v>
      </c>
      <c r="G438" s="165" t="s">
        <v>1762</v>
      </c>
      <c r="H438" s="164">
        <v>0.38400000000000001</v>
      </c>
      <c r="I438" s="164">
        <v>18.3</v>
      </c>
      <c r="J438" s="166">
        <v>7.02</v>
      </c>
    </row>
    <row r="439" spans="1:10">
      <c r="A439" s="164" t="s">
        <v>1758</v>
      </c>
      <c r="B439" s="165" t="s">
        <v>1759</v>
      </c>
      <c r="C439" s="165" t="s">
        <v>54</v>
      </c>
      <c r="D439" s="165">
        <v>88316</v>
      </c>
      <c r="E439" s="164" t="s">
        <v>1767</v>
      </c>
      <c r="F439" s="164" t="s">
        <v>1761</v>
      </c>
      <c r="G439" s="165" t="s">
        <v>1762</v>
      </c>
      <c r="H439" s="164">
        <v>0.38500000000000001</v>
      </c>
      <c r="I439" s="164">
        <v>14.02</v>
      </c>
      <c r="J439" s="166">
        <v>5.39</v>
      </c>
    </row>
    <row r="440" spans="1:10">
      <c r="A440" s="164" t="s">
        <v>1758</v>
      </c>
      <c r="B440" s="165" t="s">
        <v>57</v>
      </c>
      <c r="C440" s="165" t="s">
        <v>1852</v>
      </c>
      <c r="D440" s="165" t="s">
        <v>1974</v>
      </c>
      <c r="E440" s="164" t="s">
        <v>1975</v>
      </c>
      <c r="F440" s="164" t="s">
        <v>1770</v>
      </c>
      <c r="G440" s="165" t="s">
        <v>178</v>
      </c>
      <c r="H440" s="164">
        <v>1</v>
      </c>
      <c r="I440" s="164">
        <v>54</v>
      </c>
      <c r="J440" s="166">
        <v>54</v>
      </c>
    </row>
    <row r="441" spans="1:10">
      <c r="A441" s="164"/>
      <c r="B441" s="165"/>
      <c r="C441" s="165"/>
      <c r="D441" s="165"/>
      <c r="E441" s="164"/>
      <c r="F441" s="164"/>
      <c r="G441" s="165"/>
      <c r="H441" s="164"/>
      <c r="I441" s="164"/>
      <c r="J441" s="166"/>
    </row>
    <row r="442" spans="1:10">
      <c r="A442" s="167"/>
      <c r="B442" s="168" t="s">
        <v>20</v>
      </c>
      <c r="C442" s="168" t="s">
        <v>21</v>
      </c>
      <c r="D442" s="168" t="s">
        <v>22</v>
      </c>
      <c r="E442" s="167" t="s">
        <v>23</v>
      </c>
      <c r="F442" s="167" t="s">
        <v>1752</v>
      </c>
      <c r="G442" s="168" t="s">
        <v>1753</v>
      </c>
      <c r="H442" s="167" t="s">
        <v>1754</v>
      </c>
      <c r="I442" s="167" t="s">
        <v>1755</v>
      </c>
      <c r="J442" s="169" t="s">
        <v>29</v>
      </c>
    </row>
    <row r="443" spans="1:10" ht="26.25">
      <c r="A443" s="161" t="s">
        <v>1976</v>
      </c>
      <c r="B443" s="162" t="s">
        <v>35</v>
      </c>
      <c r="C443" s="162" t="s">
        <v>36</v>
      </c>
      <c r="D443" s="162" t="s">
        <v>1082</v>
      </c>
      <c r="E443" s="161" t="s">
        <v>1083</v>
      </c>
      <c r="F443" s="161" t="s">
        <v>1857</v>
      </c>
      <c r="G443" s="162" t="s">
        <v>178</v>
      </c>
      <c r="H443" s="161">
        <v>1</v>
      </c>
      <c r="I443" s="161">
        <v>50.31</v>
      </c>
      <c r="J443" s="163">
        <v>50.31</v>
      </c>
    </row>
    <row r="444" spans="1:10">
      <c r="A444" s="164" t="s">
        <v>1758</v>
      </c>
      <c r="B444" s="165" t="s">
        <v>1759</v>
      </c>
      <c r="C444" s="165" t="s">
        <v>54</v>
      </c>
      <c r="D444" s="165">
        <v>88264</v>
      </c>
      <c r="E444" s="164" t="s">
        <v>1777</v>
      </c>
      <c r="F444" s="164" t="s">
        <v>1761</v>
      </c>
      <c r="G444" s="165" t="s">
        <v>1762</v>
      </c>
      <c r="H444" s="164">
        <v>0.38400000000000001</v>
      </c>
      <c r="I444" s="164">
        <v>18.3</v>
      </c>
      <c r="J444" s="166">
        <v>7.02</v>
      </c>
    </row>
    <row r="445" spans="1:10">
      <c r="A445" s="164" t="s">
        <v>1758</v>
      </c>
      <c r="B445" s="165" t="s">
        <v>1759</v>
      </c>
      <c r="C445" s="165" t="s">
        <v>54</v>
      </c>
      <c r="D445" s="165">
        <v>88316</v>
      </c>
      <c r="E445" s="164" t="s">
        <v>1767</v>
      </c>
      <c r="F445" s="164" t="s">
        <v>1761</v>
      </c>
      <c r="G445" s="165" t="s">
        <v>1762</v>
      </c>
      <c r="H445" s="164">
        <v>0.38500000000000001</v>
      </c>
      <c r="I445" s="164">
        <v>14.02</v>
      </c>
      <c r="J445" s="166">
        <v>5.39</v>
      </c>
    </row>
    <row r="446" spans="1:10">
      <c r="A446" s="164" t="s">
        <v>1758</v>
      </c>
      <c r="B446" s="165" t="s">
        <v>57</v>
      </c>
      <c r="C446" s="165" t="s">
        <v>1852</v>
      </c>
      <c r="D446" s="165" t="s">
        <v>1971</v>
      </c>
      <c r="E446" s="164" t="s">
        <v>1972</v>
      </c>
      <c r="F446" s="164" t="s">
        <v>1770</v>
      </c>
      <c r="G446" s="165" t="s">
        <v>178</v>
      </c>
      <c r="H446" s="164">
        <v>1</v>
      </c>
      <c r="I446" s="164">
        <v>37.9</v>
      </c>
      <c r="J446" s="166">
        <v>37.9</v>
      </c>
    </row>
    <row r="447" spans="1:10">
      <c r="A447" s="164"/>
      <c r="B447" s="165"/>
      <c r="C447" s="165"/>
      <c r="D447" s="165"/>
      <c r="E447" s="164"/>
      <c r="F447" s="164"/>
      <c r="G447" s="165"/>
      <c r="H447" s="164"/>
      <c r="I447" s="164"/>
      <c r="J447" s="166"/>
    </row>
    <row r="448" spans="1:10">
      <c r="A448" s="167"/>
      <c r="B448" s="168" t="s">
        <v>20</v>
      </c>
      <c r="C448" s="168" t="s">
        <v>21</v>
      </c>
      <c r="D448" s="168" t="s">
        <v>22</v>
      </c>
      <c r="E448" s="167" t="s">
        <v>23</v>
      </c>
      <c r="F448" s="167" t="s">
        <v>1752</v>
      </c>
      <c r="G448" s="168" t="s">
        <v>1753</v>
      </c>
      <c r="H448" s="167" t="s">
        <v>1754</v>
      </c>
      <c r="I448" s="167" t="s">
        <v>1755</v>
      </c>
      <c r="J448" s="169" t="s">
        <v>29</v>
      </c>
    </row>
    <row r="449" spans="1:10" ht="39">
      <c r="A449" s="161" t="s">
        <v>1977</v>
      </c>
      <c r="B449" s="162" t="s">
        <v>35</v>
      </c>
      <c r="C449" s="162" t="s">
        <v>36</v>
      </c>
      <c r="D449" s="162" t="s">
        <v>1184</v>
      </c>
      <c r="E449" s="161" t="s">
        <v>1185</v>
      </c>
      <c r="F449" s="161" t="s">
        <v>1929</v>
      </c>
      <c r="G449" s="162" t="s">
        <v>91</v>
      </c>
      <c r="H449" s="161">
        <v>1</v>
      </c>
      <c r="I449" s="161">
        <v>47.4</v>
      </c>
      <c r="J449" s="163">
        <v>47.4</v>
      </c>
    </row>
    <row r="450" spans="1:10">
      <c r="A450" s="164" t="s">
        <v>1758</v>
      </c>
      <c r="B450" s="165" t="s">
        <v>57</v>
      </c>
      <c r="C450" s="165" t="s">
        <v>54</v>
      </c>
      <c r="D450" s="165">
        <v>867</v>
      </c>
      <c r="E450" s="164" t="s">
        <v>1978</v>
      </c>
      <c r="F450" s="164" t="s">
        <v>1770</v>
      </c>
      <c r="G450" s="165" t="s">
        <v>91</v>
      </c>
      <c r="H450" s="164">
        <v>1.02</v>
      </c>
      <c r="I450" s="164">
        <v>41.42</v>
      </c>
      <c r="J450" s="166">
        <v>42.24</v>
      </c>
    </row>
    <row r="451" spans="1:10">
      <c r="A451" s="164" t="s">
        <v>1758</v>
      </c>
      <c r="B451" s="165" t="s">
        <v>1759</v>
      </c>
      <c r="C451" s="165" t="s">
        <v>54</v>
      </c>
      <c r="D451" s="165">
        <v>88247</v>
      </c>
      <c r="E451" s="164" t="s">
        <v>1964</v>
      </c>
      <c r="F451" s="164" t="s">
        <v>1761</v>
      </c>
      <c r="G451" s="165" t="s">
        <v>1762</v>
      </c>
      <c r="H451" s="164">
        <v>0.16</v>
      </c>
      <c r="I451" s="164">
        <v>14</v>
      </c>
      <c r="J451" s="166">
        <v>2.2400000000000002</v>
      </c>
    </row>
    <row r="452" spans="1:10">
      <c r="A452" s="164" t="s">
        <v>1758</v>
      </c>
      <c r="B452" s="165" t="s">
        <v>1759</v>
      </c>
      <c r="C452" s="165" t="s">
        <v>54</v>
      </c>
      <c r="D452" s="165">
        <v>88264</v>
      </c>
      <c r="E452" s="164" t="s">
        <v>1777</v>
      </c>
      <c r="F452" s="164" t="s">
        <v>1761</v>
      </c>
      <c r="G452" s="165" t="s">
        <v>1762</v>
      </c>
      <c r="H452" s="164">
        <v>0.16</v>
      </c>
      <c r="I452" s="164">
        <v>18.3</v>
      </c>
      <c r="J452" s="166">
        <v>2.92</v>
      </c>
    </row>
    <row r="453" spans="1:10">
      <c r="A453" s="164"/>
      <c r="B453" s="165"/>
      <c r="C453" s="165"/>
      <c r="D453" s="165"/>
      <c r="E453" s="164"/>
      <c r="F453" s="164"/>
      <c r="G453" s="165"/>
      <c r="H453" s="164"/>
      <c r="I453" s="164"/>
      <c r="J453" s="166"/>
    </row>
    <row r="454" spans="1:10">
      <c r="A454" s="167"/>
      <c r="B454" s="168" t="s">
        <v>20</v>
      </c>
      <c r="C454" s="168" t="s">
        <v>21</v>
      </c>
      <c r="D454" s="168" t="s">
        <v>22</v>
      </c>
      <c r="E454" s="167" t="s">
        <v>23</v>
      </c>
      <c r="F454" s="167" t="s">
        <v>1752</v>
      </c>
      <c r="G454" s="168" t="s">
        <v>1753</v>
      </c>
      <c r="H454" s="167" t="s">
        <v>1754</v>
      </c>
      <c r="I454" s="167" t="s">
        <v>1755</v>
      </c>
      <c r="J454" s="169" t="s">
        <v>29</v>
      </c>
    </row>
    <row r="455" spans="1:10" ht="39">
      <c r="A455" s="161" t="s">
        <v>1979</v>
      </c>
      <c r="B455" s="162" t="s">
        <v>35</v>
      </c>
      <c r="C455" s="162" t="s">
        <v>36</v>
      </c>
      <c r="D455" s="162" t="s">
        <v>1191</v>
      </c>
      <c r="E455" s="161" t="s">
        <v>1192</v>
      </c>
      <c r="F455" s="161" t="s">
        <v>1929</v>
      </c>
      <c r="G455" s="162" t="s">
        <v>39</v>
      </c>
      <c r="H455" s="161">
        <v>1</v>
      </c>
      <c r="I455" s="161">
        <v>16.149999999999999</v>
      </c>
      <c r="J455" s="163">
        <v>16.149999999999999</v>
      </c>
    </row>
    <row r="456" spans="1:10">
      <c r="A456" s="164" t="s">
        <v>1758</v>
      </c>
      <c r="B456" s="165" t="s">
        <v>1759</v>
      </c>
      <c r="C456" s="165" t="s">
        <v>54</v>
      </c>
      <c r="D456" s="165">
        <v>88264</v>
      </c>
      <c r="E456" s="164" t="s">
        <v>1777</v>
      </c>
      <c r="F456" s="164" t="s">
        <v>1761</v>
      </c>
      <c r="G456" s="165" t="s">
        <v>1762</v>
      </c>
      <c r="H456" s="164">
        <v>0.5</v>
      </c>
      <c r="I456" s="164">
        <v>18.3</v>
      </c>
      <c r="J456" s="166">
        <v>9.15</v>
      </c>
    </row>
    <row r="457" spans="1:10">
      <c r="A457" s="164" t="s">
        <v>1758</v>
      </c>
      <c r="B457" s="165" t="s">
        <v>1759</v>
      </c>
      <c r="C457" s="165" t="s">
        <v>54</v>
      </c>
      <c r="D457" s="165">
        <v>88247</v>
      </c>
      <c r="E457" s="164" t="s">
        <v>1964</v>
      </c>
      <c r="F457" s="164" t="s">
        <v>1761</v>
      </c>
      <c r="G457" s="165" t="s">
        <v>1762</v>
      </c>
      <c r="H457" s="164">
        <v>0.5</v>
      </c>
      <c r="I457" s="164">
        <v>14</v>
      </c>
      <c r="J457" s="166">
        <v>7</v>
      </c>
    </row>
    <row r="458" spans="1:10">
      <c r="A458" s="164"/>
      <c r="B458" s="165"/>
      <c r="C458" s="165"/>
      <c r="D458" s="165"/>
      <c r="E458" s="164"/>
      <c r="F458" s="164"/>
      <c r="G458" s="165"/>
      <c r="H458" s="164"/>
      <c r="I458" s="164"/>
      <c r="J458" s="166"/>
    </row>
    <row r="459" spans="1:10">
      <c r="A459" s="167"/>
      <c r="B459" s="168" t="s">
        <v>20</v>
      </c>
      <c r="C459" s="168" t="s">
        <v>21</v>
      </c>
      <c r="D459" s="168" t="s">
        <v>22</v>
      </c>
      <c r="E459" s="167" t="s">
        <v>23</v>
      </c>
      <c r="F459" s="167" t="s">
        <v>1752</v>
      </c>
      <c r="G459" s="168" t="s">
        <v>1753</v>
      </c>
      <c r="H459" s="167" t="s">
        <v>1754</v>
      </c>
      <c r="I459" s="167" t="s">
        <v>1755</v>
      </c>
      <c r="J459" s="169" t="s">
        <v>29</v>
      </c>
    </row>
    <row r="460" spans="1:10" ht="39">
      <c r="A460" s="161" t="s">
        <v>1980</v>
      </c>
      <c r="B460" s="162" t="s">
        <v>35</v>
      </c>
      <c r="C460" s="162" t="s">
        <v>36</v>
      </c>
      <c r="D460" s="162" t="s">
        <v>1194</v>
      </c>
      <c r="E460" s="161" t="s">
        <v>1195</v>
      </c>
      <c r="F460" s="161" t="s">
        <v>1929</v>
      </c>
      <c r="G460" s="162" t="s">
        <v>39</v>
      </c>
      <c r="H460" s="161">
        <v>1</v>
      </c>
      <c r="I460" s="161">
        <v>403.91</v>
      </c>
      <c r="J460" s="163">
        <v>403.91</v>
      </c>
    </row>
    <row r="461" spans="1:10">
      <c r="A461" s="164" t="s">
        <v>1758</v>
      </c>
      <c r="B461" s="165" t="s">
        <v>1759</v>
      </c>
      <c r="C461" s="165" t="s">
        <v>54</v>
      </c>
      <c r="D461" s="165">
        <v>88264</v>
      </c>
      <c r="E461" s="164" t="s">
        <v>1777</v>
      </c>
      <c r="F461" s="164" t="s">
        <v>1761</v>
      </c>
      <c r="G461" s="165" t="s">
        <v>1762</v>
      </c>
      <c r="H461" s="164">
        <v>0.3</v>
      </c>
      <c r="I461" s="164">
        <v>18.3</v>
      </c>
      <c r="J461" s="166">
        <v>5.49</v>
      </c>
    </row>
    <row r="462" spans="1:10">
      <c r="A462" s="164" t="s">
        <v>1758</v>
      </c>
      <c r="B462" s="165" t="s">
        <v>1759</v>
      </c>
      <c r="C462" s="165" t="s">
        <v>54</v>
      </c>
      <c r="D462" s="165">
        <v>88247</v>
      </c>
      <c r="E462" s="164" t="s">
        <v>1964</v>
      </c>
      <c r="F462" s="164" t="s">
        <v>1761</v>
      </c>
      <c r="G462" s="165" t="s">
        <v>1762</v>
      </c>
      <c r="H462" s="164">
        <v>0.3</v>
      </c>
      <c r="I462" s="164">
        <v>14</v>
      </c>
      <c r="J462" s="166">
        <v>4.2</v>
      </c>
    </row>
    <row r="463" spans="1:10">
      <c r="A463" s="164" t="s">
        <v>1758</v>
      </c>
      <c r="B463" s="165" t="s">
        <v>57</v>
      </c>
      <c r="C463" s="165" t="s">
        <v>1852</v>
      </c>
      <c r="D463" s="165" t="s">
        <v>1981</v>
      </c>
      <c r="E463" s="164" t="s">
        <v>1982</v>
      </c>
      <c r="F463" s="164" t="s">
        <v>1770</v>
      </c>
      <c r="G463" s="165" t="s">
        <v>39</v>
      </c>
      <c r="H463" s="164">
        <v>1</v>
      </c>
      <c r="I463" s="164">
        <v>394.22</v>
      </c>
      <c r="J463" s="166">
        <v>394.22</v>
      </c>
    </row>
    <row r="464" spans="1:10">
      <c r="A464" s="164"/>
      <c r="B464" s="165"/>
      <c r="C464" s="165"/>
      <c r="D464" s="165"/>
      <c r="E464" s="164"/>
      <c r="F464" s="164"/>
      <c r="G464" s="165"/>
      <c r="H464" s="164"/>
      <c r="I464" s="164"/>
      <c r="J464" s="166"/>
    </row>
    <row r="465" spans="1:10">
      <c r="A465" s="167"/>
      <c r="B465" s="168" t="s">
        <v>20</v>
      </c>
      <c r="C465" s="168" t="s">
        <v>21</v>
      </c>
      <c r="D465" s="168" t="s">
        <v>22</v>
      </c>
      <c r="E465" s="167" t="s">
        <v>23</v>
      </c>
      <c r="F465" s="167" t="s">
        <v>1752</v>
      </c>
      <c r="G465" s="168" t="s">
        <v>1753</v>
      </c>
      <c r="H465" s="167" t="s">
        <v>1754</v>
      </c>
      <c r="I465" s="167" t="s">
        <v>1755</v>
      </c>
      <c r="J465" s="169" t="s">
        <v>29</v>
      </c>
    </row>
    <row r="466" spans="1:10" ht="39">
      <c r="A466" s="161" t="s">
        <v>1983</v>
      </c>
      <c r="B466" s="162" t="s">
        <v>35</v>
      </c>
      <c r="C466" s="162" t="s">
        <v>36</v>
      </c>
      <c r="D466" s="162" t="s">
        <v>1199</v>
      </c>
      <c r="E466" s="161" t="s">
        <v>1200</v>
      </c>
      <c r="F466" s="161" t="s">
        <v>1929</v>
      </c>
      <c r="G466" s="162" t="s">
        <v>39</v>
      </c>
      <c r="H466" s="161">
        <v>1</v>
      </c>
      <c r="I466" s="161">
        <v>30.27</v>
      </c>
      <c r="J466" s="163">
        <v>30.27</v>
      </c>
    </row>
    <row r="467" spans="1:10">
      <c r="A467" s="164" t="s">
        <v>1758</v>
      </c>
      <c r="B467" s="165" t="s">
        <v>1759</v>
      </c>
      <c r="C467" s="165" t="s">
        <v>54</v>
      </c>
      <c r="D467" s="165">
        <v>88264</v>
      </c>
      <c r="E467" s="164" t="s">
        <v>1777</v>
      </c>
      <c r="F467" s="164" t="s">
        <v>1761</v>
      </c>
      <c r="G467" s="165" t="s">
        <v>1762</v>
      </c>
      <c r="H467" s="164">
        <v>5.6000000000000001E-2</v>
      </c>
      <c r="I467" s="164">
        <v>18.3</v>
      </c>
      <c r="J467" s="166">
        <v>1.02</v>
      </c>
    </row>
    <row r="468" spans="1:10">
      <c r="A468" s="164" t="s">
        <v>1758</v>
      </c>
      <c r="B468" s="165" t="s">
        <v>57</v>
      </c>
      <c r="C468" s="165" t="s">
        <v>1852</v>
      </c>
      <c r="D468" s="165" t="s">
        <v>1984</v>
      </c>
      <c r="E468" s="164" t="s">
        <v>1985</v>
      </c>
      <c r="F468" s="164" t="s">
        <v>1770</v>
      </c>
      <c r="G468" s="165" t="s">
        <v>39</v>
      </c>
      <c r="H468" s="164">
        <v>1</v>
      </c>
      <c r="I468" s="164">
        <v>29.25</v>
      </c>
      <c r="J468" s="166">
        <v>29.25</v>
      </c>
    </row>
    <row r="469" spans="1:10">
      <c r="A469" s="164"/>
      <c r="B469" s="165"/>
      <c r="C469" s="165"/>
      <c r="D469" s="165"/>
      <c r="E469" s="164"/>
      <c r="F469" s="164"/>
      <c r="G469" s="165"/>
      <c r="H469" s="164"/>
      <c r="I469" s="164"/>
      <c r="J469" s="166"/>
    </row>
    <row r="470" spans="1:10">
      <c r="A470" s="167"/>
      <c r="B470" s="168" t="s">
        <v>20</v>
      </c>
      <c r="C470" s="168" t="s">
        <v>21</v>
      </c>
      <c r="D470" s="168" t="s">
        <v>22</v>
      </c>
      <c r="E470" s="167" t="s">
        <v>23</v>
      </c>
      <c r="F470" s="167" t="s">
        <v>1752</v>
      </c>
      <c r="G470" s="168" t="s">
        <v>1753</v>
      </c>
      <c r="H470" s="167" t="s">
        <v>1754</v>
      </c>
      <c r="I470" s="167" t="s">
        <v>1755</v>
      </c>
      <c r="J470" s="169" t="s">
        <v>29</v>
      </c>
    </row>
    <row r="471" spans="1:10" ht="51.75">
      <c r="A471" s="161" t="s">
        <v>1986</v>
      </c>
      <c r="B471" s="162" t="s">
        <v>35</v>
      </c>
      <c r="C471" s="162" t="s">
        <v>36</v>
      </c>
      <c r="D471" s="162" t="s">
        <v>1206</v>
      </c>
      <c r="E471" s="161" t="s">
        <v>1207</v>
      </c>
      <c r="F471" s="161" t="s">
        <v>1757</v>
      </c>
      <c r="G471" s="162" t="s">
        <v>61</v>
      </c>
      <c r="H471" s="161">
        <v>1</v>
      </c>
      <c r="I471" s="161">
        <v>104.86</v>
      </c>
      <c r="J471" s="163">
        <v>104.86</v>
      </c>
    </row>
    <row r="472" spans="1:10">
      <c r="A472" s="164" t="s">
        <v>1758</v>
      </c>
      <c r="B472" s="165" t="s">
        <v>1759</v>
      </c>
      <c r="C472" s="165" t="s">
        <v>54</v>
      </c>
      <c r="D472" s="165">
        <v>88309</v>
      </c>
      <c r="E472" s="164" t="s">
        <v>1797</v>
      </c>
      <c r="F472" s="164" t="s">
        <v>1761</v>
      </c>
      <c r="G472" s="165" t="s">
        <v>1762</v>
      </c>
      <c r="H472" s="164">
        <v>0.93700000000000006</v>
      </c>
      <c r="I472" s="164">
        <v>17.670000000000002</v>
      </c>
      <c r="J472" s="166">
        <v>16.55</v>
      </c>
    </row>
    <row r="473" spans="1:10">
      <c r="A473" s="164" t="s">
        <v>1758</v>
      </c>
      <c r="B473" s="165" t="s">
        <v>1759</v>
      </c>
      <c r="C473" s="165" t="s">
        <v>54</v>
      </c>
      <c r="D473" s="165">
        <v>88316</v>
      </c>
      <c r="E473" s="164" t="s">
        <v>1767</v>
      </c>
      <c r="F473" s="164" t="s">
        <v>1761</v>
      </c>
      <c r="G473" s="165" t="s">
        <v>1762</v>
      </c>
      <c r="H473" s="164">
        <v>0.71799999999999997</v>
      </c>
      <c r="I473" s="164">
        <v>14.02</v>
      </c>
      <c r="J473" s="166">
        <v>10.06</v>
      </c>
    </row>
    <row r="474" spans="1:10" ht="26.25">
      <c r="A474" s="164" t="s">
        <v>1758</v>
      </c>
      <c r="B474" s="165" t="s">
        <v>1759</v>
      </c>
      <c r="C474" s="165" t="s">
        <v>54</v>
      </c>
      <c r="D474" s="165">
        <v>97084</v>
      </c>
      <c r="E474" s="164" t="s">
        <v>1987</v>
      </c>
      <c r="F474" s="164" t="s">
        <v>1775</v>
      </c>
      <c r="G474" s="165" t="s">
        <v>61</v>
      </c>
      <c r="H474" s="164">
        <v>1</v>
      </c>
      <c r="I474" s="164">
        <v>0.45</v>
      </c>
      <c r="J474" s="166">
        <v>0.45</v>
      </c>
    </row>
    <row r="475" spans="1:10" ht="26.25">
      <c r="A475" s="164" t="s">
        <v>1758</v>
      </c>
      <c r="B475" s="165" t="s">
        <v>1759</v>
      </c>
      <c r="C475" s="165" t="s">
        <v>54</v>
      </c>
      <c r="D475" s="165">
        <v>95240</v>
      </c>
      <c r="E475" s="164" t="s">
        <v>345</v>
      </c>
      <c r="F475" s="164" t="s">
        <v>1775</v>
      </c>
      <c r="G475" s="165" t="s">
        <v>61</v>
      </c>
      <c r="H475" s="164">
        <v>1</v>
      </c>
      <c r="I475" s="164">
        <v>13.59</v>
      </c>
      <c r="J475" s="166">
        <v>13.59</v>
      </c>
    </row>
    <row r="476" spans="1:10" ht="26.25">
      <c r="A476" s="164" t="s">
        <v>1758</v>
      </c>
      <c r="B476" s="165" t="s">
        <v>57</v>
      </c>
      <c r="C476" s="165" t="s">
        <v>639</v>
      </c>
      <c r="D476" s="165">
        <v>1294</v>
      </c>
      <c r="E476" s="164" t="s">
        <v>1988</v>
      </c>
      <c r="F476" s="164" t="s">
        <v>1770</v>
      </c>
      <c r="G476" s="165" t="s">
        <v>546</v>
      </c>
      <c r="H476" s="164">
        <v>1</v>
      </c>
      <c r="I476" s="164">
        <v>51.34</v>
      </c>
      <c r="J476" s="166">
        <v>51.34</v>
      </c>
    </row>
    <row r="477" spans="1:10">
      <c r="A477" s="164" t="s">
        <v>1758</v>
      </c>
      <c r="B477" s="165" t="s">
        <v>57</v>
      </c>
      <c r="C477" s="165" t="s">
        <v>54</v>
      </c>
      <c r="D477" s="165">
        <v>1379</v>
      </c>
      <c r="E477" s="164" t="s">
        <v>1876</v>
      </c>
      <c r="F477" s="164" t="s">
        <v>1770</v>
      </c>
      <c r="G477" s="165" t="s">
        <v>99</v>
      </c>
      <c r="H477" s="164">
        <v>0.96</v>
      </c>
      <c r="I477" s="164">
        <v>0.66</v>
      </c>
      <c r="J477" s="166">
        <v>0.63</v>
      </c>
    </row>
    <row r="478" spans="1:10">
      <c r="A478" s="164" t="s">
        <v>1758</v>
      </c>
      <c r="B478" s="165" t="s">
        <v>57</v>
      </c>
      <c r="C478" s="165" t="s">
        <v>54</v>
      </c>
      <c r="D478" s="165">
        <v>37595</v>
      </c>
      <c r="E478" s="164" t="s">
        <v>1989</v>
      </c>
      <c r="F478" s="164" t="s">
        <v>1770</v>
      </c>
      <c r="G478" s="165" t="s">
        <v>99</v>
      </c>
      <c r="H478" s="164">
        <v>4.8600000000000003</v>
      </c>
      <c r="I478" s="164">
        <v>2.52</v>
      </c>
      <c r="J478" s="166">
        <v>12.24</v>
      </c>
    </row>
    <row r="479" spans="1:10">
      <c r="A479" s="164"/>
      <c r="B479" s="165"/>
      <c r="C479" s="165"/>
      <c r="D479" s="165"/>
      <c r="E479" s="164"/>
      <c r="F479" s="164"/>
      <c r="G479" s="165"/>
      <c r="H479" s="164"/>
      <c r="I479" s="164"/>
      <c r="J479" s="166"/>
    </row>
    <row r="480" spans="1:10">
      <c r="A480" s="167"/>
      <c r="B480" s="168" t="s">
        <v>20</v>
      </c>
      <c r="C480" s="168" t="s">
        <v>21</v>
      </c>
      <c r="D480" s="168" t="s">
        <v>22</v>
      </c>
      <c r="E480" s="167" t="s">
        <v>23</v>
      </c>
      <c r="F480" s="167" t="s">
        <v>1752</v>
      </c>
      <c r="G480" s="168" t="s">
        <v>1753</v>
      </c>
      <c r="H480" s="167" t="s">
        <v>1754</v>
      </c>
      <c r="I480" s="167" t="s">
        <v>1755</v>
      </c>
      <c r="J480" s="169" t="s">
        <v>29</v>
      </c>
    </row>
    <row r="481" spans="1:10" ht="39">
      <c r="A481" s="161" t="s">
        <v>1990</v>
      </c>
      <c r="B481" s="162" t="s">
        <v>35</v>
      </c>
      <c r="C481" s="162" t="s">
        <v>36</v>
      </c>
      <c r="D481" s="162" t="s">
        <v>1209</v>
      </c>
      <c r="E481" s="161" t="s">
        <v>1210</v>
      </c>
      <c r="F481" s="161" t="s">
        <v>1757</v>
      </c>
      <c r="G481" s="162" t="s">
        <v>61</v>
      </c>
      <c r="H481" s="161">
        <v>1</v>
      </c>
      <c r="I481" s="161">
        <v>137.88999999999999</v>
      </c>
      <c r="J481" s="163">
        <v>137.88999999999999</v>
      </c>
    </row>
    <row r="482" spans="1:10">
      <c r="A482" s="164" t="s">
        <v>1758</v>
      </c>
      <c r="B482" s="165" t="s">
        <v>1759</v>
      </c>
      <c r="C482" s="165" t="s">
        <v>54</v>
      </c>
      <c r="D482" s="165">
        <v>88309</v>
      </c>
      <c r="E482" s="164" t="s">
        <v>1797</v>
      </c>
      <c r="F482" s="164" t="s">
        <v>1761</v>
      </c>
      <c r="G482" s="165" t="s">
        <v>1762</v>
      </c>
      <c r="H482" s="164">
        <v>0.93700000000000006</v>
      </c>
      <c r="I482" s="164">
        <v>17.670000000000002</v>
      </c>
      <c r="J482" s="166">
        <v>16.55</v>
      </c>
    </row>
    <row r="483" spans="1:10">
      <c r="A483" s="164" t="s">
        <v>1758</v>
      </c>
      <c r="B483" s="165" t="s">
        <v>1759</v>
      </c>
      <c r="C483" s="165" t="s">
        <v>54</v>
      </c>
      <c r="D483" s="165">
        <v>88316</v>
      </c>
      <c r="E483" s="164" t="s">
        <v>1767</v>
      </c>
      <c r="F483" s="164" t="s">
        <v>1761</v>
      </c>
      <c r="G483" s="165" t="s">
        <v>1762</v>
      </c>
      <c r="H483" s="164">
        <v>0.71799999999999997</v>
      </c>
      <c r="I483" s="164">
        <v>14.02</v>
      </c>
      <c r="J483" s="166">
        <v>10.06</v>
      </c>
    </row>
    <row r="484" spans="1:10" ht="26.25">
      <c r="A484" s="164" t="s">
        <v>1758</v>
      </c>
      <c r="B484" s="165" t="s">
        <v>1759</v>
      </c>
      <c r="C484" s="165" t="s">
        <v>54</v>
      </c>
      <c r="D484" s="165">
        <v>97084</v>
      </c>
      <c r="E484" s="164" t="s">
        <v>1987</v>
      </c>
      <c r="F484" s="164" t="s">
        <v>1775</v>
      </c>
      <c r="G484" s="165" t="s">
        <v>61</v>
      </c>
      <c r="H484" s="164">
        <v>1</v>
      </c>
      <c r="I484" s="164">
        <v>0.45</v>
      </c>
      <c r="J484" s="166">
        <v>0.45</v>
      </c>
    </row>
    <row r="485" spans="1:10" ht="26.25">
      <c r="A485" s="164" t="s">
        <v>1758</v>
      </c>
      <c r="B485" s="165" t="s">
        <v>1759</v>
      </c>
      <c r="C485" s="165" t="s">
        <v>54</v>
      </c>
      <c r="D485" s="165">
        <v>95240</v>
      </c>
      <c r="E485" s="164" t="s">
        <v>345</v>
      </c>
      <c r="F485" s="164" t="s">
        <v>1775</v>
      </c>
      <c r="G485" s="165" t="s">
        <v>61</v>
      </c>
      <c r="H485" s="164">
        <v>1</v>
      </c>
      <c r="I485" s="164">
        <v>13.59</v>
      </c>
      <c r="J485" s="166">
        <v>13.59</v>
      </c>
    </row>
    <row r="486" spans="1:10">
      <c r="A486" s="164" t="s">
        <v>1758</v>
      </c>
      <c r="B486" s="165" t="s">
        <v>57</v>
      </c>
      <c r="C486" s="165" t="s">
        <v>54</v>
      </c>
      <c r="D486" s="165">
        <v>36178</v>
      </c>
      <c r="E486" s="164" t="s">
        <v>1991</v>
      </c>
      <c r="F486" s="164" t="s">
        <v>1770</v>
      </c>
      <c r="G486" s="165" t="s">
        <v>39</v>
      </c>
      <c r="H486" s="164">
        <v>6.25</v>
      </c>
      <c r="I486" s="164">
        <v>13.5</v>
      </c>
      <c r="J486" s="166">
        <v>84.37</v>
      </c>
    </row>
    <row r="487" spans="1:10">
      <c r="A487" s="164" t="s">
        <v>1758</v>
      </c>
      <c r="B487" s="165" t="s">
        <v>57</v>
      </c>
      <c r="C487" s="165" t="s">
        <v>54</v>
      </c>
      <c r="D487" s="165">
        <v>1379</v>
      </c>
      <c r="E487" s="164" t="s">
        <v>1876</v>
      </c>
      <c r="F487" s="164" t="s">
        <v>1770</v>
      </c>
      <c r="G487" s="165" t="s">
        <v>99</v>
      </c>
      <c r="H487" s="164">
        <v>0.96</v>
      </c>
      <c r="I487" s="164">
        <v>0.66</v>
      </c>
      <c r="J487" s="166">
        <v>0.63</v>
      </c>
    </row>
    <row r="488" spans="1:10">
      <c r="A488" s="164" t="s">
        <v>1758</v>
      </c>
      <c r="B488" s="165" t="s">
        <v>57</v>
      </c>
      <c r="C488" s="165" t="s">
        <v>54</v>
      </c>
      <c r="D488" s="165">
        <v>37595</v>
      </c>
      <c r="E488" s="164" t="s">
        <v>1989</v>
      </c>
      <c r="F488" s="164" t="s">
        <v>1770</v>
      </c>
      <c r="G488" s="165" t="s">
        <v>99</v>
      </c>
      <c r="H488" s="164">
        <v>4.8600000000000003</v>
      </c>
      <c r="I488" s="164">
        <v>2.52</v>
      </c>
      <c r="J488" s="166">
        <v>12.24</v>
      </c>
    </row>
    <row r="489" spans="1:10">
      <c r="A489" s="164"/>
      <c r="B489" s="165"/>
      <c r="C489" s="165"/>
      <c r="D489" s="165"/>
      <c r="E489" s="164"/>
      <c r="F489" s="164"/>
      <c r="G489" s="165"/>
      <c r="H489" s="164"/>
      <c r="I489" s="164"/>
      <c r="J489" s="166"/>
    </row>
    <row r="490" spans="1:10">
      <c r="A490" s="167"/>
      <c r="B490" s="168" t="s">
        <v>20</v>
      </c>
      <c r="C490" s="168" t="s">
        <v>21</v>
      </c>
      <c r="D490" s="168" t="s">
        <v>22</v>
      </c>
      <c r="E490" s="167" t="s">
        <v>23</v>
      </c>
      <c r="F490" s="167" t="s">
        <v>1752</v>
      </c>
      <c r="G490" s="168" t="s">
        <v>1753</v>
      </c>
      <c r="H490" s="167" t="s">
        <v>1754</v>
      </c>
      <c r="I490" s="167" t="s">
        <v>1755</v>
      </c>
      <c r="J490" s="169" t="s">
        <v>29</v>
      </c>
    </row>
    <row r="491" spans="1:10" ht="51.75">
      <c r="A491" s="161" t="s">
        <v>1992</v>
      </c>
      <c r="B491" s="162" t="s">
        <v>35</v>
      </c>
      <c r="C491" s="162" t="s">
        <v>36</v>
      </c>
      <c r="D491" s="162" t="s">
        <v>1206</v>
      </c>
      <c r="E491" s="161" t="s">
        <v>1207</v>
      </c>
      <c r="F491" s="161" t="s">
        <v>1757</v>
      </c>
      <c r="G491" s="162" t="s">
        <v>61</v>
      </c>
      <c r="H491" s="161">
        <v>1</v>
      </c>
      <c r="I491" s="161">
        <v>104.86</v>
      </c>
      <c r="J491" s="163">
        <v>104.86</v>
      </c>
    </row>
    <row r="492" spans="1:10">
      <c r="A492" s="164" t="s">
        <v>1758</v>
      </c>
      <c r="B492" s="165" t="s">
        <v>1759</v>
      </c>
      <c r="C492" s="165" t="s">
        <v>54</v>
      </c>
      <c r="D492" s="165">
        <v>88309</v>
      </c>
      <c r="E492" s="164" t="s">
        <v>1797</v>
      </c>
      <c r="F492" s="164" t="s">
        <v>1761</v>
      </c>
      <c r="G492" s="165" t="s">
        <v>1762</v>
      </c>
      <c r="H492" s="164">
        <v>0.93700000000000006</v>
      </c>
      <c r="I492" s="164">
        <v>17.670000000000002</v>
      </c>
      <c r="J492" s="166">
        <v>16.55</v>
      </c>
    </row>
    <row r="493" spans="1:10">
      <c r="A493" s="164" t="s">
        <v>1758</v>
      </c>
      <c r="B493" s="165" t="s">
        <v>1759</v>
      </c>
      <c r="C493" s="165" t="s">
        <v>54</v>
      </c>
      <c r="D493" s="165">
        <v>88316</v>
      </c>
      <c r="E493" s="164" t="s">
        <v>1767</v>
      </c>
      <c r="F493" s="164" t="s">
        <v>1761</v>
      </c>
      <c r="G493" s="165" t="s">
        <v>1762</v>
      </c>
      <c r="H493" s="164">
        <v>0.71799999999999997</v>
      </c>
      <c r="I493" s="164">
        <v>14.02</v>
      </c>
      <c r="J493" s="166">
        <v>10.06</v>
      </c>
    </row>
    <row r="494" spans="1:10" ht="26.25">
      <c r="A494" s="164" t="s">
        <v>1758</v>
      </c>
      <c r="B494" s="165" t="s">
        <v>1759</v>
      </c>
      <c r="C494" s="165" t="s">
        <v>54</v>
      </c>
      <c r="D494" s="165">
        <v>97084</v>
      </c>
      <c r="E494" s="164" t="s">
        <v>1987</v>
      </c>
      <c r="F494" s="164" t="s">
        <v>1775</v>
      </c>
      <c r="G494" s="165" t="s">
        <v>61</v>
      </c>
      <c r="H494" s="164">
        <v>1</v>
      </c>
      <c r="I494" s="164">
        <v>0.45</v>
      </c>
      <c r="J494" s="166">
        <v>0.45</v>
      </c>
    </row>
    <row r="495" spans="1:10" ht="26.25">
      <c r="A495" s="164" t="s">
        <v>1758</v>
      </c>
      <c r="B495" s="165" t="s">
        <v>1759</v>
      </c>
      <c r="C495" s="165" t="s">
        <v>54</v>
      </c>
      <c r="D495" s="165">
        <v>95240</v>
      </c>
      <c r="E495" s="164" t="s">
        <v>345</v>
      </c>
      <c r="F495" s="164" t="s">
        <v>1775</v>
      </c>
      <c r="G495" s="165" t="s">
        <v>61</v>
      </c>
      <c r="H495" s="164">
        <v>1</v>
      </c>
      <c r="I495" s="164">
        <v>13.59</v>
      </c>
      <c r="J495" s="166">
        <v>13.59</v>
      </c>
    </row>
    <row r="496" spans="1:10" ht="26.25">
      <c r="A496" s="164" t="s">
        <v>1758</v>
      </c>
      <c r="B496" s="165" t="s">
        <v>57</v>
      </c>
      <c r="C496" s="165" t="s">
        <v>639</v>
      </c>
      <c r="D496" s="165">
        <v>1294</v>
      </c>
      <c r="E496" s="164" t="s">
        <v>1988</v>
      </c>
      <c r="F496" s="164" t="s">
        <v>1770</v>
      </c>
      <c r="G496" s="165" t="s">
        <v>546</v>
      </c>
      <c r="H496" s="164">
        <v>1</v>
      </c>
      <c r="I496" s="164">
        <v>51.34</v>
      </c>
      <c r="J496" s="166">
        <v>51.34</v>
      </c>
    </row>
    <row r="497" spans="1:10">
      <c r="A497" s="164" t="s">
        <v>1758</v>
      </c>
      <c r="B497" s="165" t="s">
        <v>57</v>
      </c>
      <c r="C497" s="165" t="s">
        <v>54</v>
      </c>
      <c r="D497" s="165">
        <v>1379</v>
      </c>
      <c r="E497" s="164" t="s">
        <v>1876</v>
      </c>
      <c r="F497" s="164" t="s">
        <v>1770</v>
      </c>
      <c r="G497" s="165" t="s">
        <v>99</v>
      </c>
      <c r="H497" s="164">
        <v>0.96</v>
      </c>
      <c r="I497" s="164">
        <v>0.66</v>
      </c>
      <c r="J497" s="166">
        <v>0.63</v>
      </c>
    </row>
    <row r="498" spans="1:10">
      <c r="A498" s="164" t="s">
        <v>1758</v>
      </c>
      <c r="B498" s="165" t="s">
        <v>57</v>
      </c>
      <c r="C498" s="165" t="s">
        <v>54</v>
      </c>
      <c r="D498" s="165">
        <v>37595</v>
      </c>
      <c r="E498" s="164" t="s">
        <v>1989</v>
      </c>
      <c r="F498" s="164" t="s">
        <v>1770</v>
      </c>
      <c r="G498" s="165" t="s">
        <v>99</v>
      </c>
      <c r="H498" s="164">
        <v>4.8600000000000003</v>
      </c>
      <c r="I498" s="164">
        <v>2.52</v>
      </c>
      <c r="J498" s="166">
        <v>12.24</v>
      </c>
    </row>
    <row r="499" spans="1:10">
      <c r="A499" s="164"/>
      <c r="B499" s="165"/>
      <c r="C499" s="165"/>
      <c r="D499" s="165"/>
      <c r="E499" s="164"/>
      <c r="F499" s="164"/>
      <c r="G499" s="165"/>
      <c r="H499" s="164"/>
      <c r="I499" s="164"/>
      <c r="J499" s="166"/>
    </row>
    <row r="500" spans="1:10">
      <c r="A500" s="167"/>
      <c r="B500" s="168" t="s">
        <v>20</v>
      </c>
      <c r="C500" s="168" t="s">
        <v>21</v>
      </c>
      <c r="D500" s="168" t="s">
        <v>22</v>
      </c>
      <c r="E500" s="167" t="s">
        <v>23</v>
      </c>
      <c r="F500" s="167" t="s">
        <v>1752</v>
      </c>
      <c r="G500" s="168" t="s">
        <v>1753</v>
      </c>
      <c r="H500" s="167" t="s">
        <v>1754</v>
      </c>
      <c r="I500" s="167" t="s">
        <v>1755</v>
      </c>
      <c r="J500" s="169" t="s">
        <v>29</v>
      </c>
    </row>
    <row r="501" spans="1:10" ht="39">
      <c r="A501" s="161" t="s">
        <v>1993</v>
      </c>
      <c r="B501" s="162" t="s">
        <v>35</v>
      </c>
      <c r="C501" s="162" t="s">
        <v>36</v>
      </c>
      <c r="D501" s="162" t="s">
        <v>1209</v>
      </c>
      <c r="E501" s="161" t="s">
        <v>1210</v>
      </c>
      <c r="F501" s="161" t="s">
        <v>1757</v>
      </c>
      <c r="G501" s="162" t="s">
        <v>61</v>
      </c>
      <c r="H501" s="161">
        <v>1</v>
      </c>
      <c r="I501" s="161">
        <v>137.88999999999999</v>
      </c>
      <c r="J501" s="163">
        <v>137.88999999999999</v>
      </c>
    </row>
    <row r="502" spans="1:10">
      <c r="A502" s="164" t="s">
        <v>1758</v>
      </c>
      <c r="B502" s="165" t="s">
        <v>1759</v>
      </c>
      <c r="C502" s="165" t="s">
        <v>54</v>
      </c>
      <c r="D502" s="165">
        <v>88309</v>
      </c>
      <c r="E502" s="164" t="s">
        <v>1797</v>
      </c>
      <c r="F502" s="164" t="s">
        <v>1761</v>
      </c>
      <c r="G502" s="165" t="s">
        <v>1762</v>
      </c>
      <c r="H502" s="164">
        <v>0.93700000000000006</v>
      </c>
      <c r="I502" s="164">
        <v>17.670000000000002</v>
      </c>
      <c r="J502" s="166">
        <v>16.55</v>
      </c>
    </row>
    <row r="503" spans="1:10">
      <c r="A503" s="164" t="s">
        <v>1758</v>
      </c>
      <c r="B503" s="165" t="s">
        <v>1759</v>
      </c>
      <c r="C503" s="165" t="s">
        <v>54</v>
      </c>
      <c r="D503" s="165">
        <v>88316</v>
      </c>
      <c r="E503" s="164" t="s">
        <v>1767</v>
      </c>
      <c r="F503" s="164" t="s">
        <v>1761</v>
      </c>
      <c r="G503" s="165" t="s">
        <v>1762</v>
      </c>
      <c r="H503" s="164">
        <v>0.71799999999999997</v>
      </c>
      <c r="I503" s="164">
        <v>14.02</v>
      </c>
      <c r="J503" s="166">
        <v>10.06</v>
      </c>
    </row>
    <row r="504" spans="1:10" ht="26.25">
      <c r="A504" s="164" t="s">
        <v>1758</v>
      </c>
      <c r="B504" s="165" t="s">
        <v>1759</v>
      </c>
      <c r="C504" s="165" t="s">
        <v>54</v>
      </c>
      <c r="D504" s="165">
        <v>97084</v>
      </c>
      <c r="E504" s="164" t="s">
        <v>1987</v>
      </c>
      <c r="F504" s="164" t="s">
        <v>1775</v>
      </c>
      <c r="G504" s="165" t="s">
        <v>61</v>
      </c>
      <c r="H504" s="164">
        <v>1</v>
      </c>
      <c r="I504" s="164">
        <v>0.45</v>
      </c>
      <c r="J504" s="166">
        <v>0.45</v>
      </c>
    </row>
    <row r="505" spans="1:10" ht="26.25">
      <c r="A505" s="164" t="s">
        <v>1758</v>
      </c>
      <c r="B505" s="165" t="s">
        <v>1759</v>
      </c>
      <c r="C505" s="165" t="s">
        <v>54</v>
      </c>
      <c r="D505" s="165">
        <v>95240</v>
      </c>
      <c r="E505" s="164" t="s">
        <v>345</v>
      </c>
      <c r="F505" s="164" t="s">
        <v>1775</v>
      </c>
      <c r="G505" s="165" t="s">
        <v>61</v>
      </c>
      <c r="H505" s="164">
        <v>1</v>
      </c>
      <c r="I505" s="164">
        <v>13.59</v>
      </c>
      <c r="J505" s="166">
        <v>13.59</v>
      </c>
    </row>
    <row r="506" spans="1:10">
      <c r="A506" s="164" t="s">
        <v>1758</v>
      </c>
      <c r="B506" s="165" t="s">
        <v>57</v>
      </c>
      <c r="C506" s="165" t="s">
        <v>54</v>
      </c>
      <c r="D506" s="165">
        <v>36178</v>
      </c>
      <c r="E506" s="164" t="s">
        <v>1991</v>
      </c>
      <c r="F506" s="164" t="s">
        <v>1770</v>
      </c>
      <c r="G506" s="165" t="s">
        <v>39</v>
      </c>
      <c r="H506" s="164">
        <v>6.25</v>
      </c>
      <c r="I506" s="164">
        <v>13.5</v>
      </c>
      <c r="J506" s="166">
        <v>84.37</v>
      </c>
    </row>
    <row r="507" spans="1:10">
      <c r="A507" s="164" t="s">
        <v>1758</v>
      </c>
      <c r="B507" s="165" t="s">
        <v>57</v>
      </c>
      <c r="C507" s="165" t="s">
        <v>54</v>
      </c>
      <c r="D507" s="165">
        <v>1379</v>
      </c>
      <c r="E507" s="164" t="s">
        <v>1876</v>
      </c>
      <c r="F507" s="164" t="s">
        <v>1770</v>
      </c>
      <c r="G507" s="165" t="s">
        <v>99</v>
      </c>
      <c r="H507" s="164">
        <v>0.96</v>
      </c>
      <c r="I507" s="164">
        <v>0.66</v>
      </c>
      <c r="J507" s="166">
        <v>0.63</v>
      </c>
    </row>
    <row r="508" spans="1:10">
      <c r="A508" s="164" t="s">
        <v>1758</v>
      </c>
      <c r="B508" s="165" t="s">
        <v>57</v>
      </c>
      <c r="C508" s="165" t="s">
        <v>54</v>
      </c>
      <c r="D508" s="165">
        <v>37595</v>
      </c>
      <c r="E508" s="164" t="s">
        <v>1989</v>
      </c>
      <c r="F508" s="164" t="s">
        <v>1770</v>
      </c>
      <c r="G508" s="165" t="s">
        <v>99</v>
      </c>
      <c r="H508" s="164">
        <v>4.8600000000000003</v>
      </c>
      <c r="I508" s="164">
        <v>2.52</v>
      </c>
      <c r="J508" s="166">
        <v>12.24</v>
      </c>
    </row>
    <row r="509" spans="1:10">
      <c r="A509" s="164"/>
      <c r="B509" s="165"/>
      <c r="C509" s="165"/>
      <c r="D509" s="165"/>
      <c r="E509" s="164"/>
      <c r="F509" s="164"/>
      <c r="G509" s="165"/>
      <c r="H509" s="164"/>
      <c r="I509" s="164"/>
      <c r="J509" s="166"/>
    </row>
    <row r="510" spans="1:10">
      <c r="A510" s="167"/>
      <c r="B510" s="168" t="s">
        <v>20</v>
      </c>
      <c r="C510" s="168" t="s">
        <v>21</v>
      </c>
      <c r="D510" s="168" t="s">
        <v>22</v>
      </c>
      <c r="E510" s="167" t="s">
        <v>23</v>
      </c>
      <c r="F510" s="167" t="s">
        <v>1752</v>
      </c>
      <c r="G510" s="168" t="s">
        <v>1753</v>
      </c>
      <c r="H510" s="167" t="s">
        <v>1754</v>
      </c>
      <c r="I510" s="167" t="s">
        <v>1755</v>
      </c>
      <c r="J510" s="169" t="s">
        <v>29</v>
      </c>
    </row>
    <row r="511" spans="1:10" ht="26.25">
      <c r="A511" s="161" t="s">
        <v>1994</v>
      </c>
      <c r="B511" s="162" t="s">
        <v>35</v>
      </c>
      <c r="C511" s="162" t="s">
        <v>36</v>
      </c>
      <c r="D511" s="162" t="s">
        <v>1274</v>
      </c>
      <c r="E511" s="161" t="s">
        <v>1275</v>
      </c>
      <c r="F511" s="161" t="s">
        <v>1995</v>
      </c>
      <c r="G511" s="162" t="s">
        <v>61</v>
      </c>
      <c r="H511" s="161">
        <v>1</v>
      </c>
      <c r="I511" s="161">
        <v>9.14</v>
      </c>
      <c r="J511" s="163">
        <v>9.14</v>
      </c>
    </row>
    <row r="512" spans="1:10" ht="39">
      <c r="A512" s="164" t="s">
        <v>1758</v>
      </c>
      <c r="B512" s="165" t="s">
        <v>1759</v>
      </c>
      <c r="C512" s="165" t="s">
        <v>54</v>
      </c>
      <c r="D512" s="165">
        <v>5839</v>
      </c>
      <c r="E512" s="164" t="s">
        <v>1996</v>
      </c>
      <c r="F512" s="164" t="s">
        <v>1799</v>
      </c>
      <c r="G512" s="165" t="s">
        <v>1800</v>
      </c>
      <c r="H512" s="164">
        <v>1.6999999999999999E-3</v>
      </c>
      <c r="I512" s="164">
        <v>10.64</v>
      </c>
      <c r="J512" s="166">
        <v>0.01</v>
      </c>
    </row>
    <row r="513" spans="1:10" ht="51.75">
      <c r="A513" s="164" t="s">
        <v>1758</v>
      </c>
      <c r="B513" s="165" t="s">
        <v>1759</v>
      </c>
      <c r="C513" s="165" t="s">
        <v>54</v>
      </c>
      <c r="D513" s="165">
        <v>83362</v>
      </c>
      <c r="E513" s="164" t="s">
        <v>1997</v>
      </c>
      <c r="F513" s="164" t="s">
        <v>1799</v>
      </c>
      <c r="G513" s="165" t="s">
        <v>1800</v>
      </c>
      <c r="H513" s="164">
        <v>1E-3</v>
      </c>
      <c r="I513" s="164">
        <v>236.95</v>
      </c>
      <c r="J513" s="166">
        <v>0.23</v>
      </c>
    </row>
    <row r="514" spans="1:10">
      <c r="A514" s="164" t="s">
        <v>1758</v>
      </c>
      <c r="B514" s="165" t="s">
        <v>1759</v>
      </c>
      <c r="C514" s="165" t="s">
        <v>54</v>
      </c>
      <c r="D514" s="165">
        <v>88316</v>
      </c>
      <c r="E514" s="164" t="s">
        <v>1767</v>
      </c>
      <c r="F514" s="164" t="s">
        <v>1761</v>
      </c>
      <c r="G514" s="165" t="s">
        <v>1762</v>
      </c>
      <c r="H514" s="164">
        <v>2E-3</v>
      </c>
      <c r="I514" s="164">
        <v>14.02</v>
      </c>
      <c r="J514" s="166">
        <v>0.02</v>
      </c>
    </row>
    <row r="515" spans="1:10" ht="39">
      <c r="A515" s="164" t="s">
        <v>1758</v>
      </c>
      <c r="B515" s="165" t="s">
        <v>1759</v>
      </c>
      <c r="C515" s="165" t="s">
        <v>54</v>
      </c>
      <c r="D515" s="165">
        <v>89035</v>
      </c>
      <c r="E515" s="164" t="s">
        <v>1998</v>
      </c>
      <c r="F515" s="164" t="s">
        <v>1799</v>
      </c>
      <c r="G515" s="165" t="s">
        <v>1800</v>
      </c>
      <c r="H515" s="164">
        <v>1.6999999999999999E-3</v>
      </c>
      <c r="I515" s="164">
        <v>140.88999999999999</v>
      </c>
      <c r="J515" s="166">
        <v>0.23</v>
      </c>
    </row>
    <row r="516" spans="1:10" ht="39">
      <c r="A516" s="164" t="s">
        <v>1758</v>
      </c>
      <c r="B516" s="165" t="s">
        <v>1759</v>
      </c>
      <c r="C516" s="165" t="s">
        <v>54</v>
      </c>
      <c r="D516" s="165">
        <v>89036</v>
      </c>
      <c r="E516" s="164" t="s">
        <v>1999</v>
      </c>
      <c r="F516" s="164" t="s">
        <v>1799</v>
      </c>
      <c r="G516" s="165" t="s">
        <v>1820</v>
      </c>
      <c r="H516" s="164">
        <v>1.4E-3</v>
      </c>
      <c r="I516" s="164">
        <v>26.49</v>
      </c>
      <c r="J516" s="166">
        <v>0.03</v>
      </c>
    </row>
    <row r="517" spans="1:10" ht="51.75">
      <c r="A517" s="164" t="s">
        <v>1758</v>
      </c>
      <c r="B517" s="165" t="s">
        <v>1759</v>
      </c>
      <c r="C517" s="165" t="s">
        <v>54</v>
      </c>
      <c r="D517" s="165">
        <v>91486</v>
      </c>
      <c r="E517" s="164" t="s">
        <v>2000</v>
      </c>
      <c r="F517" s="164" t="s">
        <v>1799</v>
      </c>
      <c r="G517" s="165" t="s">
        <v>1820</v>
      </c>
      <c r="H517" s="164">
        <v>1E-3</v>
      </c>
      <c r="I517" s="164">
        <v>39.18</v>
      </c>
      <c r="J517" s="166">
        <v>0.03</v>
      </c>
    </row>
    <row r="518" spans="1:10">
      <c r="A518" s="164" t="s">
        <v>1758</v>
      </c>
      <c r="B518" s="165" t="s">
        <v>57</v>
      </c>
      <c r="C518" s="165" t="s">
        <v>639</v>
      </c>
      <c r="D518" s="165">
        <v>227</v>
      </c>
      <c r="E518" s="164" t="s">
        <v>2001</v>
      </c>
      <c r="F518" s="164" t="s">
        <v>1770</v>
      </c>
      <c r="G518" s="165" t="s">
        <v>2002</v>
      </c>
      <c r="H518" s="164">
        <v>1.1999999999999999E-3</v>
      </c>
      <c r="I518" s="164">
        <v>7160</v>
      </c>
      <c r="J518" s="166">
        <v>8.59</v>
      </c>
    </row>
    <row r="519" spans="1:10">
      <c r="A519" s="164"/>
      <c r="B519" s="165"/>
      <c r="C519" s="165"/>
      <c r="D519" s="165"/>
      <c r="E519" s="164"/>
      <c r="F519" s="164"/>
      <c r="G519" s="165"/>
      <c r="H519" s="164"/>
      <c r="I519" s="164"/>
      <c r="J519" s="166"/>
    </row>
    <row r="520" spans="1:10">
      <c r="A520" s="167"/>
      <c r="B520" s="168" t="s">
        <v>20</v>
      </c>
      <c r="C520" s="168" t="s">
        <v>21</v>
      </c>
      <c r="D520" s="168" t="s">
        <v>22</v>
      </c>
      <c r="E520" s="167" t="s">
        <v>23</v>
      </c>
      <c r="F520" s="167" t="s">
        <v>1752</v>
      </c>
      <c r="G520" s="168" t="s">
        <v>1753</v>
      </c>
      <c r="H520" s="167" t="s">
        <v>1754</v>
      </c>
      <c r="I520" s="167" t="s">
        <v>1755</v>
      </c>
      <c r="J520" s="169" t="s">
        <v>29</v>
      </c>
    </row>
    <row r="521" spans="1:10" ht="39">
      <c r="A521" s="161" t="s">
        <v>2003</v>
      </c>
      <c r="B521" s="162" t="s">
        <v>35</v>
      </c>
      <c r="C521" s="162" t="s">
        <v>36</v>
      </c>
      <c r="D521" s="162" t="s">
        <v>1279</v>
      </c>
      <c r="E521" s="161" t="s">
        <v>1280</v>
      </c>
      <c r="F521" s="161" t="s">
        <v>1995</v>
      </c>
      <c r="G521" s="162" t="s">
        <v>78</v>
      </c>
      <c r="H521" s="161">
        <v>1</v>
      </c>
      <c r="I521" s="161">
        <v>1227.02</v>
      </c>
      <c r="J521" s="163">
        <v>1227.02</v>
      </c>
    </row>
    <row r="522" spans="1:10" ht="26.25">
      <c r="A522" s="164" t="s">
        <v>1758</v>
      </c>
      <c r="B522" s="165" t="s">
        <v>57</v>
      </c>
      <c r="C522" s="165" t="s">
        <v>54</v>
      </c>
      <c r="D522" s="165">
        <v>1518</v>
      </c>
      <c r="E522" s="164" t="s">
        <v>2004</v>
      </c>
      <c r="F522" s="164" t="s">
        <v>1770</v>
      </c>
      <c r="G522" s="165" t="s">
        <v>2005</v>
      </c>
      <c r="H522" s="164">
        <v>2.5548000000000002</v>
      </c>
      <c r="I522" s="164">
        <v>419</v>
      </c>
      <c r="J522" s="166">
        <v>1070.46</v>
      </c>
    </row>
    <row r="523" spans="1:10" ht="39">
      <c r="A523" s="164" t="s">
        <v>1758</v>
      </c>
      <c r="B523" s="165" t="s">
        <v>1759</v>
      </c>
      <c r="C523" s="165" t="s">
        <v>54</v>
      </c>
      <c r="D523" s="165">
        <v>5835</v>
      </c>
      <c r="E523" s="164" t="s">
        <v>2006</v>
      </c>
      <c r="F523" s="164" t="s">
        <v>1799</v>
      </c>
      <c r="G523" s="165" t="s">
        <v>1800</v>
      </c>
      <c r="H523" s="164">
        <v>7.7299999999999994E-2</v>
      </c>
      <c r="I523" s="164">
        <v>342.82</v>
      </c>
      <c r="J523" s="166">
        <v>26.49</v>
      </c>
    </row>
    <row r="524" spans="1:10" ht="39">
      <c r="A524" s="164" t="s">
        <v>1758</v>
      </c>
      <c r="B524" s="165" t="s">
        <v>1759</v>
      </c>
      <c r="C524" s="165" t="s">
        <v>54</v>
      </c>
      <c r="D524" s="165">
        <v>5837</v>
      </c>
      <c r="E524" s="164" t="s">
        <v>2007</v>
      </c>
      <c r="F524" s="164" t="s">
        <v>1799</v>
      </c>
      <c r="G524" s="165" t="s">
        <v>1820</v>
      </c>
      <c r="H524" s="164">
        <v>0.15809999999999999</v>
      </c>
      <c r="I524" s="164">
        <v>122.33</v>
      </c>
      <c r="J524" s="166">
        <v>19.34</v>
      </c>
    </row>
    <row r="525" spans="1:10">
      <c r="A525" s="164" t="s">
        <v>1758</v>
      </c>
      <c r="B525" s="165" t="s">
        <v>1759</v>
      </c>
      <c r="C525" s="165" t="s">
        <v>54</v>
      </c>
      <c r="D525" s="165">
        <v>88314</v>
      </c>
      <c r="E525" s="164" t="s">
        <v>2008</v>
      </c>
      <c r="F525" s="164" t="s">
        <v>1761</v>
      </c>
      <c r="G525" s="165" t="s">
        <v>1762</v>
      </c>
      <c r="H525" s="164">
        <v>1.8834</v>
      </c>
      <c r="I525" s="164">
        <v>11.79</v>
      </c>
      <c r="J525" s="166">
        <v>22.2</v>
      </c>
    </row>
    <row r="526" spans="1:10" ht="39">
      <c r="A526" s="164" t="s">
        <v>1758</v>
      </c>
      <c r="B526" s="165" t="s">
        <v>1759</v>
      </c>
      <c r="C526" s="165" t="s">
        <v>54</v>
      </c>
      <c r="D526" s="165">
        <v>91386</v>
      </c>
      <c r="E526" s="164" t="s">
        <v>2009</v>
      </c>
      <c r="F526" s="164" t="s">
        <v>1799</v>
      </c>
      <c r="G526" s="165" t="s">
        <v>1800</v>
      </c>
      <c r="H526" s="164">
        <v>7.7299999999999994E-2</v>
      </c>
      <c r="I526" s="164">
        <v>197.6</v>
      </c>
      <c r="J526" s="166">
        <v>15.27</v>
      </c>
    </row>
    <row r="527" spans="1:10" ht="39">
      <c r="A527" s="164" t="s">
        <v>1758</v>
      </c>
      <c r="B527" s="165" t="s">
        <v>1759</v>
      </c>
      <c r="C527" s="165" t="s">
        <v>54</v>
      </c>
      <c r="D527" s="165">
        <v>95631</v>
      </c>
      <c r="E527" s="164" t="s">
        <v>2010</v>
      </c>
      <c r="F527" s="164" t="s">
        <v>1799</v>
      </c>
      <c r="G527" s="165" t="s">
        <v>1800</v>
      </c>
      <c r="H527" s="164">
        <v>0.1118</v>
      </c>
      <c r="I527" s="164">
        <v>173.26</v>
      </c>
      <c r="J527" s="166">
        <v>19.37</v>
      </c>
    </row>
    <row r="528" spans="1:10" ht="39">
      <c r="A528" s="164" t="s">
        <v>1758</v>
      </c>
      <c r="B528" s="165" t="s">
        <v>1759</v>
      </c>
      <c r="C528" s="165" t="s">
        <v>54</v>
      </c>
      <c r="D528" s="165">
        <v>95632</v>
      </c>
      <c r="E528" s="164" t="s">
        <v>2011</v>
      </c>
      <c r="F528" s="164" t="s">
        <v>2012</v>
      </c>
      <c r="G528" s="165" t="s">
        <v>1820</v>
      </c>
      <c r="H528" s="164">
        <v>0.1236</v>
      </c>
      <c r="I528" s="164">
        <v>53.37</v>
      </c>
      <c r="J528" s="166">
        <v>6.59</v>
      </c>
    </row>
    <row r="529" spans="1:10" ht="39">
      <c r="A529" s="164" t="s">
        <v>1758</v>
      </c>
      <c r="B529" s="165" t="s">
        <v>1759</v>
      </c>
      <c r="C529" s="165" t="s">
        <v>54</v>
      </c>
      <c r="D529" s="165">
        <v>96155</v>
      </c>
      <c r="E529" s="164" t="s">
        <v>2013</v>
      </c>
      <c r="F529" s="164" t="s">
        <v>1799</v>
      </c>
      <c r="G529" s="165" t="s">
        <v>1820</v>
      </c>
      <c r="H529" s="164">
        <v>0.17849999999999999</v>
      </c>
      <c r="I529" s="164">
        <v>31.33</v>
      </c>
      <c r="J529" s="166">
        <v>5.59</v>
      </c>
    </row>
    <row r="530" spans="1:10" ht="39">
      <c r="A530" s="164" t="s">
        <v>1758</v>
      </c>
      <c r="B530" s="165" t="s">
        <v>1759</v>
      </c>
      <c r="C530" s="165" t="s">
        <v>54</v>
      </c>
      <c r="D530" s="165">
        <v>96157</v>
      </c>
      <c r="E530" s="164" t="s">
        <v>2014</v>
      </c>
      <c r="F530" s="164" t="s">
        <v>1799</v>
      </c>
      <c r="G530" s="165" t="s">
        <v>1800</v>
      </c>
      <c r="H530" s="164">
        <v>5.6899999999999999E-2</v>
      </c>
      <c r="I530" s="164">
        <v>150.38</v>
      </c>
      <c r="J530" s="166">
        <v>8.5500000000000007</v>
      </c>
    </row>
    <row r="531" spans="1:10" ht="39">
      <c r="A531" s="164" t="s">
        <v>1758</v>
      </c>
      <c r="B531" s="165" t="s">
        <v>1759</v>
      </c>
      <c r="C531" s="165" t="s">
        <v>54</v>
      </c>
      <c r="D531" s="165">
        <v>96463</v>
      </c>
      <c r="E531" s="164" t="s">
        <v>2015</v>
      </c>
      <c r="F531" s="164" t="s">
        <v>1799</v>
      </c>
      <c r="G531" s="165" t="s">
        <v>1800</v>
      </c>
      <c r="H531" s="164">
        <v>5.8200000000000002E-2</v>
      </c>
      <c r="I531" s="164">
        <v>160.79</v>
      </c>
      <c r="J531" s="166">
        <v>9.35</v>
      </c>
    </row>
    <row r="532" spans="1:10" ht="39">
      <c r="A532" s="164" t="s">
        <v>1758</v>
      </c>
      <c r="B532" s="165" t="s">
        <v>1759</v>
      </c>
      <c r="C532" s="165" t="s">
        <v>54</v>
      </c>
      <c r="D532" s="165">
        <v>96464</v>
      </c>
      <c r="E532" s="164" t="s">
        <v>2016</v>
      </c>
      <c r="F532" s="164" t="s">
        <v>1799</v>
      </c>
      <c r="G532" s="165" t="s">
        <v>1820</v>
      </c>
      <c r="H532" s="164">
        <v>0.41260000000000002</v>
      </c>
      <c r="I532" s="164">
        <v>57.73</v>
      </c>
      <c r="J532" s="166">
        <v>23.81</v>
      </c>
    </row>
    <row r="533" spans="1:10">
      <c r="A533" s="170"/>
      <c r="E533" s="170"/>
      <c r="F533" s="170"/>
      <c r="H533" s="170"/>
      <c r="I533" s="170"/>
      <c r="J533" s="171"/>
    </row>
    <row r="534" spans="1:10">
      <c r="A534" s="170"/>
      <c r="E534" s="170"/>
      <c r="F534" s="170"/>
      <c r="H534" s="170"/>
      <c r="I534" s="170"/>
      <c r="J534" s="171"/>
    </row>
  </sheetData>
  <mergeCells count="1">
    <mergeCell ref="A2:J2"/>
  </mergeCells>
  <printOptions horizontalCentered="1"/>
  <pageMargins left="0.78749999999999998" right="0.78749999999999998" top="0.750694444444444" bottom="0.82083333333333297" header="0.51180555555555496" footer="0.30555555555555602"/>
  <pageSetup paperSize="9" scale="59" orientation="landscape" r:id="rId1"/>
  <headerFooter>
    <oddFooter>&amp;C&amp;"Times New Roman,Normal"&amp;10&amp;KffffffVictor Hugo dos Santos Silva
Engenheiro Civil
CREA MT 48996</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view="pageBreakPreview" zoomScale="75" zoomScaleNormal="90" zoomScalePageLayoutView="75" workbookViewId="0">
      <selection activeCell="A28" sqref="A28"/>
    </sheetView>
  </sheetViews>
  <sheetFormatPr defaultColWidth="9" defaultRowHeight="15"/>
  <cols>
    <col min="1" max="1" width="9.140625" customWidth="1"/>
    <col min="2" max="2" width="44.5703125" customWidth="1"/>
    <col min="3" max="3" width="38.5703125" customWidth="1"/>
    <col min="4" max="4" width="21.140625" customWidth="1"/>
    <col min="5" max="5" width="18" customWidth="1"/>
    <col min="6" max="6" width="21.85546875" customWidth="1"/>
    <col min="7" max="7" width="10.5703125" customWidth="1"/>
    <col min="9" max="9" width="12.85546875" customWidth="1"/>
    <col min="10" max="10" width="18.28515625" customWidth="1"/>
    <col min="11" max="11" width="14.5703125" customWidth="1"/>
  </cols>
  <sheetData>
    <row r="1" spans="1:10" ht="15" customHeight="1">
      <c r="A1" s="242" t="s">
        <v>2017</v>
      </c>
      <c r="B1" s="242"/>
      <c r="C1" s="242"/>
      <c r="D1" s="242"/>
      <c r="E1" s="242"/>
      <c r="F1" s="242"/>
      <c r="G1" s="242"/>
      <c r="H1" s="242"/>
      <c r="I1" s="242"/>
      <c r="J1" s="242"/>
    </row>
    <row r="2" spans="1:10" ht="25.5">
      <c r="A2" s="172" t="s">
        <v>2018</v>
      </c>
      <c r="B2" s="173" t="s">
        <v>2019</v>
      </c>
      <c r="C2" s="174" t="s">
        <v>2020</v>
      </c>
      <c r="D2" s="172" t="s">
        <v>2021</v>
      </c>
      <c r="E2" s="172" t="s">
        <v>2022</v>
      </c>
      <c r="F2" s="172" t="s">
        <v>2023</v>
      </c>
      <c r="G2" s="175" t="s">
        <v>2024</v>
      </c>
      <c r="H2" s="172" t="s">
        <v>2025</v>
      </c>
      <c r="I2" s="176" t="s">
        <v>2026</v>
      </c>
      <c r="J2" s="176" t="s">
        <v>2027</v>
      </c>
    </row>
    <row r="3" spans="1:10" ht="15" customHeight="1">
      <c r="A3" s="238" t="s">
        <v>1913</v>
      </c>
      <c r="B3" s="239" t="s">
        <v>1914</v>
      </c>
      <c r="C3" s="177" t="s">
        <v>2028</v>
      </c>
      <c r="D3" s="178"/>
      <c r="E3" s="177"/>
      <c r="F3" s="177"/>
      <c r="G3" s="179" t="s">
        <v>2029</v>
      </c>
      <c r="H3" s="180" t="s">
        <v>2025</v>
      </c>
      <c r="I3" s="181">
        <v>12878.73</v>
      </c>
      <c r="J3" s="240">
        <f>I3</f>
        <v>12878.73</v>
      </c>
    </row>
    <row r="4" spans="1:10">
      <c r="A4" s="238"/>
      <c r="B4" s="239"/>
      <c r="C4" s="177" t="s">
        <v>2030</v>
      </c>
      <c r="D4" s="178"/>
      <c r="E4" s="177"/>
      <c r="F4" s="177"/>
      <c r="G4" s="179" t="s">
        <v>2029</v>
      </c>
      <c r="H4" s="180" t="s">
        <v>2025</v>
      </c>
      <c r="I4" s="181">
        <v>14746.61</v>
      </c>
      <c r="J4" s="240"/>
    </row>
    <row r="5" spans="1:10">
      <c r="A5" s="238"/>
      <c r="B5" s="239"/>
      <c r="C5" s="177"/>
      <c r="D5" s="178"/>
      <c r="E5" s="177"/>
      <c r="F5" s="177"/>
      <c r="G5" s="179"/>
      <c r="H5" s="180"/>
      <c r="I5" s="181"/>
      <c r="J5" s="240"/>
    </row>
    <row r="7" spans="1:10" ht="13.9" customHeight="1">
      <c r="A7" s="238" t="s">
        <v>1926</v>
      </c>
      <c r="B7" s="239" t="s">
        <v>1927</v>
      </c>
      <c r="C7" s="177" t="s">
        <v>2031</v>
      </c>
      <c r="D7" s="178"/>
      <c r="E7" s="177"/>
      <c r="F7" s="177"/>
      <c r="G7" s="179" t="s">
        <v>2029</v>
      </c>
      <c r="H7" s="180" t="s">
        <v>2025</v>
      </c>
      <c r="I7" s="181">
        <v>735.2</v>
      </c>
      <c r="J7" s="240">
        <f>MEDIAN(I7:I9)</f>
        <v>735.2</v>
      </c>
    </row>
    <row r="8" spans="1:10">
      <c r="A8" s="238"/>
      <c r="B8" s="239"/>
      <c r="C8" s="177" t="s">
        <v>2032</v>
      </c>
      <c r="D8" s="178"/>
      <c r="E8" s="177"/>
      <c r="F8" s="177"/>
      <c r="G8" s="179" t="s">
        <v>2029</v>
      </c>
      <c r="H8" s="180" t="s">
        <v>2025</v>
      </c>
      <c r="I8" s="181">
        <v>693.88</v>
      </c>
      <c r="J8" s="240"/>
    </row>
    <row r="9" spans="1:10">
      <c r="A9" s="238"/>
      <c r="B9" s="239"/>
      <c r="C9" s="177" t="s">
        <v>2028</v>
      </c>
      <c r="D9" s="178"/>
      <c r="E9" s="177"/>
      <c r="F9" s="177"/>
      <c r="G9" s="179" t="s">
        <v>2029</v>
      </c>
      <c r="H9" s="180" t="s">
        <v>2025</v>
      </c>
      <c r="I9" s="181">
        <v>880</v>
      </c>
      <c r="J9" s="240"/>
    </row>
    <row r="11" spans="1:10" ht="13.9" customHeight="1">
      <c r="A11" s="238" t="s">
        <v>1853</v>
      </c>
      <c r="B11" s="239" t="s">
        <v>1854</v>
      </c>
      <c r="C11" s="177" t="s">
        <v>2033</v>
      </c>
      <c r="D11" s="178" t="s">
        <v>2034</v>
      </c>
      <c r="E11" s="177" t="s">
        <v>2035</v>
      </c>
      <c r="F11" s="177" t="s">
        <v>2036</v>
      </c>
      <c r="G11" s="179" t="s">
        <v>2037</v>
      </c>
      <c r="H11" s="180" t="s">
        <v>61</v>
      </c>
      <c r="I11" s="181">
        <v>1178.8699999999999</v>
      </c>
      <c r="J11" s="240">
        <f>MEDIAN(I11:I13)</f>
        <v>1246.81</v>
      </c>
    </row>
    <row r="12" spans="1:10">
      <c r="A12" s="238"/>
      <c r="B12" s="239"/>
      <c r="C12" s="177" t="s">
        <v>2038</v>
      </c>
      <c r="D12" s="178" t="s">
        <v>2039</v>
      </c>
      <c r="E12" s="177" t="s">
        <v>2040</v>
      </c>
      <c r="F12" s="177" t="s">
        <v>2041</v>
      </c>
      <c r="G12" s="179" t="s">
        <v>2037</v>
      </c>
      <c r="H12" s="180" t="s">
        <v>61</v>
      </c>
      <c r="I12" s="181">
        <v>1246.81</v>
      </c>
      <c r="J12" s="240"/>
    </row>
    <row r="13" spans="1:10">
      <c r="A13" s="238"/>
      <c r="B13" s="239"/>
      <c r="C13" s="177" t="s">
        <v>2042</v>
      </c>
      <c r="D13" s="178" t="s">
        <v>2043</v>
      </c>
      <c r="E13" s="177" t="s">
        <v>2044</v>
      </c>
      <c r="F13" s="177" t="s">
        <v>2045</v>
      </c>
      <c r="G13" s="179" t="s">
        <v>2037</v>
      </c>
      <c r="H13" s="180" t="s">
        <v>61</v>
      </c>
      <c r="I13" s="181">
        <v>1299.56</v>
      </c>
      <c r="J13" s="240"/>
    </row>
    <row r="15" spans="1:10" ht="13.9" customHeight="1">
      <c r="A15" s="238" t="s">
        <v>1971</v>
      </c>
      <c r="B15" s="239" t="s">
        <v>1972</v>
      </c>
      <c r="C15" s="177" t="s">
        <v>2046</v>
      </c>
      <c r="D15" s="178"/>
      <c r="E15" s="177"/>
      <c r="F15" s="177"/>
      <c r="G15" s="179" t="s">
        <v>2029</v>
      </c>
      <c r="H15" s="180" t="s">
        <v>2025</v>
      </c>
      <c r="I15" s="181">
        <v>37.9</v>
      </c>
      <c r="J15" s="240">
        <f>I15</f>
        <v>37.9</v>
      </c>
    </row>
    <row r="16" spans="1:10">
      <c r="A16" s="238"/>
      <c r="B16" s="239"/>
      <c r="C16" s="177" t="s">
        <v>2047</v>
      </c>
      <c r="D16" s="178"/>
      <c r="E16" s="177"/>
      <c r="F16" s="177"/>
      <c r="G16" s="179" t="s">
        <v>2029</v>
      </c>
      <c r="H16" s="180" t="s">
        <v>2025</v>
      </c>
      <c r="I16" s="181">
        <v>58.5</v>
      </c>
      <c r="J16" s="240"/>
    </row>
    <row r="17" spans="1:10">
      <c r="A17" s="238"/>
      <c r="B17" s="239"/>
      <c r="C17" s="177"/>
      <c r="D17" s="178"/>
      <c r="E17" s="177"/>
      <c r="F17" s="177"/>
      <c r="G17" s="179"/>
      <c r="H17" s="180"/>
      <c r="I17" s="181"/>
      <c r="J17" s="240"/>
    </row>
    <row r="19" spans="1:10" ht="13.9" customHeight="1">
      <c r="A19" s="238" t="s">
        <v>1974</v>
      </c>
      <c r="B19" s="239" t="s">
        <v>1975</v>
      </c>
      <c r="C19" s="177" t="s">
        <v>2046</v>
      </c>
      <c r="D19" s="178"/>
      <c r="E19" s="177"/>
      <c r="F19" s="177"/>
      <c r="G19" s="179" t="s">
        <v>2029</v>
      </c>
      <c r="H19" s="180" t="s">
        <v>2025</v>
      </c>
      <c r="I19" s="181">
        <v>54</v>
      </c>
      <c r="J19" s="240">
        <f>I19</f>
        <v>54</v>
      </c>
    </row>
    <row r="20" spans="1:10">
      <c r="A20" s="238"/>
      <c r="B20" s="239"/>
      <c r="C20" s="177"/>
      <c r="D20" s="178"/>
      <c r="E20" s="177"/>
      <c r="F20" s="177"/>
      <c r="G20" s="179"/>
      <c r="H20" s="180"/>
      <c r="I20" s="181"/>
      <c r="J20" s="240"/>
    </row>
    <row r="21" spans="1:10">
      <c r="A21" s="238"/>
      <c r="B21" s="239"/>
      <c r="C21" s="177"/>
      <c r="D21" s="178"/>
      <c r="E21" s="177"/>
      <c r="F21" s="177"/>
      <c r="G21" s="179"/>
      <c r="H21" s="180"/>
      <c r="I21" s="181"/>
      <c r="J21" s="240"/>
    </row>
    <row r="23" spans="1:10" ht="13.9" customHeight="1">
      <c r="A23" s="238" t="s">
        <v>2048</v>
      </c>
      <c r="B23" s="241" t="s">
        <v>251</v>
      </c>
      <c r="C23" s="177" t="s">
        <v>2049</v>
      </c>
      <c r="D23" s="182" t="s">
        <v>2050</v>
      </c>
      <c r="E23" s="177"/>
      <c r="F23" s="182" t="s">
        <v>2051</v>
      </c>
      <c r="G23" s="179" t="s">
        <v>2029</v>
      </c>
      <c r="H23" s="180" t="s">
        <v>2025</v>
      </c>
      <c r="I23" s="181">
        <v>28.8</v>
      </c>
      <c r="J23" s="240">
        <f>I23</f>
        <v>28.8</v>
      </c>
    </row>
    <row r="24" spans="1:10">
      <c r="A24" s="238"/>
      <c r="B24" s="241"/>
      <c r="C24" s="177"/>
      <c r="D24" s="178"/>
      <c r="E24" s="177"/>
      <c r="F24" s="177"/>
      <c r="G24" s="179"/>
      <c r="H24" s="180"/>
      <c r="I24" s="181"/>
      <c r="J24" s="240"/>
    </row>
    <row r="25" spans="1:10">
      <c r="A25" s="238"/>
      <c r="B25" s="241"/>
      <c r="C25" s="177"/>
      <c r="D25" s="178"/>
      <c r="E25" s="177"/>
      <c r="F25" s="177"/>
      <c r="G25" s="179"/>
      <c r="H25" s="180"/>
      <c r="I25" s="181"/>
      <c r="J25" s="240"/>
    </row>
  </sheetData>
  <mergeCells count="19">
    <mergeCell ref="A1:J1"/>
    <mergeCell ref="A3:A5"/>
    <mergeCell ref="B3:B5"/>
    <mergeCell ref="J3:J5"/>
    <mergeCell ref="A7:A9"/>
    <mergeCell ref="B7:B9"/>
    <mergeCell ref="J7:J9"/>
    <mergeCell ref="A11:A13"/>
    <mergeCell ref="B11:B13"/>
    <mergeCell ref="J11:J13"/>
    <mergeCell ref="A15:A17"/>
    <mergeCell ref="B15:B17"/>
    <mergeCell ref="J15:J17"/>
    <mergeCell ref="A19:A21"/>
    <mergeCell ref="B19:B21"/>
    <mergeCell ref="J19:J21"/>
    <mergeCell ref="A23:A25"/>
    <mergeCell ref="B23:B25"/>
    <mergeCell ref="J23:J25"/>
  </mergeCells>
  <conditionalFormatting sqref="B1:B2">
    <cfRule type="duplicateValues" dxfId="4" priority="2"/>
  </conditionalFormatting>
  <conditionalFormatting sqref="A1:A2">
    <cfRule type="duplicateValues" dxfId="3" priority="3"/>
  </conditionalFormatting>
  <conditionalFormatting sqref="B3:B5 B7:B9 B11:B13 B15:B17 B19:B21 B23:B25">
    <cfRule type="duplicateValues" dxfId="2" priority="4"/>
  </conditionalFormatting>
  <conditionalFormatting sqref="A3:A5 A7:A9 A11:A13 A15:A17 A19:A21 A23:A25">
    <cfRule type="duplicateValues" dxfId="1" priority="5"/>
  </conditionalFormatting>
  <conditionalFormatting sqref="A3:A5 A7:A9 A11:A13 A15:A17 A19:A21 A23:A25">
    <cfRule type="duplicateValues" dxfId="0" priority="6"/>
  </conditionalFormatting>
  <pageMargins left="0.51180555555555496" right="0.51180555555555496" top="0.78749999999999998" bottom="1.1625000000000001" header="0.51180555555555496" footer="0.78749999999999998"/>
  <pageSetup paperSize="9" scale="65" orientation="landscape" r:id="rId1"/>
  <headerFooter>
    <oddFooter>&amp;C&amp;9Victor Hugo dos Santos Silva
Engenheiro Civil
CREA MT 48996</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07"/>
  <sheetViews>
    <sheetView showGridLines="0" view="pageBreakPreview" topLeftCell="A864" zoomScale="75" zoomScaleNormal="120" zoomScalePageLayoutView="75" workbookViewId="0">
      <selection activeCell="H77" sqref="H77"/>
    </sheetView>
  </sheetViews>
  <sheetFormatPr defaultColWidth="9" defaultRowHeight="15"/>
  <cols>
    <col min="1" max="1" width="22.7109375" customWidth="1"/>
    <col min="2" max="2" width="18.28515625" customWidth="1"/>
    <col min="3" max="3" width="18" customWidth="1"/>
    <col min="4" max="4" width="17.42578125" customWidth="1"/>
    <col min="5" max="5" width="18.7109375" customWidth="1"/>
    <col min="6" max="6" width="14.85546875" customWidth="1"/>
    <col min="7" max="7" width="17.28515625" customWidth="1"/>
    <col min="8" max="8" width="19" customWidth="1"/>
    <col min="1020" max="1024" width="11.5703125" customWidth="1"/>
  </cols>
  <sheetData>
    <row r="1" spans="1:8" ht="18.75">
      <c r="A1" s="261" t="s">
        <v>2052</v>
      </c>
      <c r="B1" s="261"/>
      <c r="C1" s="261"/>
      <c r="D1" s="261"/>
      <c r="E1" s="261"/>
      <c r="F1" s="261"/>
      <c r="G1" s="261"/>
    </row>
    <row r="2" spans="1:8" ht="18.399999999999999" customHeight="1">
      <c r="A2" s="262" t="s">
        <v>2053</v>
      </c>
      <c r="B2" s="262"/>
      <c r="C2" s="262"/>
      <c r="D2" s="262"/>
      <c r="E2" s="262"/>
      <c r="F2" s="262"/>
      <c r="G2" s="262"/>
      <c r="H2" s="262"/>
    </row>
    <row r="3" spans="1:8" ht="13.9" customHeight="1">
      <c r="A3" s="259" t="s">
        <v>2054</v>
      </c>
      <c r="B3" s="259"/>
      <c r="C3" s="259"/>
      <c r="D3" s="259"/>
      <c r="E3" s="259"/>
      <c r="F3" s="259"/>
      <c r="G3" s="259"/>
      <c r="H3" s="183">
        <v>11955.37</v>
      </c>
    </row>
    <row r="4" spans="1:8" ht="13.9" customHeight="1">
      <c r="A4" s="249" t="s">
        <v>2055</v>
      </c>
      <c r="B4" s="249"/>
      <c r="C4" s="249"/>
      <c r="D4" s="249"/>
      <c r="E4" s="249"/>
      <c r="F4" s="249"/>
      <c r="G4" s="249"/>
      <c r="H4" s="249"/>
    </row>
    <row r="5" spans="1:8" ht="13.9" customHeight="1">
      <c r="A5" s="259" t="s">
        <v>2056</v>
      </c>
      <c r="B5" s="259"/>
      <c r="C5" s="259"/>
      <c r="D5" s="259"/>
      <c r="E5" s="259"/>
      <c r="F5" s="259"/>
      <c r="G5" s="259"/>
      <c r="H5" s="183">
        <v>2005.5</v>
      </c>
    </row>
    <row r="6" spans="1:8" ht="13.9" customHeight="1">
      <c r="A6" s="259" t="s">
        <v>2057</v>
      </c>
      <c r="B6" s="259"/>
      <c r="C6" s="259"/>
      <c r="D6" s="259"/>
      <c r="E6" s="259"/>
      <c r="F6" s="259"/>
      <c r="G6" s="259"/>
      <c r="H6" s="183">
        <v>2215.38</v>
      </c>
    </row>
    <row r="7" spans="1:8" ht="13.9" customHeight="1">
      <c r="A7" s="259" t="s">
        <v>2058</v>
      </c>
      <c r="B7" s="259"/>
      <c r="C7" s="259"/>
      <c r="D7" s="259"/>
      <c r="E7" s="259"/>
      <c r="F7" s="259"/>
      <c r="G7" s="259"/>
      <c r="H7" s="183">
        <v>2215.38</v>
      </c>
    </row>
    <row r="8" spans="1:8" ht="13.9" customHeight="1">
      <c r="A8" s="259" t="s">
        <v>2059</v>
      </c>
      <c r="B8" s="259"/>
      <c r="C8" s="259"/>
      <c r="D8" s="259"/>
      <c r="E8" s="259"/>
      <c r="F8" s="259"/>
      <c r="G8" s="259"/>
      <c r="H8" s="183">
        <v>40.29</v>
      </c>
    </row>
    <row r="9" spans="1:8" ht="13.9" customHeight="1">
      <c r="A9" s="260" t="s">
        <v>2060</v>
      </c>
      <c r="B9" s="260"/>
      <c r="C9" s="260"/>
      <c r="D9" s="260"/>
      <c r="E9" s="260"/>
      <c r="F9" s="260"/>
      <c r="G9" s="260"/>
      <c r="H9" s="184">
        <f>SUM(H5:H8)</f>
        <v>6476.55</v>
      </c>
    </row>
    <row r="10" spans="1:8" ht="13.9" customHeight="1">
      <c r="A10" s="249" t="s">
        <v>2061</v>
      </c>
      <c r="B10" s="249"/>
      <c r="C10" s="249"/>
      <c r="D10" s="249"/>
      <c r="E10" s="249"/>
      <c r="F10" s="249"/>
      <c r="G10" s="249"/>
      <c r="H10" s="249"/>
    </row>
    <row r="11" spans="1:8" ht="13.9" customHeight="1">
      <c r="A11" s="259" t="s">
        <v>2062</v>
      </c>
      <c r="B11" s="259"/>
      <c r="C11" s="259"/>
      <c r="D11" s="259"/>
      <c r="E11" s="259"/>
      <c r="F11" s="259"/>
      <c r="G11" s="259"/>
      <c r="H11" s="183">
        <v>2390.7399999999998</v>
      </c>
    </row>
    <row r="12" spans="1:8" ht="13.9" customHeight="1">
      <c r="A12" s="260" t="s">
        <v>2063</v>
      </c>
      <c r="B12" s="260"/>
      <c r="C12" s="260"/>
      <c r="D12" s="260"/>
      <c r="E12" s="260"/>
      <c r="F12" s="260"/>
      <c r="G12" s="260"/>
      <c r="H12" s="184">
        <f>H11</f>
        <v>2390.7399999999998</v>
      </c>
    </row>
    <row r="13" spans="1:8" ht="13.9" customHeight="1">
      <c r="A13" s="249" t="s">
        <v>2064</v>
      </c>
      <c r="B13" s="249"/>
      <c r="C13" s="249"/>
      <c r="D13" s="249"/>
      <c r="E13" s="249"/>
      <c r="F13" s="249"/>
      <c r="G13" s="249"/>
      <c r="H13" s="249"/>
    </row>
    <row r="14" spans="1:8" ht="13.9" customHeight="1">
      <c r="A14" s="259" t="s">
        <v>2065</v>
      </c>
      <c r="B14" s="259"/>
      <c r="C14" s="259"/>
      <c r="D14" s="259"/>
      <c r="E14" s="259"/>
      <c r="F14" s="259"/>
      <c r="G14" s="259"/>
      <c r="H14" s="183">
        <v>79</v>
      </c>
    </row>
    <row r="15" spans="1:8" ht="13.9" customHeight="1">
      <c r="A15" s="259" t="s">
        <v>2066</v>
      </c>
      <c r="B15" s="259"/>
      <c r="C15" s="259"/>
      <c r="D15" s="259"/>
      <c r="E15" s="259"/>
      <c r="F15" s="259"/>
      <c r="G15" s="259"/>
      <c r="H15" s="183">
        <v>9469.5499999999993</v>
      </c>
    </row>
    <row r="16" spans="1:8" ht="13.9" customHeight="1">
      <c r="A16" s="260" t="s">
        <v>2067</v>
      </c>
      <c r="B16" s="260"/>
      <c r="C16" s="260"/>
      <c r="D16" s="260"/>
      <c r="E16" s="260"/>
      <c r="F16" s="260"/>
      <c r="G16" s="260"/>
      <c r="H16" s="184">
        <f>H15</f>
        <v>9469.5499999999993</v>
      </c>
    </row>
    <row r="17" spans="1:8" ht="13.9" customHeight="1">
      <c r="A17" s="249" t="s">
        <v>2068</v>
      </c>
      <c r="B17" s="249"/>
      <c r="C17" s="249"/>
      <c r="D17" s="249"/>
      <c r="E17" s="249"/>
      <c r="F17" s="249"/>
      <c r="G17" s="249"/>
      <c r="H17" s="249"/>
    </row>
    <row r="18" spans="1:8" ht="13.9" customHeight="1">
      <c r="A18" s="259" t="s">
        <v>2069</v>
      </c>
      <c r="B18" s="259"/>
      <c r="C18" s="259"/>
      <c r="D18" s="259"/>
      <c r="E18" s="259"/>
      <c r="F18" s="259"/>
      <c r="G18" s="259"/>
      <c r="H18" s="183">
        <v>1545.95</v>
      </c>
    </row>
    <row r="19" spans="1:8" ht="13.9" customHeight="1">
      <c r="A19" s="259" t="s">
        <v>2070</v>
      </c>
      <c r="B19" s="259"/>
      <c r="C19" s="259"/>
      <c r="D19" s="259"/>
      <c r="E19" s="259"/>
      <c r="F19" s="259"/>
      <c r="G19" s="259"/>
      <c r="H19" s="183">
        <v>2046.07</v>
      </c>
    </row>
    <row r="20" spans="1:8" ht="13.9" customHeight="1">
      <c r="A20" s="259" t="s">
        <v>2071</v>
      </c>
      <c r="B20" s="259"/>
      <c r="C20" s="259"/>
      <c r="D20" s="259"/>
      <c r="E20" s="259"/>
      <c r="F20" s="259"/>
      <c r="G20" s="259"/>
      <c r="H20" s="183">
        <v>2046.07</v>
      </c>
    </row>
    <row r="21" spans="1:8" ht="13.9" customHeight="1">
      <c r="A21" s="260" t="s">
        <v>2072</v>
      </c>
      <c r="B21" s="260"/>
      <c r="C21" s="260"/>
      <c r="D21" s="260"/>
      <c r="E21" s="260"/>
      <c r="F21" s="260"/>
      <c r="G21" s="260"/>
      <c r="H21" s="184">
        <f>SUM(H18:H20)</f>
        <v>5638.09</v>
      </c>
    </row>
    <row r="22" spans="1:8" ht="13.9" customHeight="1">
      <c r="A22" s="249" t="s">
        <v>2073</v>
      </c>
      <c r="B22" s="249"/>
      <c r="C22" s="249"/>
      <c r="D22" s="249"/>
      <c r="E22" s="249"/>
      <c r="F22" s="249"/>
      <c r="G22" s="249"/>
      <c r="H22" s="249"/>
    </row>
    <row r="23" spans="1:8" ht="13.9" customHeight="1">
      <c r="A23" s="259" t="s">
        <v>2074</v>
      </c>
      <c r="B23" s="259"/>
      <c r="C23" s="259"/>
      <c r="D23" s="259"/>
      <c r="E23" s="259"/>
      <c r="F23" s="259"/>
      <c r="G23" s="259"/>
      <c r="H23" s="183">
        <f>1796.89-H28</f>
        <v>1720.89</v>
      </c>
    </row>
    <row r="24" spans="1:8" ht="13.9" customHeight="1">
      <c r="A24" s="259" t="s">
        <v>2075</v>
      </c>
      <c r="B24" s="259"/>
      <c r="C24" s="259"/>
      <c r="D24" s="259"/>
      <c r="E24" s="259"/>
      <c r="F24" s="259"/>
      <c r="G24" s="259"/>
      <c r="H24" s="183">
        <f>1247.18-H29</f>
        <v>1192.78</v>
      </c>
    </row>
    <row r="25" spans="1:8" ht="13.9" customHeight="1">
      <c r="A25" s="259" t="s">
        <v>2076</v>
      </c>
      <c r="B25" s="259"/>
      <c r="C25" s="259"/>
      <c r="D25" s="259"/>
      <c r="E25" s="259"/>
      <c r="F25" s="259"/>
      <c r="G25" s="259"/>
      <c r="H25" s="183">
        <f>2252.32-H30</f>
        <v>2005.92</v>
      </c>
    </row>
    <row r="26" spans="1:8" ht="13.9" customHeight="1">
      <c r="A26" s="260" t="s">
        <v>2077</v>
      </c>
      <c r="B26" s="260"/>
      <c r="C26" s="260"/>
      <c r="D26" s="260"/>
      <c r="E26" s="260"/>
      <c r="F26" s="260"/>
      <c r="G26" s="260"/>
      <c r="H26" s="184">
        <f>SUM(H23:H25)</f>
        <v>4919.59</v>
      </c>
    </row>
    <row r="27" spans="1:8" ht="13.9" customHeight="1">
      <c r="A27" s="249" t="s">
        <v>2078</v>
      </c>
      <c r="B27" s="249"/>
      <c r="C27" s="249"/>
      <c r="D27" s="249"/>
      <c r="E27" s="249"/>
      <c r="F27" s="249"/>
      <c r="G27" s="249"/>
      <c r="H27" s="249"/>
    </row>
    <row r="28" spans="1:8" ht="13.9" customHeight="1">
      <c r="A28" s="259" t="s">
        <v>2074</v>
      </c>
      <c r="B28" s="259"/>
      <c r="C28" s="259"/>
      <c r="D28" s="259"/>
      <c r="E28" s="259"/>
      <c r="F28" s="259"/>
      <c r="G28" s="259"/>
      <c r="H28" s="183">
        <f>190*0.4</f>
        <v>76</v>
      </c>
    </row>
    <row r="29" spans="1:8" ht="13.9" customHeight="1">
      <c r="A29" s="259" t="s">
        <v>2075</v>
      </c>
      <c r="B29" s="259"/>
      <c r="C29" s="259"/>
      <c r="D29" s="259"/>
      <c r="E29" s="259"/>
      <c r="F29" s="259"/>
      <c r="G29" s="259"/>
      <c r="H29" s="183">
        <f>136*0.4</f>
        <v>54.400000000000006</v>
      </c>
    </row>
    <row r="30" spans="1:8" ht="13.9" customHeight="1">
      <c r="A30" s="259" t="s">
        <v>2076</v>
      </c>
      <c r="B30" s="259"/>
      <c r="C30" s="259"/>
      <c r="D30" s="259"/>
      <c r="E30" s="259"/>
      <c r="F30" s="259"/>
      <c r="G30" s="259"/>
      <c r="H30" s="183">
        <f>616*0.4</f>
        <v>246.4</v>
      </c>
    </row>
    <row r="31" spans="1:8" ht="13.9" customHeight="1">
      <c r="A31" s="260" t="s">
        <v>2079</v>
      </c>
      <c r="B31" s="260"/>
      <c r="C31" s="260"/>
      <c r="D31" s="260"/>
      <c r="E31" s="260"/>
      <c r="F31" s="260"/>
      <c r="G31" s="260"/>
      <c r="H31" s="184">
        <f>SUM(H28:H30)</f>
        <v>376.8</v>
      </c>
    </row>
    <row r="32" spans="1:8" ht="13.9" customHeight="1">
      <c r="A32" s="249" t="s">
        <v>2080</v>
      </c>
      <c r="B32" s="249"/>
      <c r="C32" s="249"/>
      <c r="D32" s="249"/>
      <c r="E32" s="249"/>
      <c r="F32" s="249"/>
      <c r="G32" s="249"/>
      <c r="H32" s="249"/>
    </row>
    <row r="33" spans="1:8" ht="13.9" customHeight="1">
      <c r="A33" s="259" t="s">
        <v>2081</v>
      </c>
      <c r="B33" s="259"/>
      <c r="C33" s="259"/>
      <c r="D33" s="259"/>
      <c r="E33" s="259"/>
      <c r="F33" s="259"/>
      <c r="G33" s="259"/>
      <c r="H33" s="183">
        <v>790.95</v>
      </c>
    </row>
    <row r="34" spans="1:8" ht="13.9" customHeight="1">
      <c r="A34" s="254" t="s">
        <v>2082</v>
      </c>
      <c r="B34" s="254"/>
      <c r="C34" s="254"/>
      <c r="D34" s="254"/>
      <c r="E34" s="254"/>
      <c r="F34" s="254"/>
      <c r="G34" s="185">
        <f>H12+H16+H21+H26</f>
        <v>22417.969999999998</v>
      </c>
      <c r="H34" s="184"/>
    </row>
    <row r="35" spans="1:8" ht="13.9" customHeight="1">
      <c r="A35" s="186"/>
      <c r="B35" s="186"/>
      <c r="C35" s="186"/>
      <c r="D35" s="186"/>
      <c r="E35" s="186"/>
      <c r="F35" s="186"/>
      <c r="G35" s="186"/>
      <c r="H35" s="187"/>
    </row>
    <row r="36" spans="1:8" ht="13.9" customHeight="1">
      <c r="A36" s="249" t="s">
        <v>282</v>
      </c>
      <c r="B36" s="249"/>
      <c r="C36" s="249"/>
      <c r="D36" s="249"/>
      <c r="E36" s="249"/>
      <c r="F36" s="249"/>
      <c r="G36" s="249"/>
      <c r="H36" s="187"/>
    </row>
    <row r="37" spans="1:8" ht="13.9" customHeight="1">
      <c r="A37" s="244" t="s">
        <v>2083</v>
      </c>
      <c r="B37" s="244"/>
      <c r="C37" s="244"/>
      <c r="D37" s="244"/>
      <c r="E37" s="244"/>
      <c r="F37" s="244"/>
      <c r="G37" s="244"/>
      <c r="H37" s="187"/>
    </row>
    <row r="38" spans="1:8" ht="13.9" customHeight="1">
      <c r="A38" s="188" t="s">
        <v>2084</v>
      </c>
      <c r="B38" s="188" t="s">
        <v>2085</v>
      </c>
      <c r="C38" s="188"/>
      <c r="D38" s="188"/>
      <c r="E38" s="188"/>
      <c r="F38" s="186"/>
      <c r="G38" s="186"/>
      <c r="H38" s="187"/>
    </row>
    <row r="39" spans="1:8" ht="13.9" customHeight="1">
      <c r="A39" s="189" t="s">
        <v>2086</v>
      </c>
      <c r="B39" s="190">
        <v>7.33</v>
      </c>
      <c r="C39" s="190"/>
      <c r="D39" s="190"/>
      <c r="E39" s="190"/>
      <c r="F39" s="186"/>
      <c r="G39" s="186"/>
      <c r="H39" s="187"/>
    </row>
    <row r="40" spans="1:8" ht="13.9" customHeight="1">
      <c r="A40" s="189" t="s">
        <v>2087</v>
      </c>
      <c r="B40" s="190">
        <v>33.11</v>
      </c>
      <c r="C40" s="190"/>
      <c r="D40" s="190"/>
      <c r="E40" s="190"/>
      <c r="F40" s="186"/>
      <c r="G40" s="186"/>
      <c r="H40" s="187"/>
    </row>
    <row r="41" spans="1:8" ht="13.9" customHeight="1">
      <c r="A41" s="191" t="s">
        <v>2088</v>
      </c>
      <c r="B41" s="190">
        <v>33.11</v>
      </c>
      <c r="C41" s="190"/>
      <c r="D41" s="190"/>
      <c r="E41" s="190"/>
      <c r="F41" s="186"/>
      <c r="G41" s="186"/>
      <c r="H41" s="187"/>
    </row>
    <row r="42" spans="1:8" ht="13.9" customHeight="1">
      <c r="A42" s="191" t="s">
        <v>2089</v>
      </c>
      <c r="B42" s="190">
        <v>20.34</v>
      </c>
      <c r="C42" s="190"/>
      <c r="D42" s="190"/>
      <c r="E42" s="190"/>
      <c r="F42" s="186"/>
      <c r="G42" s="186"/>
      <c r="H42" s="187"/>
    </row>
    <row r="43" spans="1:8" ht="13.9" customHeight="1">
      <c r="A43" s="191" t="s">
        <v>2090</v>
      </c>
      <c r="B43" s="190">
        <v>20.34</v>
      </c>
      <c r="C43" s="190"/>
      <c r="D43" s="190"/>
      <c r="E43" s="190"/>
      <c r="F43" s="186"/>
      <c r="G43" s="186"/>
      <c r="H43" s="187"/>
    </row>
    <row r="44" spans="1:8" ht="13.9" customHeight="1">
      <c r="A44" s="192" t="s">
        <v>2091</v>
      </c>
      <c r="B44" s="193">
        <f>SUM(B39:B43)</f>
        <v>114.23</v>
      </c>
      <c r="C44" s="192"/>
      <c r="D44" s="192"/>
      <c r="E44" s="193"/>
      <c r="F44" s="186"/>
      <c r="G44" s="186"/>
      <c r="H44" s="187"/>
    </row>
    <row r="45" spans="1:8" ht="13.9" customHeight="1">
      <c r="A45" s="186"/>
      <c r="B45" s="186"/>
      <c r="C45" s="186"/>
      <c r="D45" s="186"/>
      <c r="E45" s="186"/>
      <c r="F45" s="186"/>
      <c r="G45" s="186"/>
      <c r="H45" s="187"/>
    </row>
    <row r="46" spans="1:8" ht="13.9" customHeight="1">
      <c r="A46" s="254" t="s">
        <v>2092</v>
      </c>
      <c r="B46" s="254"/>
      <c r="C46" s="254"/>
      <c r="D46" s="254"/>
      <c r="E46" s="254"/>
      <c r="F46" s="254"/>
      <c r="G46" s="185">
        <v>2005.5</v>
      </c>
    </row>
    <row r="47" spans="1:8">
      <c r="A47" s="249" t="s">
        <v>290</v>
      </c>
      <c r="B47" s="249"/>
      <c r="C47" s="249"/>
      <c r="D47" s="249"/>
      <c r="E47" s="249"/>
      <c r="F47" s="249"/>
      <c r="G47" s="249"/>
    </row>
    <row r="48" spans="1:8" ht="15.75">
      <c r="A48" s="244" t="s">
        <v>2056</v>
      </c>
      <c r="B48" s="244"/>
      <c r="C48" s="244"/>
      <c r="D48" s="244"/>
      <c r="E48" s="244"/>
      <c r="F48" s="244"/>
      <c r="G48" s="244"/>
    </row>
    <row r="49" spans="1:7">
      <c r="A49" s="188" t="s">
        <v>2084</v>
      </c>
      <c r="B49" s="188" t="s">
        <v>2093</v>
      </c>
      <c r="C49" s="188" t="s">
        <v>2094</v>
      </c>
      <c r="D49" s="188" t="s">
        <v>2095</v>
      </c>
      <c r="E49" s="188" t="s">
        <v>2085</v>
      </c>
      <c r="F49" s="188"/>
      <c r="G49" s="188"/>
    </row>
    <row r="50" spans="1:7">
      <c r="A50" s="189" t="s">
        <v>2096</v>
      </c>
      <c r="B50" s="190">
        <v>28.7</v>
      </c>
      <c r="C50" s="190">
        <v>3.35</v>
      </c>
      <c r="D50" s="190">
        <v>69.349999999999994</v>
      </c>
      <c r="E50" s="190">
        <f t="shared" ref="E50:E71" si="0">(B50*C50)-D50</f>
        <v>26.795000000000002</v>
      </c>
      <c r="F50" s="190"/>
      <c r="G50" s="190"/>
    </row>
    <row r="51" spans="1:7">
      <c r="A51" s="189" t="s">
        <v>2097</v>
      </c>
      <c r="B51" s="190">
        <v>17.899999999999999</v>
      </c>
      <c r="C51" s="190">
        <v>3.35</v>
      </c>
      <c r="D51" s="190">
        <v>3.09</v>
      </c>
      <c r="E51" s="190">
        <f t="shared" si="0"/>
        <v>56.875</v>
      </c>
      <c r="F51" s="190"/>
      <c r="G51" s="190"/>
    </row>
    <row r="52" spans="1:7">
      <c r="A52" s="191" t="s">
        <v>2098</v>
      </c>
      <c r="B52" s="190">
        <v>21.4</v>
      </c>
      <c r="C52" s="190">
        <v>3.35</v>
      </c>
      <c r="D52" s="190">
        <v>46.4</v>
      </c>
      <c r="E52" s="190">
        <f t="shared" si="0"/>
        <v>25.29</v>
      </c>
      <c r="F52" s="190"/>
      <c r="G52" s="190"/>
    </row>
    <row r="53" spans="1:7">
      <c r="A53" s="191" t="s">
        <v>2099</v>
      </c>
      <c r="B53" s="190">
        <v>30.7</v>
      </c>
      <c r="C53" s="190">
        <v>3.35</v>
      </c>
      <c r="D53" s="190">
        <v>13.62</v>
      </c>
      <c r="E53" s="190">
        <f t="shared" si="0"/>
        <v>89.224999999999994</v>
      </c>
      <c r="F53" s="190"/>
      <c r="G53" s="190"/>
    </row>
    <row r="54" spans="1:7">
      <c r="A54" s="191" t="s">
        <v>2100</v>
      </c>
      <c r="B54" s="190">
        <v>10.9</v>
      </c>
      <c r="C54" s="190">
        <v>3.35</v>
      </c>
      <c r="D54" s="190">
        <v>25.12</v>
      </c>
      <c r="E54" s="190">
        <f t="shared" si="0"/>
        <v>11.395</v>
      </c>
      <c r="F54" s="190"/>
      <c r="G54" s="190"/>
    </row>
    <row r="55" spans="1:7">
      <c r="A55" s="191" t="s">
        <v>2101</v>
      </c>
      <c r="B55" s="190">
        <v>21</v>
      </c>
      <c r="C55" s="190">
        <v>3.35</v>
      </c>
      <c r="D55" s="190">
        <v>6.18</v>
      </c>
      <c r="E55" s="190">
        <f t="shared" si="0"/>
        <v>64.170000000000016</v>
      </c>
      <c r="F55" s="190"/>
      <c r="G55" s="190"/>
    </row>
    <row r="56" spans="1:7">
      <c r="A56" s="191" t="s">
        <v>2102</v>
      </c>
      <c r="B56" s="190">
        <v>14</v>
      </c>
      <c r="C56" s="190">
        <v>3.35</v>
      </c>
      <c r="D56" s="190">
        <v>31.49</v>
      </c>
      <c r="E56" s="190">
        <f t="shared" si="0"/>
        <v>15.41</v>
      </c>
      <c r="F56" s="190"/>
      <c r="G56" s="190"/>
    </row>
    <row r="57" spans="1:7">
      <c r="A57" s="191" t="s">
        <v>2103</v>
      </c>
      <c r="B57" s="190">
        <v>33.799999999999997</v>
      </c>
      <c r="C57" s="190">
        <v>3.35</v>
      </c>
      <c r="D57" s="190">
        <v>5.49</v>
      </c>
      <c r="E57" s="190">
        <f t="shared" si="0"/>
        <v>107.74</v>
      </c>
      <c r="F57" s="190"/>
      <c r="G57" s="190"/>
    </row>
    <row r="58" spans="1:7">
      <c r="A58" s="191" t="s">
        <v>2104</v>
      </c>
      <c r="B58" s="190">
        <v>3.55</v>
      </c>
      <c r="C58" s="190">
        <v>3.35</v>
      </c>
      <c r="D58" s="190">
        <v>0</v>
      </c>
      <c r="E58" s="190">
        <f t="shared" si="0"/>
        <v>11.8925</v>
      </c>
      <c r="F58" s="190"/>
      <c r="G58" s="190"/>
    </row>
    <row r="59" spans="1:7">
      <c r="A59" s="191" t="s">
        <v>2105</v>
      </c>
      <c r="B59" s="190">
        <v>80</v>
      </c>
      <c r="C59" s="190">
        <v>3.35</v>
      </c>
      <c r="D59" s="190">
        <v>42.24</v>
      </c>
      <c r="E59" s="190">
        <f t="shared" si="0"/>
        <v>225.76</v>
      </c>
      <c r="F59" s="190"/>
      <c r="G59" s="190"/>
    </row>
    <row r="60" spans="1:7">
      <c r="A60" s="191" t="s">
        <v>2106</v>
      </c>
      <c r="B60" s="190">
        <v>40</v>
      </c>
      <c r="C60" s="190">
        <v>10.35</v>
      </c>
      <c r="D60" s="190">
        <v>183.26</v>
      </c>
      <c r="E60" s="190">
        <f t="shared" si="0"/>
        <v>230.74</v>
      </c>
      <c r="F60" s="190"/>
      <c r="G60" s="190"/>
    </row>
    <row r="61" spans="1:7">
      <c r="A61" s="191" t="s">
        <v>2107</v>
      </c>
      <c r="B61" s="190">
        <v>102.68</v>
      </c>
      <c r="C61" s="190">
        <v>1.1000000000000001</v>
      </c>
      <c r="D61" s="190">
        <v>0</v>
      </c>
      <c r="E61" s="190">
        <f t="shared" si="0"/>
        <v>112.94800000000002</v>
      </c>
      <c r="F61" s="190"/>
      <c r="G61" s="190"/>
    </row>
    <row r="62" spans="1:7">
      <c r="A62" s="191" t="s">
        <v>2089</v>
      </c>
      <c r="B62" s="190">
        <v>16.600000000000001</v>
      </c>
      <c r="C62" s="190">
        <v>3.35</v>
      </c>
      <c r="D62" s="190">
        <v>24.65</v>
      </c>
      <c r="E62" s="190">
        <f t="shared" si="0"/>
        <v>30.960000000000008</v>
      </c>
      <c r="F62" s="190"/>
      <c r="G62" s="190"/>
    </row>
    <row r="63" spans="1:7">
      <c r="A63" s="191" t="s">
        <v>2090</v>
      </c>
      <c r="B63" s="190">
        <v>16.600000000000001</v>
      </c>
      <c r="C63" s="190">
        <v>3.35</v>
      </c>
      <c r="D63" s="190">
        <v>24.65</v>
      </c>
      <c r="E63" s="190">
        <f t="shared" si="0"/>
        <v>30.960000000000008</v>
      </c>
      <c r="F63" s="190"/>
      <c r="G63" s="190"/>
    </row>
    <row r="64" spans="1:7">
      <c r="A64" s="191" t="s">
        <v>2108</v>
      </c>
      <c r="B64" s="190">
        <v>7.7</v>
      </c>
      <c r="C64" s="190">
        <v>3.35</v>
      </c>
      <c r="D64" s="190">
        <v>19.100000000000001</v>
      </c>
      <c r="E64" s="190">
        <f t="shared" si="0"/>
        <v>6.6950000000000003</v>
      </c>
      <c r="F64" s="190"/>
      <c r="G64" s="190"/>
    </row>
    <row r="65" spans="1:8">
      <c r="A65" s="191" t="s">
        <v>2109</v>
      </c>
      <c r="B65" s="190">
        <v>7.7</v>
      </c>
      <c r="C65" s="190">
        <v>3.35</v>
      </c>
      <c r="D65" s="190">
        <v>19.100000000000001</v>
      </c>
      <c r="E65" s="190">
        <f t="shared" si="0"/>
        <v>6.6950000000000003</v>
      </c>
      <c r="F65" s="190"/>
      <c r="G65" s="190"/>
    </row>
    <row r="66" spans="1:8">
      <c r="A66" s="191" t="s">
        <v>2110</v>
      </c>
      <c r="B66" s="190">
        <v>3.2</v>
      </c>
      <c r="C66" s="190">
        <v>3.35</v>
      </c>
      <c r="D66" s="190">
        <v>0</v>
      </c>
      <c r="E66" s="190">
        <f t="shared" si="0"/>
        <v>10.72</v>
      </c>
      <c r="F66" s="190"/>
      <c r="G66" s="190"/>
    </row>
    <row r="67" spans="1:8">
      <c r="A67" s="191" t="s">
        <v>2111</v>
      </c>
      <c r="B67" s="190">
        <v>3.2</v>
      </c>
      <c r="C67" s="190">
        <v>3.35</v>
      </c>
      <c r="D67" s="190">
        <v>0</v>
      </c>
      <c r="E67" s="190">
        <f t="shared" si="0"/>
        <v>10.72</v>
      </c>
      <c r="F67" s="190"/>
      <c r="G67" s="190"/>
    </row>
    <row r="68" spans="1:8" ht="30">
      <c r="A68" s="189" t="s">
        <v>2112</v>
      </c>
      <c r="B68" s="190">
        <f>12*0.4</f>
        <v>4.8000000000000007</v>
      </c>
      <c r="C68" s="190">
        <v>3.35</v>
      </c>
      <c r="D68" s="190">
        <v>0</v>
      </c>
      <c r="E68" s="190">
        <f t="shared" si="0"/>
        <v>16.080000000000002</v>
      </c>
      <c r="F68" s="190"/>
      <c r="G68" s="190"/>
    </row>
    <row r="69" spans="1:8" ht="30">
      <c r="A69" s="189" t="s">
        <v>2113</v>
      </c>
      <c r="B69" s="190">
        <f>12*0.4</f>
        <v>4.8000000000000007</v>
      </c>
      <c r="C69" s="190">
        <v>3.35</v>
      </c>
      <c r="D69" s="190">
        <v>0</v>
      </c>
      <c r="E69" s="190">
        <f t="shared" si="0"/>
        <v>16.080000000000002</v>
      </c>
      <c r="F69" s="190"/>
      <c r="G69" s="190"/>
    </row>
    <row r="70" spans="1:8" ht="30">
      <c r="A70" s="189" t="s">
        <v>2114</v>
      </c>
      <c r="B70" s="190">
        <f>12*0.4</f>
        <v>4.8000000000000007</v>
      </c>
      <c r="C70" s="190">
        <v>3.35</v>
      </c>
      <c r="D70" s="190">
        <v>0</v>
      </c>
      <c r="E70" s="190">
        <f t="shared" si="0"/>
        <v>16.080000000000002</v>
      </c>
      <c r="F70" s="190"/>
      <c r="G70" s="190"/>
    </row>
    <row r="71" spans="1:8" ht="30">
      <c r="A71" s="189" t="s">
        <v>2115</v>
      </c>
      <c r="B71" s="190">
        <f>12*0.4</f>
        <v>4.8000000000000007</v>
      </c>
      <c r="C71" s="190">
        <v>3.35</v>
      </c>
      <c r="D71" s="190">
        <v>0</v>
      </c>
      <c r="E71" s="190">
        <f t="shared" si="0"/>
        <v>16.080000000000002</v>
      </c>
      <c r="F71" s="190"/>
      <c r="G71" s="190"/>
    </row>
    <row r="72" spans="1:8">
      <c r="A72" s="243" t="s">
        <v>2091</v>
      </c>
      <c r="B72" s="243"/>
      <c r="C72" s="243"/>
      <c r="D72" s="243">
        <f>SUM(D50:D71)</f>
        <v>513.74</v>
      </c>
      <c r="E72" s="193">
        <f>SUM(E50:E71)</f>
        <v>1139.3104999999996</v>
      </c>
      <c r="F72" s="194"/>
      <c r="G72" s="195"/>
    </row>
    <row r="73" spans="1:8" ht="15.75">
      <c r="A73" s="244" t="s">
        <v>318</v>
      </c>
      <c r="B73" s="244"/>
      <c r="C73" s="244"/>
      <c r="D73" s="244"/>
      <c r="E73" s="244"/>
      <c r="F73" s="244"/>
      <c r="G73" s="244"/>
      <c r="H73" s="244"/>
    </row>
    <row r="74" spans="1:8">
      <c r="A74" s="251" t="s">
        <v>320</v>
      </c>
      <c r="B74" s="251" t="s">
        <v>2116</v>
      </c>
      <c r="C74" s="251"/>
      <c r="D74" s="251" t="s">
        <v>2117</v>
      </c>
      <c r="E74" s="251" t="s">
        <v>2118</v>
      </c>
      <c r="F74" s="251" t="s">
        <v>2119</v>
      </c>
      <c r="G74" s="251" t="s">
        <v>2120</v>
      </c>
      <c r="H74" s="251" t="s">
        <v>2121</v>
      </c>
    </row>
    <row r="75" spans="1:8">
      <c r="A75" s="251"/>
      <c r="B75" s="188" t="s">
        <v>2122</v>
      </c>
      <c r="C75" s="188" t="s">
        <v>2094</v>
      </c>
      <c r="D75" s="251"/>
      <c r="E75" s="251"/>
      <c r="F75" s="251"/>
      <c r="G75" s="251"/>
      <c r="H75" s="251"/>
    </row>
    <row r="76" spans="1:8" ht="30">
      <c r="A76" s="191" t="s">
        <v>2123</v>
      </c>
      <c r="B76" s="190">
        <v>2.1</v>
      </c>
      <c r="C76" s="190">
        <v>2.1</v>
      </c>
      <c r="D76" s="190">
        <v>2</v>
      </c>
      <c r="E76" s="190" t="s">
        <v>2124</v>
      </c>
      <c r="F76" s="196" t="s">
        <v>2125</v>
      </c>
      <c r="G76" s="196" t="s">
        <v>2126</v>
      </c>
      <c r="H76" s="196">
        <f>B76*C76*D76</f>
        <v>8.82</v>
      </c>
    </row>
    <row r="77" spans="1:8" ht="60">
      <c r="A77" s="191" t="s">
        <v>2127</v>
      </c>
      <c r="B77" s="190">
        <v>0.9</v>
      </c>
      <c r="C77" s="190">
        <v>2.1</v>
      </c>
      <c r="D77" s="190">
        <v>5</v>
      </c>
      <c r="E77" s="190" t="s">
        <v>2128</v>
      </c>
      <c r="F77" s="196" t="s">
        <v>2125</v>
      </c>
      <c r="G77" s="196" t="s">
        <v>2129</v>
      </c>
      <c r="H77" s="196">
        <f>B77*C77*D77</f>
        <v>9.4500000000000011</v>
      </c>
    </row>
    <row r="78" spans="1:8" ht="30">
      <c r="A78" s="191" t="s">
        <v>2130</v>
      </c>
      <c r="B78" s="190">
        <v>0.7</v>
      </c>
      <c r="C78" s="190">
        <v>2.1</v>
      </c>
      <c r="D78" s="190">
        <v>2</v>
      </c>
      <c r="E78" s="190" t="s">
        <v>2128</v>
      </c>
      <c r="F78" s="196" t="s">
        <v>2125</v>
      </c>
      <c r="G78" s="196" t="s">
        <v>2102</v>
      </c>
      <c r="H78" s="196">
        <f>B78*C78*D78</f>
        <v>2.94</v>
      </c>
    </row>
    <row r="79" spans="1:8" ht="30">
      <c r="A79" s="191" t="s">
        <v>2131</v>
      </c>
      <c r="B79" s="190">
        <v>4</v>
      </c>
      <c r="C79" s="190">
        <v>2.1</v>
      </c>
      <c r="D79" s="190">
        <v>4</v>
      </c>
      <c r="E79" s="196" t="s">
        <v>2132</v>
      </c>
      <c r="F79" s="196" t="s">
        <v>2133</v>
      </c>
      <c r="G79" s="190" t="s">
        <v>2134</v>
      </c>
      <c r="H79" s="196">
        <f>B79*C79*D79</f>
        <v>33.6</v>
      </c>
    </row>
    <row r="80" spans="1:8">
      <c r="A80" s="251" t="s">
        <v>327</v>
      </c>
      <c r="B80" s="251" t="s">
        <v>2116</v>
      </c>
      <c r="C80" s="251"/>
      <c r="D80" s="251" t="s">
        <v>2117</v>
      </c>
      <c r="E80" s="251" t="s">
        <v>2118</v>
      </c>
      <c r="F80" s="251" t="s">
        <v>2119</v>
      </c>
      <c r="G80" s="251" t="s">
        <v>2120</v>
      </c>
      <c r="H80" s="251" t="s">
        <v>2121</v>
      </c>
    </row>
    <row r="81" spans="1:8">
      <c r="A81" s="251"/>
      <c r="B81" s="188" t="s">
        <v>2122</v>
      </c>
      <c r="C81" s="188" t="s">
        <v>2094</v>
      </c>
      <c r="D81" s="251"/>
      <c r="E81" s="251"/>
      <c r="F81" s="251"/>
      <c r="G81" s="251"/>
      <c r="H81" s="251"/>
    </row>
    <row r="82" spans="1:8" ht="30">
      <c r="A82" s="191" t="s">
        <v>2135</v>
      </c>
      <c r="B82" s="190">
        <v>3</v>
      </c>
      <c r="C82" s="190">
        <v>1.2</v>
      </c>
      <c r="D82" s="190">
        <v>2</v>
      </c>
      <c r="E82" s="196" t="s">
        <v>2136</v>
      </c>
      <c r="F82" s="196" t="s">
        <v>2133</v>
      </c>
      <c r="G82" s="196" t="s">
        <v>2137</v>
      </c>
      <c r="H82" s="196">
        <f t="shared" ref="H82:H87" si="1">B82*C82*D82</f>
        <v>7.1999999999999993</v>
      </c>
    </row>
    <row r="83" spans="1:8" ht="45">
      <c r="A83" s="191" t="s">
        <v>2138</v>
      </c>
      <c r="B83" s="190">
        <v>2</v>
      </c>
      <c r="C83" s="190">
        <v>1.2</v>
      </c>
      <c r="D83" s="190">
        <v>4</v>
      </c>
      <c r="E83" s="196" t="s">
        <v>2139</v>
      </c>
      <c r="F83" s="196" t="s">
        <v>2133</v>
      </c>
      <c r="G83" s="196" t="s">
        <v>2140</v>
      </c>
      <c r="H83" s="196">
        <f t="shared" si="1"/>
        <v>9.6</v>
      </c>
    </row>
    <row r="84" spans="1:8" ht="30">
      <c r="A84" s="191" t="s">
        <v>2141</v>
      </c>
      <c r="B84" s="190">
        <v>1.2</v>
      </c>
      <c r="C84" s="190">
        <v>1</v>
      </c>
      <c r="D84" s="190">
        <v>3</v>
      </c>
      <c r="E84" s="196" t="s">
        <v>2142</v>
      </c>
      <c r="F84" s="196" t="s">
        <v>2133</v>
      </c>
      <c r="G84" s="196" t="s">
        <v>203</v>
      </c>
      <c r="H84" s="196">
        <f t="shared" si="1"/>
        <v>3.5999999999999996</v>
      </c>
    </row>
    <row r="85" spans="1:8" ht="30">
      <c r="A85" s="191" t="s">
        <v>2143</v>
      </c>
      <c r="B85" s="190">
        <v>4</v>
      </c>
      <c r="C85" s="190">
        <v>8.8000000000000007</v>
      </c>
      <c r="D85" s="190">
        <v>2</v>
      </c>
      <c r="E85" s="196" t="s">
        <v>2144</v>
      </c>
      <c r="F85" s="196" t="s">
        <v>2133</v>
      </c>
      <c r="G85" s="196" t="s">
        <v>2145</v>
      </c>
      <c r="H85" s="196">
        <f t="shared" si="1"/>
        <v>70.400000000000006</v>
      </c>
    </row>
    <row r="86" spans="1:8" ht="30">
      <c r="A86" s="191" t="s">
        <v>2146</v>
      </c>
      <c r="B86" s="190">
        <v>2.8</v>
      </c>
      <c r="C86" s="190">
        <v>9.6</v>
      </c>
      <c r="D86" s="190">
        <v>2</v>
      </c>
      <c r="E86" s="196" t="s">
        <v>2144</v>
      </c>
      <c r="F86" s="196" t="s">
        <v>2133</v>
      </c>
      <c r="G86" s="196" t="s">
        <v>2145</v>
      </c>
      <c r="H86" s="196">
        <f t="shared" si="1"/>
        <v>53.76</v>
      </c>
    </row>
    <row r="87" spans="1:8" ht="30">
      <c r="A87" s="191" t="s">
        <v>2147</v>
      </c>
      <c r="B87" s="190">
        <v>6</v>
      </c>
      <c r="C87" s="190">
        <v>9.25</v>
      </c>
      <c r="D87" s="190">
        <v>1</v>
      </c>
      <c r="E87" s="196" t="s">
        <v>2148</v>
      </c>
      <c r="F87" s="196" t="s">
        <v>2133</v>
      </c>
      <c r="G87" s="196" t="s">
        <v>2145</v>
      </c>
      <c r="H87" s="196">
        <f t="shared" si="1"/>
        <v>55.5</v>
      </c>
    </row>
    <row r="88" spans="1:8" ht="15.75">
      <c r="A88" s="244" t="s">
        <v>2149</v>
      </c>
      <c r="B88" s="244"/>
      <c r="C88" s="244"/>
      <c r="D88" s="244"/>
      <c r="E88" s="244"/>
      <c r="F88" s="244"/>
      <c r="G88" s="244"/>
    </row>
    <row r="89" spans="1:8">
      <c r="A89" s="251" t="s">
        <v>327</v>
      </c>
      <c r="B89" s="251" t="s">
        <v>2150</v>
      </c>
      <c r="C89" s="251"/>
      <c r="D89" s="251" t="s">
        <v>2117</v>
      </c>
      <c r="E89" s="251"/>
      <c r="F89" s="251"/>
      <c r="G89" s="251" t="s">
        <v>2151</v>
      </c>
    </row>
    <row r="90" spans="1:8">
      <c r="A90" s="251"/>
      <c r="B90" s="251" t="s">
        <v>2093</v>
      </c>
      <c r="C90" s="251"/>
      <c r="D90" s="251"/>
      <c r="E90" s="251"/>
      <c r="F90" s="251"/>
      <c r="G90" s="251"/>
    </row>
    <row r="91" spans="1:8">
      <c r="A91" s="191" t="s">
        <v>2135</v>
      </c>
      <c r="B91" s="253">
        <v>5.4</v>
      </c>
      <c r="C91" s="253"/>
      <c r="D91" s="190">
        <v>1</v>
      </c>
      <c r="E91" s="190"/>
      <c r="F91" s="190"/>
      <c r="G91" s="196">
        <f t="shared" ref="G91:G97" si="2">B91*D91</f>
        <v>5.4</v>
      </c>
    </row>
    <row r="92" spans="1:8">
      <c r="A92" s="191" t="s">
        <v>2135</v>
      </c>
      <c r="B92" s="253">
        <v>4.3499999999999996</v>
      </c>
      <c r="C92" s="253"/>
      <c r="D92" s="190">
        <v>1</v>
      </c>
      <c r="E92" s="190"/>
      <c r="F92" s="190"/>
      <c r="G92" s="196">
        <f t="shared" si="2"/>
        <v>4.3499999999999996</v>
      </c>
    </row>
    <row r="93" spans="1:8">
      <c r="A93" s="191" t="s">
        <v>2138</v>
      </c>
      <c r="B93" s="253">
        <v>4.3499999999999996</v>
      </c>
      <c r="C93" s="253"/>
      <c r="D93" s="190">
        <v>1</v>
      </c>
      <c r="E93" s="190"/>
      <c r="F93" s="190"/>
      <c r="G93" s="196">
        <f t="shared" si="2"/>
        <v>4.3499999999999996</v>
      </c>
    </row>
    <row r="94" spans="1:8">
      <c r="A94" s="191" t="s">
        <v>2138</v>
      </c>
      <c r="B94" s="253">
        <v>3.5</v>
      </c>
      <c r="C94" s="253"/>
      <c r="D94" s="190">
        <v>1</v>
      </c>
      <c r="E94" s="190"/>
      <c r="F94" s="190"/>
      <c r="G94" s="196">
        <f t="shared" si="2"/>
        <v>3.5</v>
      </c>
    </row>
    <row r="95" spans="1:8">
      <c r="A95" s="191" t="s">
        <v>2138</v>
      </c>
      <c r="B95" s="253">
        <v>4.95</v>
      </c>
      <c r="C95" s="253"/>
      <c r="D95" s="190">
        <v>2</v>
      </c>
      <c r="E95" s="190"/>
      <c r="F95" s="190"/>
      <c r="G95" s="196">
        <f t="shared" si="2"/>
        <v>9.9</v>
      </c>
    </row>
    <row r="96" spans="1:8">
      <c r="A96" s="191" t="s">
        <v>2123</v>
      </c>
      <c r="B96" s="253">
        <v>5.35</v>
      </c>
      <c r="C96" s="253"/>
      <c r="D96" s="190">
        <v>2</v>
      </c>
      <c r="E96" s="190"/>
      <c r="F96" s="190"/>
      <c r="G96" s="196">
        <f t="shared" si="2"/>
        <v>10.7</v>
      </c>
    </row>
    <row r="97" spans="1:7">
      <c r="A97" s="191" t="s">
        <v>2131</v>
      </c>
      <c r="B97" s="253">
        <v>4.6500000000000004</v>
      </c>
      <c r="C97" s="253"/>
      <c r="D97" s="190">
        <v>4</v>
      </c>
      <c r="E97" s="190"/>
      <c r="F97" s="190"/>
      <c r="G97" s="196">
        <f t="shared" si="2"/>
        <v>18.600000000000001</v>
      </c>
    </row>
    <row r="98" spans="1:7">
      <c r="A98" s="250" t="s">
        <v>2152</v>
      </c>
      <c r="B98" s="250"/>
      <c r="C98" s="250"/>
      <c r="D98" s="250"/>
      <c r="E98" s="250"/>
      <c r="F98" s="250"/>
      <c r="G98" s="197">
        <f>SUM(G91:G97)</f>
        <v>56.800000000000004</v>
      </c>
    </row>
    <row r="99" spans="1:7" ht="15.75">
      <c r="A99" s="244" t="s">
        <v>2153</v>
      </c>
      <c r="B99" s="244"/>
      <c r="C99" s="244"/>
      <c r="D99" s="244"/>
      <c r="E99" s="244"/>
      <c r="F99" s="244"/>
      <c r="G99" s="244"/>
    </row>
    <row r="100" spans="1:7">
      <c r="A100" s="251" t="s">
        <v>327</v>
      </c>
      <c r="B100" s="251" t="s">
        <v>2150</v>
      </c>
      <c r="C100" s="251"/>
      <c r="D100" s="251" t="s">
        <v>2117</v>
      </c>
      <c r="E100" s="251"/>
      <c r="F100" s="251"/>
      <c r="G100" s="251" t="s">
        <v>2151</v>
      </c>
    </row>
    <row r="101" spans="1:7">
      <c r="A101" s="251"/>
      <c r="B101" s="251" t="s">
        <v>2093</v>
      </c>
      <c r="C101" s="251"/>
      <c r="D101" s="251"/>
      <c r="E101" s="251"/>
      <c r="F101" s="251"/>
      <c r="G101" s="251"/>
    </row>
    <row r="102" spans="1:7">
      <c r="A102" s="191" t="s">
        <v>2141</v>
      </c>
      <c r="B102" s="253">
        <v>5.3</v>
      </c>
      <c r="C102" s="253"/>
      <c r="D102" s="190">
        <v>3</v>
      </c>
      <c r="E102" s="190"/>
      <c r="F102" s="190"/>
      <c r="G102" s="196">
        <f t="shared" ref="G102:G107" si="3">B102*D102</f>
        <v>15.899999999999999</v>
      </c>
    </row>
    <row r="103" spans="1:7">
      <c r="A103" s="191" t="s">
        <v>2127</v>
      </c>
      <c r="B103" s="253">
        <v>5.3</v>
      </c>
      <c r="C103" s="253"/>
      <c r="D103" s="190">
        <v>1</v>
      </c>
      <c r="E103" s="190"/>
      <c r="F103" s="190"/>
      <c r="G103" s="196">
        <f t="shared" si="3"/>
        <v>5.3</v>
      </c>
    </row>
    <row r="104" spans="1:7">
      <c r="A104" s="191" t="s">
        <v>2127</v>
      </c>
      <c r="B104" s="253">
        <v>2.0499999999999998</v>
      </c>
      <c r="C104" s="253"/>
      <c r="D104" s="190">
        <v>2</v>
      </c>
      <c r="E104" s="190"/>
      <c r="F104" s="190"/>
      <c r="G104" s="196">
        <f t="shared" si="3"/>
        <v>4.0999999999999996</v>
      </c>
    </row>
    <row r="105" spans="1:7">
      <c r="A105" s="191" t="s">
        <v>2127</v>
      </c>
      <c r="B105" s="253">
        <v>1.5</v>
      </c>
      <c r="C105" s="253"/>
      <c r="D105" s="190">
        <v>1</v>
      </c>
      <c r="E105" s="190"/>
      <c r="F105" s="190"/>
      <c r="G105" s="196">
        <f t="shared" si="3"/>
        <v>1.5</v>
      </c>
    </row>
    <row r="106" spans="1:7">
      <c r="A106" s="191" t="s">
        <v>2127</v>
      </c>
      <c r="B106" s="253">
        <v>7</v>
      </c>
      <c r="C106" s="253"/>
      <c r="D106" s="190">
        <v>1</v>
      </c>
      <c r="E106" s="190"/>
      <c r="F106" s="190"/>
      <c r="G106" s="196">
        <f t="shared" si="3"/>
        <v>7</v>
      </c>
    </row>
    <row r="107" spans="1:7">
      <c r="A107" s="191" t="s">
        <v>2130</v>
      </c>
      <c r="B107" s="253">
        <v>1.3</v>
      </c>
      <c r="C107" s="253"/>
      <c r="D107" s="190">
        <v>2</v>
      </c>
      <c r="E107" s="190"/>
      <c r="F107" s="190"/>
      <c r="G107" s="196">
        <f t="shared" si="3"/>
        <v>2.6</v>
      </c>
    </row>
    <row r="108" spans="1:7">
      <c r="A108" s="250" t="s">
        <v>2152</v>
      </c>
      <c r="B108" s="250"/>
      <c r="C108" s="250"/>
      <c r="D108" s="250"/>
      <c r="E108" s="250"/>
      <c r="F108" s="250"/>
      <c r="G108" s="197">
        <f>SUM(G102:G107)</f>
        <v>36.4</v>
      </c>
    </row>
    <row r="109" spans="1:7" ht="15.75">
      <c r="A109" s="244" t="s">
        <v>2154</v>
      </c>
      <c r="B109" s="244"/>
      <c r="C109" s="244"/>
      <c r="D109" s="244"/>
      <c r="E109" s="244"/>
      <c r="F109" s="244"/>
      <c r="G109" s="244"/>
    </row>
    <row r="110" spans="1:7">
      <c r="A110" s="251" t="s">
        <v>327</v>
      </c>
      <c r="B110" s="251" t="s">
        <v>2150</v>
      </c>
      <c r="C110" s="251"/>
      <c r="D110" s="251" t="s">
        <v>2117</v>
      </c>
      <c r="E110" s="251"/>
      <c r="F110" s="251"/>
      <c r="G110" s="251" t="s">
        <v>2151</v>
      </c>
    </row>
    <row r="111" spans="1:7">
      <c r="A111" s="251"/>
      <c r="B111" s="251" t="s">
        <v>2093</v>
      </c>
      <c r="C111" s="251"/>
      <c r="D111" s="251"/>
      <c r="E111" s="251"/>
      <c r="F111" s="251"/>
      <c r="G111" s="251"/>
    </row>
    <row r="112" spans="1:7">
      <c r="A112" s="191" t="s">
        <v>2135</v>
      </c>
      <c r="B112" s="253">
        <v>5.4</v>
      </c>
      <c r="C112" s="253"/>
      <c r="D112" s="190">
        <v>1</v>
      </c>
      <c r="E112" s="190"/>
      <c r="F112" s="190"/>
      <c r="G112" s="196">
        <f>B112*D112</f>
        <v>5.4</v>
      </c>
    </row>
    <row r="113" spans="1:7">
      <c r="A113" s="191" t="s">
        <v>2135</v>
      </c>
      <c r="B113" s="253">
        <v>4.3499999999999996</v>
      </c>
      <c r="C113" s="253"/>
      <c r="D113" s="190">
        <v>1</v>
      </c>
      <c r="E113" s="190"/>
      <c r="F113" s="190"/>
      <c r="G113" s="196">
        <f>B113*D113</f>
        <v>4.3499999999999996</v>
      </c>
    </row>
    <row r="114" spans="1:7">
      <c r="A114" s="191" t="s">
        <v>2138</v>
      </c>
      <c r="B114" s="253">
        <v>4.3499999999999996</v>
      </c>
      <c r="C114" s="253"/>
      <c r="D114" s="190">
        <v>1</v>
      </c>
      <c r="E114" s="190"/>
      <c r="F114" s="190"/>
      <c r="G114" s="196">
        <f>B114*D114</f>
        <v>4.3499999999999996</v>
      </c>
    </row>
    <row r="115" spans="1:7">
      <c r="A115" s="191" t="s">
        <v>2138</v>
      </c>
      <c r="B115" s="253">
        <v>3.5</v>
      </c>
      <c r="C115" s="253"/>
      <c r="D115" s="190">
        <v>1</v>
      </c>
      <c r="E115" s="190"/>
      <c r="F115" s="190"/>
      <c r="G115" s="196">
        <f>B115*D115</f>
        <v>3.5</v>
      </c>
    </row>
    <row r="116" spans="1:7">
      <c r="A116" s="191" t="s">
        <v>2138</v>
      </c>
      <c r="B116" s="253">
        <v>4.95</v>
      </c>
      <c r="C116" s="253"/>
      <c r="D116" s="190">
        <v>2</v>
      </c>
      <c r="E116" s="190"/>
      <c r="F116" s="190"/>
      <c r="G116" s="196">
        <f>B116*D116</f>
        <v>9.9</v>
      </c>
    </row>
    <row r="117" spans="1:7">
      <c r="A117" s="250" t="s">
        <v>2155</v>
      </c>
      <c r="B117" s="250"/>
      <c r="C117" s="250"/>
      <c r="D117" s="250"/>
      <c r="E117" s="250"/>
      <c r="F117" s="250"/>
      <c r="G117" s="197">
        <f>SUM(G112:G116)</f>
        <v>27.5</v>
      </c>
    </row>
    <row r="118" spans="1:7" ht="15.75">
      <c r="A118" s="244" t="s">
        <v>2156</v>
      </c>
      <c r="B118" s="244"/>
      <c r="C118" s="244"/>
      <c r="D118" s="244"/>
      <c r="E118" s="244"/>
      <c r="F118" s="244"/>
      <c r="G118" s="244"/>
    </row>
    <row r="119" spans="1:7">
      <c r="A119" s="251" t="s">
        <v>327</v>
      </c>
      <c r="B119" s="251" t="s">
        <v>2150</v>
      </c>
      <c r="C119" s="251"/>
      <c r="D119" s="251" t="s">
        <v>2117</v>
      </c>
      <c r="E119" s="251"/>
      <c r="F119" s="251"/>
      <c r="G119" s="251" t="s">
        <v>2151</v>
      </c>
    </row>
    <row r="120" spans="1:7">
      <c r="A120" s="251"/>
      <c r="B120" s="251" t="s">
        <v>2093</v>
      </c>
      <c r="C120" s="251"/>
      <c r="D120" s="251"/>
      <c r="E120" s="251"/>
      <c r="F120" s="251"/>
      <c r="G120" s="251"/>
    </row>
    <row r="121" spans="1:7">
      <c r="A121" s="191" t="s">
        <v>2141</v>
      </c>
      <c r="B121" s="253">
        <v>5.3</v>
      </c>
      <c r="C121" s="253"/>
      <c r="D121" s="190">
        <v>3</v>
      </c>
      <c r="E121" s="190"/>
      <c r="F121" s="190"/>
      <c r="G121" s="196">
        <f>B121*D121</f>
        <v>15.899999999999999</v>
      </c>
    </row>
    <row r="122" spans="1:7">
      <c r="A122" s="250" t="s">
        <v>2155</v>
      </c>
      <c r="B122" s="250"/>
      <c r="C122" s="250"/>
      <c r="D122" s="250"/>
      <c r="E122" s="250"/>
      <c r="F122" s="250"/>
      <c r="G122" s="197">
        <f>SUM(G121:G121)</f>
        <v>15.899999999999999</v>
      </c>
    </row>
    <row r="123" spans="1:7">
      <c r="A123" s="249" t="s">
        <v>2157</v>
      </c>
      <c r="B123" s="249"/>
      <c r="C123" s="249"/>
      <c r="D123" s="249"/>
      <c r="E123" s="249"/>
      <c r="F123" s="249"/>
      <c r="G123" s="249"/>
    </row>
    <row r="124" spans="1:7" ht="15.75">
      <c r="A124" s="244" t="s">
        <v>2056</v>
      </c>
      <c r="B124" s="244"/>
      <c r="C124" s="244"/>
      <c r="D124" s="244"/>
      <c r="E124" s="244"/>
      <c r="F124" s="244"/>
      <c r="G124" s="244"/>
    </row>
    <row r="125" spans="1:7">
      <c r="A125" s="188" t="s">
        <v>2084</v>
      </c>
      <c r="B125" s="188" t="s">
        <v>2158</v>
      </c>
      <c r="C125" s="188" t="s">
        <v>2094</v>
      </c>
      <c r="D125" s="188" t="s">
        <v>2095</v>
      </c>
      <c r="E125" s="188" t="s">
        <v>2085</v>
      </c>
      <c r="F125" s="188"/>
      <c r="G125" s="188"/>
    </row>
    <row r="126" spans="1:7">
      <c r="A126" s="189" t="s">
        <v>2096</v>
      </c>
      <c r="B126" s="190">
        <v>28.7</v>
      </c>
      <c r="C126" s="190">
        <v>3.35</v>
      </c>
      <c r="D126" s="190">
        <v>15.13</v>
      </c>
      <c r="E126" s="190">
        <f t="shared" ref="E126:E143" si="4">(B126*C126)-D126</f>
        <v>81.015000000000001</v>
      </c>
      <c r="F126" s="190"/>
      <c r="G126" s="190"/>
    </row>
    <row r="127" spans="1:7">
      <c r="A127" s="189" t="s">
        <v>2097</v>
      </c>
      <c r="B127" s="190">
        <v>17.899999999999999</v>
      </c>
      <c r="C127" s="190">
        <v>3.35</v>
      </c>
      <c r="D127" s="190">
        <v>4.29</v>
      </c>
      <c r="E127" s="190">
        <f t="shared" si="4"/>
        <v>55.674999999999997</v>
      </c>
      <c r="F127" s="190"/>
      <c r="G127" s="190"/>
    </row>
    <row r="128" spans="1:7">
      <c r="A128" s="191" t="s">
        <v>2098</v>
      </c>
      <c r="B128" s="190">
        <v>21.4</v>
      </c>
      <c r="C128" s="190">
        <v>3.35</v>
      </c>
      <c r="D128" s="190">
        <v>12.39</v>
      </c>
      <c r="E128" s="190">
        <f t="shared" si="4"/>
        <v>59.3</v>
      </c>
      <c r="F128" s="190"/>
      <c r="G128" s="190"/>
    </row>
    <row r="129" spans="1:7">
      <c r="A129" s="191" t="s">
        <v>2099</v>
      </c>
      <c r="B129" s="190">
        <v>30.7</v>
      </c>
      <c r="C129" s="190">
        <v>3.35</v>
      </c>
      <c r="D129" s="190">
        <v>13.62</v>
      </c>
      <c r="E129" s="190">
        <f t="shared" si="4"/>
        <v>89.224999999999994</v>
      </c>
      <c r="F129" s="190"/>
      <c r="G129" s="190"/>
    </row>
    <row r="130" spans="1:7">
      <c r="A130" s="191" t="s">
        <v>2100</v>
      </c>
      <c r="B130" s="190">
        <v>10.9</v>
      </c>
      <c r="C130" s="190">
        <v>3.35</v>
      </c>
      <c r="D130" s="190">
        <v>3.78</v>
      </c>
      <c r="E130" s="190">
        <f t="shared" si="4"/>
        <v>32.734999999999999</v>
      </c>
      <c r="F130" s="190"/>
      <c r="G130" s="190"/>
    </row>
    <row r="131" spans="1:7">
      <c r="A131" s="191" t="s">
        <v>2101</v>
      </c>
      <c r="B131" s="190">
        <v>21</v>
      </c>
      <c r="C131" s="190">
        <v>3.35</v>
      </c>
      <c r="D131" s="190">
        <v>7.98</v>
      </c>
      <c r="E131" s="190">
        <f t="shared" si="4"/>
        <v>62.370000000000005</v>
      </c>
      <c r="F131" s="190"/>
      <c r="G131" s="190"/>
    </row>
    <row r="132" spans="1:7">
      <c r="A132" s="191" t="s">
        <v>2102</v>
      </c>
      <c r="B132" s="190">
        <v>14</v>
      </c>
      <c r="C132" s="190">
        <v>3.35</v>
      </c>
      <c r="D132" s="190">
        <v>2.94</v>
      </c>
      <c r="E132" s="190">
        <f t="shared" si="4"/>
        <v>43.96</v>
      </c>
      <c r="F132" s="190"/>
      <c r="G132" s="190"/>
    </row>
    <row r="133" spans="1:7">
      <c r="A133" s="191" t="s">
        <v>2103</v>
      </c>
      <c r="B133" s="190">
        <v>33.799999999999997</v>
      </c>
      <c r="C133" s="190">
        <v>3.35</v>
      </c>
      <c r="D133" s="190">
        <v>5.49</v>
      </c>
      <c r="E133" s="190">
        <f t="shared" si="4"/>
        <v>107.74</v>
      </c>
      <c r="F133" s="190"/>
      <c r="G133" s="190"/>
    </row>
    <row r="134" spans="1:7">
      <c r="A134" s="191" t="s">
        <v>2104</v>
      </c>
      <c r="B134" s="190">
        <v>3.55</v>
      </c>
      <c r="C134" s="190">
        <v>3.35</v>
      </c>
      <c r="D134" s="190">
        <v>0</v>
      </c>
      <c r="E134" s="190">
        <f t="shared" si="4"/>
        <v>11.8925</v>
      </c>
      <c r="F134" s="190"/>
      <c r="G134" s="190"/>
    </row>
    <row r="135" spans="1:7">
      <c r="A135" s="191" t="s">
        <v>2105</v>
      </c>
      <c r="B135" s="190">
        <v>80</v>
      </c>
      <c r="C135" s="190">
        <v>3.35</v>
      </c>
      <c r="D135" s="190">
        <v>42.24</v>
      </c>
      <c r="E135" s="190">
        <f t="shared" si="4"/>
        <v>225.76</v>
      </c>
      <c r="F135" s="190"/>
      <c r="G135" s="190"/>
    </row>
    <row r="136" spans="1:7">
      <c r="A136" s="191" t="s">
        <v>2106</v>
      </c>
      <c r="B136" s="190">
        <v>40</v>
      </c>
      <c r="C136" s="190">
        <v>10.35</v>
      </c>
      <c r="D136" s="190">
        <v>183.26</v>
      </c>
      <c r="E136" s="190">
        <f t="shared" si="4"/>
        <v>230.74</v>
      </c>
      <c r="F136" s="190"/>
      <c r="G136" s="190"/>
    </row>
    <row r="137" spans="1:7">
      <c r="A137" s="191" t="s">
        <v>2107</v>
      </c>
      <c r="B137" s="190">
        <f>102.68*2</f>
        <v>205.36</v>
      </c>
      <c r="C137" s="190">
        <v>1.1000000000000001</v>
      </c>
      <c r="D137" s="190">
        <v>0</v>
      </c>
      <c r="E137" s="190">
        <f t="shared" si="4"/>
        <v>225.89600000000004</v>
      </c>
      <c r="F137" s="190"/>
      <c r="G137" s="190"/>
    </row>
    <row r="138" spans="1:7">
      <c r="A138" s="191" t="s">
        <v>2089</v>
      </c>
      <c r="B138" s="190">
        <v>16.600000000000001</v>
      </c>
      <c r="C138" s="190">
        <v>3.35</v>
      </c>
      <c r="D138" s="190">
        <v>4.29</v>
      </c>
      <c r="E138" s="190">
        <f t="shared" si="4"/>
        <v>51.320000000000007</v>
      </c>
      <c r="F138" s="190"/>
      <c r="G138" s="190"/>
    </row>
    <row r="139" spans="1:7">
      <c r="A139" s="191" t="s">
        <v>2090</v>
      </c>
      <c r="B139" s="190">
        <v>16.600000000000001</v>
      </c>
      <c r="C139" s="190">
        <v>3.35</v>
      </c>
      <c r="D139" s="190">
        <v>4.29</v>
      </c>
      <c r="E139" s="190">
        <f t="shared" si="4"/>
        <v>51.320000000000007</v>
      </c>
      <c r="F139" s="190"/>
      <c r="G139" s="190"/>
    </row>
    <row r="140" spans="1:7">
      <c r="A140" s="191" t="s">
        <v>2108</v>
      </c>
      <c r="B140" s="190">
        <v>7.7</v>
      </c>
      <c r="C140" s="190">
        <v>3.35</v>
      </c>
      <c r="D140" s="190">
        <v>0</v>
      </c>
      <c r="E140" s="190">
        <f t="shared" si="4"/>
        <v>25.795000000000002</v>
      </c>
      <c r="F140" s="190"/>
      <c r="G140" s="190"/>
    </row>
    <row r="141" spans="1:7">
      <c r="A141" s="191" t="s">
        <v>2109</v>
      </c>
      <c r="B141" s="190">
        <v>7.7</v>
      </c>
      <c r="C141" s="190">
        <v>3.35</v>
      </c>
      <c r="D141" s="190">
        <v>0</v>
      </c>
      <c r="E141" s="190">
        <f t="shared" si="4"/>
        <v>25.795000000000002</v>
      </c>
      <c r="F141" s="190"/>
      <c r="G141" s="190"/>
    </row>
    <row r="142" spans="1:7">
      <c r="A142" s="191" t="s">
        <v>2110</v>
      </c>
      <c r="B142" s="190">
        <v>3.2</v>
      </c>
      <c r="C142" s="190">
        <v>3.35</v>
      </c>
      <c r="D142" s="190">
        <v>0</v>
      </c>
      <c r="E142" s="190">
        <f t="shared" si="4"/>
        <v>10.72</v>
      </c>
      <c r="F142" s="190"/>
      <c r="G142" s="190"/>
    </row>
    <row r="143" spans="1:7">
      <c r="A143" s="191" t="s">
        <v>2111</v>
      </c>
      <c r="B143" s="190">
        <v>3.2</v>
      </c>
      <c r="C143" s="190">
        <v>3.35</v>
      </c>
      <c r="D143" s="190">
        <v>0</v>
      </c>
      <c r="E143" s="190">
        <f t="shared" si="4"/>
        <v>10.72</v>
      </c>
      <c r="F143" s="190"/>
      <c r="G143" s="190"/>
    </row>
    <row r="144" spans="1:7">
      <c r="A144" s="243" t="s">
        <v>2091</v>
      </c>
      <c r="B144" s="243"/>
      <c r="C144" s="243"/>
      <c r="D144" s="243">
        <f>SUM(D126:D143)</f>
        <v>299.70000000000005</v>
      </c>
      <c r="E144" s="193">
        <f>SUM(E126:E143)</f>
        <v>1401.9785000000002</v>
      </c>
      <c r="F144" s="194"/>
      <c r="G144" s="195"/>
    </row>
    <row r="145" spans="1:7">
      <c r="A145" s="249" t="s">
        <v>2159</v>
      </c>
      <c r="B145" s="249"/>
      <c r="C145" s="249"/>
      <c r="D145" s="249"/>
      <c r="E145" s="249"/>
      <c r="F145" s="249"/>
      <c r="G145" s="249"/>
    </row>
    <row r="146" spans="1:7" ht="15.75">
      <c r="A146" s="244" t="s">
        <v>2056</v>
      </c>
      <c r="B146" s="244"/>
      <c r="C146" s="244"/>
      <c r="D146" s="244"/>
      <c r="E146" s="244"/>
      <c r="F146" s="244"/>
      <c r="G146" s="244"/>
    </row>
    <row r="147" spans="1:7">
      <c r="A147" s="188" t="s">
        <v>2084</v>
      </c>
      <c r="B147" s="188" t="s">
        <v>2158</v>
      </c>
      <c r="C147" s="188" t="s">
        <v>2094</v>
      </c>
      <c r="D147" s="188" t="s">
        <v>2095</v>
      </c>
      <c r="E147" s="188" t="s">
        <v>2085</v>
      </c>
      <c r="F147" s="188"/>
      <c r="G147" s="188"/>
    </row>
    <row r="148" spans="1:7">
      <c r="A148" s="191" t="s">
        <v>2101</v>
      </c>
      <c r="B148" s="190">
        <v>21</v>
      </c>
      <c r="C148" s="190">
        <v>3.35</v>
      </c>
      <c r="D148" s="190">
        <v>7.98</v>
      </c>
      <c r="E148" s="190">
        <f>(B148*C148)-D148</f>
        <v>62.370000000000005</v>
      </c>
      <c r="F148" s="190"/>
      <c r="G148" s="190"/>
    </row>
    <row r="149" spans="1:7">
      <c r="A149" s="191" t="s">
        <v>2102</v>
      </c>
      <c r="B149" s="190">
        <v>14</v>
      </c>
      <c r="C149" s="190">
        <v>3.35</v>
      </c>
      <c r="D149" s="190">
        <v>2.94</v>
      </c>
      <c r="E149" s="190">
        <f>(B149*C149)-D149</f>
        <v>43.96</v>
      </c>
      <c r="F149" s="190"/>
      <c r="G149" s="190"/>
    </row>
    <row r="150" spans="1:7">
      <c r="A150" s="243" t="s">
        <v>2091</v>
      </c>
      <c r="B150" s="243"/>
      <c r="C150" s="243"/>
      <c r="D150" s="243">
        <f>SUM(D132:D149)</f>
        <v>553.13000000000011</v>
      </c>
      <c r="E150" s="193">
        <f>SUM(E148:E149)</f>
        <v>106.33000000000001</v>
      </c>
      <c r="F150" s="194"/>
      <c r="G150" s="195"/>
    </row>
    <row r="151" spans="1:7">
      <c r="A151" s="249" t="s">
        <v>2160</v>
      </c>
      <c r="B151" s="249"/>
      <c r="C151" s="249"/>
      <c r="D151" s="249"/>
      <c r="E151" s="249"/>
      <c r="F151" s="249"/>
      <c r="G151" s="249"/>
    </row>
    <row r="152" spans="1:7">
      <c r="A152" s="188" t="s">
        <v>2084</v>
      </c>
      <c r="B152" s="188" t="s">
        <v>2158</v>
      </c>
      <c r="C152" s="188" t="s">
        <v>2094</v>
      </c>
      <c r="D152" s="188" t="s">
        <v>2095</v>
      </c>
      <c r="E152" s="188" t="s">
        <v>2085</v>
      </c>
      <c r="F152" s="188"/>
      <c r="G152" s="188"/>
    </row>
    <row r="153" spans="1:7">
      <c r="A153" s="191" t="s">
        <v>2101</v>
      </c>
      <c r="B153" s="190">
        <v>21</v>
      </c>
      <c r="C153" s="190">
        <v>3.35</v>
      </c>
      <c r="D153" s="190">
        <v>7.98</v>
      </c>
      <c r="E153" s="190">
        <f>(B153*C153)-D153</f>
        <v>62.370000000000005</v>
      </c>
      <c r="F153" s="190"/>
      <c r="G153" s="190"/>
    </row>
    <row r="154" spans="1:7">
      <c r="A154" s="191" t="s">
        <v>2102</v>
      </c>
      <c r="B154" s="190">
        <v>14</v>
      </c>
      <c r="C154" s="190">
        <v>3.35</v>
      </c>
      <c r="D154" s="190">
        <v>2.94</v>
      </c>
      <c r="E154" s="190">
        <f>(B154*C154)-D154</f>
        <v>43.96</v>
      </c>
      <c r="F154" s="190"/>
      <c r="G154" s="190"/>
    </row>
    <row r="155" spans="1:7">
      <c r="A155" s="243" t="s">
        <v>2091</v>
      </c>
      <c r="B155" s="243"/>
      <c r="C155" s="243"/>
      <c r="D155" s="243">
        <f>SUM(D138:D154)</f>
        <v>883.25000000000023</v>
      </c>
      <c r="E155" s="193">
        <f>SUM(E153:E154)</f>
        <v>106.33000000000001</v>
      </c>
      <c r="F155" s="190"/>
      <c r="G155" s="190"/>
    </row>
    <row r="156" spans="1:7">
      <c r="A156" s="249" t="s">
        <v>2161</v>
      </c>
      <c r="B156" s="249"/>
      <c r="C156" s="249"/>
      <c r="D156" s="249"/>
      <c r="E156" s="249"/>
      <c r="F156" s="249"/>
      <c r="G156" s="249"/>
    </row>
    <row r="157" spans="1:7" ht="15.75">
      <c r="A157" s="244" t="s">
        <v>2056</v>
      </c>
      <c r="B157" s="244"/>
      <c r="C157" s="244"/>
      <c r="D157" s="244"/>
      <c r="E157" s="244"/>
      <c r="F157" s="244"/>
      <c r="G157" s="244"/>
    </row>
    <row r="158" spans="1:7">
      <c r="A158" s="243" t="s">
        <v>2162</v>
      </c>
      <c r="B158" s="243"/>
      <c r="C158" s="243"/>
      <c r="D158" s="193">
        <f>$E$144</f>
        <v>1401.9785000000002</v>
      </c>
    </row>
    <row r="159" spans="1:7">
      <c r="A159" s="243" t="s">
        <v>2163</v>
      </c>
      <c r="B159" s="243"/>
      <c r="C159" s="243"/>
      <c r="D159" s="193">
        <f>$E$150</f>
        <v>106.33000000000001</v>
      </c>
    </row>
    <row r="160" spans="1:7">
      <c r="A160" s="250" t="s">
        <v>2164</v>
      </c>
      <c r="B160" s="250"/>
      <c r="C160" s="250"/>
      <c r="D160" s="197">
        <f>D158-D159</f>
        <v>1295.6485000000002</v>
      </c>
    </row>
    <row r="161" spans="1:7">
      <c r="A161" s="249" t="s">
        <v>2165</v>
      </c>
      <c r="B161" s="249"/>
      <c r="C161" s="249"/>
      <c r="D161" s="249"/>
      <c r="E161" s="249"/>
      <c r="F161" s="249"/>
      <c r="G161" s="249"/>
    </row>
    <row r="162" spans="1:7" ht="15.75">
      <c r="A162" s="244" t="s">
        <v>2166</v>
      </c>
      <c r="B162" s="244"/>
      <c r="C162" s="244"/>
      <c r="D162" s="244"/>
      <c r="E162" s="244"/>
      <c r="F162" s="244"/>
      <c r="G162" s="244"/>
    </row>
    <row r="163" spans="1:7">
      <c r="A163" s="188" t="s">
        <v>2084</v>
      </c>
      <c r="B163" s="188" t="s">
        <v>2093</v>
      </c>
      <c r="C163" s="188" t="s">
        <v>2094</v>
      </c>
      <c r="D163" s="188" t="s">
        <v>2095</v>
      </c>
      <c r="E163" s="188" t="s">
        <v>2085</v>
      </c>
      <c r="F163" s="188"/>
      <c r="G163" s="188"/>
    </row>
    <row r="164" spans="1:7">
      <c r="A164" s="189" t="s">
        <v>2167</v>
      </c>
      <c r="B164" s="190">
        <v>63.3</v>
      </c>
      <c r="C164" s="190">
        <v>1.95</v>
      </c>
      <c r="D164" s="190">
        <f>0.3*1.95*12</f>
        <v>7.02</v>
      </c>
      <c r="E164" s="190">
        <f>(B164*C164)-D164</f>
        <v>116.41499999999999</v>
      </c>
      <c r="F164" s="190"/>
      <c r="G164" s="190"/>
    </row>
    <row r="165" spans="1:7">
      <c r="A165" s="189" t="s">
        <v>2167</v>
      </c>
      <c r="B165" s="190">
        <v>60.4</v>
      </c>
      <c r="C165" s="190">
        <v>0.7</v>
      </c>
      <c r="D165" s="190">
        <f>0.3*0.7*12</f>
        <v>2.52</v>
      </c>
      <c r="E165" s="190">
        <f>(B165*C165)-D165</f>
        <v>39.759999999999991</v>
      </c>
      <c r="F165" s="190"/>
      <c r="G165" s="190"/>
    </row>
    <row r="166" spans="1:7">
      <c r="A166" s="189" t="s">
        <v>2167</v>
      </c>
      <c r="B166" s="190">
        <v>8</v>
      </c>
      <c r="C166" s="190">
        <v>6.85</v>
      </c>
      <c r="D166" s="190"/>
      <c r="E166" s="190">
        <f>(B166*C166)-D166</f>
        <v>54.8</v>
      </c>
      <c r="F166" s="190"/>
      <c r="G166" s="190"/>
    </row>
    <row r="167" spans="1:7">
      <c r="A167" s="189" t="s">
        <v>2167</v>
      </c>
      <c r="B167" s="190">
        <v>3.9</v>
      </c>
      <c r="C167" s="190">
        <v>3.6</v>
      </c>
      <c r="D167" s="190"/>
      <c r="E167" s="190">
        <f>(B167*C167)-D167</f>
        <v>14.04</v>
      </c>
      <c r="F167" s="190"/>
      <c r="G167" s="190"/>
    </row>
    <row r="168" spans="1:7">
      <c r="A168" s="189" t="s">
        <v>2167</v>
      </c>
      <c r="B168" s="190"/>
      <c r="C168" s="190"/>
      <c r="D168" s="190"/>
      <c r="E168" s="190">
        <v>105.1</v>
      </c>
      <c r="F168" s="190"/>
      <c r="G168" s="190"/>
    </row>
    <row r="169" spans="1:7" ht="30">
      <c r="A169" s="189" t="s">
        <v>2168</v>
      </c>
      <c r="B169" s="190"/>
      <c r="C169" s="190"/>
      <c r="D169" s="190">
        <v>7.2</v>
      </c>
      <c r="E169" s="190">
        <f>186.64-D169</f>
        <v>179.44</v>
      </c>
      <c r="F169" s="190"/>
      <c r="G169" s="190"/>
    </row>
    <row r="170" spans="1:7" ht="30">
      <c r="A170" s="189" t="s">
        <v>2169</v>
      </c>
      <c r="B170" s="190"/>
      <c r="C170" s="190"/>
      <c r="D170" s="190">
        <f>4.26*2</f>
        <v>8.52</v>
      </c>
      <c r="E170" s="190">
        <f>(118.07-D170)*2</f>
        <v>219.1</v>
      </c>
      <c r="F170" s="190"/>
      <c r="G170" s="190"/>
    </row>
    <row r="171" spans="1:7">
      <c r="A171" s="189" t="s">
        <v>2170</v>
      </c>
      <c r="B171" s="190">
        <v>63.3</v>
      </c>
      <c r="C171" s="190">
        <v>1.95</v>
      </c>
      <c r="D171" s="190">
        <f>0.3*1.95*12</f>
        <v>7.02</v>
      </c>
      <c r="E171" s="190">
        <f>(B171*C171)-D171</f>
        <v>116.41499999999999</v>
      </c>
      <c r="F171" s="190"/>
      <c r="G171" s="190"/>
    </row>
    <row r="172" spans="1:7">
      <c r="A172" s="189" t="s">
        <v>2170</v>
      </c>
      <c r="B172" s="190">
        <v>60.4</v>
      </c>
      <c r="C172" s="190">
        <v>0.7</v>
      </c>
      <c r="D172" s="190">
        <f>0.3*0.7*12</f>
        <v>2.52</v>
      </c>
      <c r="E172" s="190">
        <f>(B172*C172)-D172</f>
        <v>39.759999999999991</v>
      </c>
      <c r="F172" s="190"/>
      <c r="G172" s="190"/>
    </row>
    <row r="173" spans="1:7">
      <c r="A173" s="189" t="s">
        <v>2170</v>
      </c>
      <c r="B173" s="190"/>
      <c r="C173" s="190"/>
      <c r="D173" s="190"/>
      <c r="E173" s="190">
        <v>82.84</v>
      </c>
      <c r="F173" s="190"/>
      <c r="G173" s="190"/>
    </row>
    <row r="174" spans="1:7">
      <c r="A174" s="189" t="s">
        <v>2170</v>
      </c>
      <c r="B174" s="190"/>
      <c r="C174" s="190"/>
      <c r="D174" s="190">
        <v>16.8</v>
      </c>
      <c r="E174" s="190">
        <f>192.34-D174</f>
        <v>175.54</v>
      </c>
      <c r="F174" s="190"/>
      <c r="G174" s="190"/>
    </row>
    <row r="175" spans="1:7" ht="30">
      <c r="A175" s="189" t="s">
        <v>2171</v>
      </c>
      <c r="B175" s="190"/>
      <c r="C175" s="190"/>
      <c r="D175" s="190">
        <v>35.200000000000003</v>
      </c>
      <c r="E175" s="190">
        <f>175.32-D175</f>
        <v>140.12</v>
      </c>
      <c r="F175" s="190"/>
      <c r="G175" s="190"/>
    </row>
    <row r="176" spans="1:7" ht="30">
      <c r="A176" s="189" t="s">
        <v>2171</v>
      </c>
      <c r="B176" s="190"/>
      <c r="C176" s="190"/>
      <c r="D176" s="190"/>
      <c r="E176" s="190">
        <v>15.6</v>
      </c>
      <c r="F176" s="190"/>
      <c r="G176" s="190"/>
    </row>
    <row r="177" spans="1:7" ht="30">
      <c r="A177" s="189" t="s">
        <v>2171</v>
      </c>
      <c r="B177" s="190"/>
      <c r="C177" s="190"/>
      <c r="D177" s="190"/>
      <c r="E177" s="190">
        <v>128.80000000000001</v>
      </c>
      <c r="F177" s="190"/>
      <c r="G177" s="190"/>
    </row>
    <row r="178" spans="1:7" ht="30">
      <c r="A178" s="189" t="s">
        <v>2171</v>
      </c>
      <c r="B178" s="190"/>
      <c r="C178" s="190"/>
      <c r="D178" s="190">
        <v>8.4</v>
      </c>
      <c r="E178" s="190">
        <f>24.07-D178</f>
        <v>15.67</v>
      </c>
      <c r="F178" s="190"/>
      <c r="G178" s="190"/>
    </row>
    <row r="179" spans="1:7" ht="30">
      <c r="A179" s="189" t="s">
        <v>2171</v>
      </c>
      <c r="B179" s="190"/>
      <c r="C179" s="190"/>
      <c r="D179" s="190">
        <v>36.06</v>
      </c>
      <c r="E179" s="190">
        <f>262.37-D179</f>
        <v>226.31</v>
      </c>
      <c r="F179" s="190"/>
      <c r="G179" s="190"/>
    </row>
    <row r="180" spans="1:7">
      <c r="A180" s="189" t="s">
        <v>2172</v>
      </c>
      <c r="B180" s="190"/>
      <c r="C180" s="190"/>
      <c r="D180" s="190">
        <v>35.200000000000003</v>
      </c>
      <c r="E180" s="190">
        <f>175.32-D180</f>
        <v>140.12</v>
      </c>
      <c r="F180" s="190"/>
      <c r="G180" s="190"/>
    </row>
    <row r="181" spans="1:7">
      <c r="A181" s="189" t="s">
        <v>2172</v>
      </c>
      <c r="B181" s="190"/>
      <c r="C181" s="190"/>
      <c r="D181" s="190"/>
      <c r="E181" s="190">
        <v>15.6</v>
      </c>
      <c r="F181" s="190"/>
      <c r="G181" s="190"/>
    </row>
    <row r="182" spans="1:7">
      <c r="A182" s="189" t="s">
        <v>2172</v>
      </c>
      <c r="B182" s="190"/>
      <c r="C182" s="190"/>
      <c r="D182" s="190"/>
      <c r="E182" s="190">
        <v>128.80000000000001</v>
      </c>
      <c r="F182" s="190"/>
      <c r="G182" s="190"/>
    </row>
    <row r="183" spans="1:7">
      <c r="A183" s="189" t="s">
        <v>2172</v>
      </c>
      <c r="B183" s="190"/>
      <c r="C183" s="190"/>
      <c r="D183" s="190">
        <v>8.4</v>
      </c>
      <c r="E183" s="190">
        <f>24.07-D183</f>
        <v>15.67</v>
      </c>
      <c r="F183" s="190"/>
      <c r="G183" s="190"/>
    </row>
    <row r="184" spans="1:7">
      <c r="A184" s="189" t="s">
        <v>2172</v>
      </c>
      <c r="B184" s="190"/>
      <c r="C184" s="190"/>
      <c r="D184" s="190">
        <v>54.54</v>
      </c>
      <c r="E184" s="190">
        <f>262.37-D184</f>
        <v>207.83</v>
      </c>
      <c r="F184" s="190"/>
      <c r="G184" s="190"/>
    </row>
    <row r="185" spans="1:7">
      <c r="A185" s="189" t="s">
        <v>2173</v>
      </c>
      <c r="B185" s="190">
        <v>69.8</v>
      </c>
      <c r="C185" s="190">
        <v>8.8000000000000007</v>
      </c>
      <c r="D185" s="190">
        <v>189.8</v>
      </c>
      <c r="E185" s="190">
        <f>((B185*C185)-D185)*2</f>
        <v>848.88</v>
      </c>
      <c r="F185" s="190"/>
      <c r="G185" s="190"/>
    </row>
    <row r="186" spans="1:7">
      <c r="A186" s="189" t="s">
        <v>2174</v>
      </c>
      <c r="B186" s="190"/>
      <c r="C186" s="190"/>
      <c r="D186" s="190"/>
      <c r="E186" s="190">
        <v>133.28</v>
      </c>
      <c r="F186" s="190"/>
      <c r="G186" s="190"/>
    </row>
    <row r="187" spans="1:7">
      <c r="A187" s="189" t="s">
        <v>2175</v>
      </c>
      <c r="B187" s="190">
        <v>58.7</v>
      </c>
      <c r="C187" s="190">
        <v>1.95</v>
      </c>
      <c r="D187" s="190"/>
      <c r="E187" s="190">
        <f>(B187*C187)-D187</f>
        <v>114.465</v>
      </c>
      <c r="F187" s="190"/>
      <c r="G187" s="190"/>
    </row>
    <row r="188" spans="1:7">
      <c r="A188" s="189" t="s">
        <v>2176</v>
      </c>
      <c r="B188" s="190">
        <v>180.44</v>
      </c>
      <c r="C188" s="190">
        <v>1.8</v>
      </c>
      <c r="D188" s="190"/>
      <c r="E188" s="190">
        <f>(B188*C188)-D188</f>
        <v>324.79200000000003</v>
      </c>
      <c r="F188" s="190"/>
      <c r="G188" s="190"/>
    </row>
    <row r="189" spans="1:7">
      <c r="A189" s="189" t="s">
        <v>2177</v>
      </c>
      <c r="B189" s="190">
        <v>76</v>
      </c>
      <c r="C189" s="190">
        <v>1.8</v>
      </c>
      <c r="D189" s="190"/>
      <c r="E189" s="190">
        <f>((B189*C189)-D189)*4</f>
        <v>547.20000000000005</v>
      </c>
      <c r="F189" s="190"/>
      <c r="G189" s="190"/>
    </row>
    <row r="190" spans="1:7">
      <c r="A190" s="243" t="s">
        <v>2091</v>
      </c>
      <c r="B190" s="243"/>
      <c r="C190" s="243"/>
      <c r="D190" s="243"/>
      <c r="E190" s="193">
        <f>SUM(E164:E189)</f>
        <v>4146.3470000000007</v>
      </c>
      <c r="F190" s="194"/>
      <c r="G190" s="195"/>
    </row>
    <row r="191" spans="1:7">
      <c r="A191" s="249" t="s">
        <v>2178</v>
      </c>
      <c r="B191" s="249"/>
      <c r="C191" s="249"/>
      <c r="D191" s="249"/>
      <c r="E191" s="249"/>
      <c r="F191" s="249"/>
      <c r="G191" s="249"/>
    </row>
    <row r="192" spans="1:7" ht="15.75">
      <c r="A192" s="244" t="s">
        <v>2166</v>
      </c>
      <c r="B192" s="244"/>
      <c r="C192" s="244"/>
      <c r="D192" s="244"/>
      <c r="E192" s="244"/>
      <c r="F192" s="244"/>
      <c r="G192" s="244"/>
    </row>
    <row r="193" spans="1:7">
      <c r="A193" s="188" t="s">
        <v>2084</v>
      </c>
      <c r="B193" s="188" t="s">
        <v>2093</v>
      </c>
      <c r="C193" s="188" t="s">
        <v>2094</v>
      </c>
      <c r="D193" s="188" t="s">
        <v>2095</v>
      </c>
      <c r="E193" s="188" t="s">
        <v>2085</v>
      </c>
      <c r="F193" s="188"/>
      <c r="G193" s="188"/>
    </row>
    <row r="194" spans="1:7" ht="30">
      <c r="A194" s="189" t="s">
        <v>2171</v>
      </c>
      <c r="B194" s="190"/>
      <c r="C194" s="190"/>
      <c r="D194" s="190"/>
      <c r="E194" s="190">
        <v>12</v>
      </c>
      <c r="F194" s="190"/>
      <c r="G194" s="190"/>
    </row>
    <row r="195" spans="1:7">
      <c r="A195" s="189" t="s">
        <v>2172</v>
      </c>
      <c r="B195" s="190"/>
      <c r="C195" s="190"/>
      <c r="D195" s="190"/>
      <c r="E195" s="190">
        <v>18.899999999999999</v>
      </c>
      <c r="F195" s="190"/>
      <c r="G195" s="190"/>
    </row>
    <row r="196" spans="1:7">
      <c r="A196" s="243" t="s">
        <v>2091</v>
      </c>
      <c r="B196" s="243"/>
      <c r="C196" s="243"/>
      <c r="D196" s="243"/>
      <c r="E196" s="193">
        <f>SUM(E193:E195)</f>
        <v>30.9</v>
      </c>
      <c r="F196" s="194"/>
      <c r="G196" s="195"/>
    </row>
    <row r="197" spans="1:7">
      <c r="A197" s="249" t="s">
        <v>2179</v>
      </c>
      <c r="B197" s="249"/>
      <c r="C197" s="249"/>
      <c r="D197" s="249"/>
      <c r="E197" s="249"/>
      <c r="F197" s="249"/>
      <c r="G197" s="249"/>
    </row>
    <row r="198" spans="1:7" ht="15.75">
      <c r="A198" s="244" t="s">
        <v>2166</v>
      </c>
      <c r="B198" s="244"/>
      <c r="C198" s="244"/>
      <c r="D198" s="244"/>
      <c r="E198" s="244"/>
      <c r="F198" s="244"/>
      <c r="G198" s="244"/>
    </row>
    <row r="199" spans="1:7">
      <c r="A199" s="188" t="s">
        <v>2084</v>
      </c>
      <c r="B199" s="188"/>
      <c r="C199" s="188"/>
      <c r="D199" s="188"/>
      <c r="E199" s="188" t="s">
        <v>2085</v>
      </c>
      <c r="F199" s="188"/>
      <c r="G199" s="188"/>
    </row>
    <row r="200" spans="1:7" ht="30">
      <c r="A200" s="189" t="s">
        <v>2180</v>
      </c>
      <c r="B200" s="190"/>
      <c r="C200" s="190"/>
      <c r="D200" s="190"/>
      <c r="E200" s="190">
        <f>249.79*4</f>
        <v>999.16</v>
      </c>
      <c r="F200" s="190"/>
      <c r="G200" s="190"/>
    </row>
    <row r="201" spans="1:7">
      <c r="A201" s="189" t="s">
        <v>2181</v>
      </c>
      <c r="B201" s="190"/>
      <c r="C201" s="190"/>
      <c r="D201" s="190"/>
      <c r="E201" s="190">
        <f>196.72*8</f>
        <v>1573.76</v>
      </c>
      <c r="F201" s="190"/>
      <c r="G201" s="190"/>
    </row>
    <row r="202" spans="1:7">
      <c r="A202" s="189" t="s">
        <v>2182</v>
      </c>
      <c r="B202" s="190"/>
      <c r="C202" s="190"/>
      <c r="D202" s="190"/>
      <c r="E202" s="190">
        <f>53.84*2</f>
        <v>107.68</v>
      </c>
      <c r="F202" s="190"/>
      <c r="G202" s="190"/>
    </row>
    <row r="203" spans="1:7">
      <c r="A203" s="243" t="s">
        <v>2091</v>
      </c>
      <c r="B203" s="243"/>
      <c r="C203" s="243"/>
      <c r="D203" s="243"/>
      <c r="E203" s="193">
        <f>SUM(E199:E202)</f>
        <v>2680.6</v>
      </c>
      <c r="F203" s="194"/>
      <c r="G203" s="195"/>
    </row>
    <row r="204" spans="1:7">
      <c r="A204" s="249" t="s">
        <v>2183</v>
      </c>
      <c r="B204" s="249"/>
      <c r="C204" s="249"/>
      <c r="D204" s="249"/>
      <c r="E204" s="249"/>
      <c r="F204" s="249"/>
      <c r="G204" s="249"/>
    </row>
    <row r="205" spans="1:7" ht="15.75">
      <c r="A205" s="244" t="s">
        <v>2166</v>
      </c>
      <c r="B205" s="244"/>
      <c r="C205" s="244"/>
      <c r="D205" s="244"/>
      <c r="E205" s="244"/>
      <c r="F205" s="244"/>
      <c r="G205" s="244"/>
    </row>
    <row r="206" spans="1:7">
      <c r="A206" s="250" t="s">
        <v>2164</v>
      </c>
      <c r="B206" s="250"/>
      <c r="C206" s="250"/>
      <c r="D206" s="197">
        <f>E190</f>
        <v>4146.3470000000007</v>
      </c>
    </row>
    <row r="207" spans="1:7">
      <c r="A207" s="243" t="s">
        <v>2184</v>
      </c>
      <c r="B207" s="243"/>
      <c r="C207" s="243"/>
      <c r="D207" s="193">
        <f>D206</f>
        <v>4146.3470000000007</v>
      </c>
    </row>
    <row r="208" spans="1:7">
      <c r="A208" s="250" t="s">
        <v>2185</v>
      </c>
      <c r="B208" s="250"/>
      <c r="C208" s="250"/>
      <c r="D208" s="193">
        <f>D207</f>
        <v>4146.3470000000007</v>
      </c>
    </row>
    <row r="209" spans="1:7">
      <c r="A209" s="250" t="s">
        <v>2186</v>
      </c>
      <c r="B209" s="250"/>
      <c r="C209" s="250"/>
      <c r="D209" s="193">
        <f>D208</f>
        <v>4146.3470000000007</v>
      </c>
    </row>
    <row r="210" spans="1:7">
      <c r="A210" s="249" t="s">
        <v>2187</v>
      </c>
      <c r="B210" s="249"/>
      <c r="C210" s="249"/>
      <c r="D210" s="249"/>
      <c r="E210" s="249"/>
      <c r="F210" s="249"/>
      <c r="G210" s="249"/>
    </row>
    <row r="211" spans="1:7" ht="15.75">
      <c r="A211" s="244" t="s">
        <v>2056</v>
      </c>
      <c r="B211" s="244"/>
      <c r="C211" s="244"/>
      <c r="D211" s="244"/>
      <c r="E211" s="244"/>
      <c r="F211" s="244"/>
      <c r="G211" s="244"/>
    </row>
    <row r="212" spans="1:7" ht="45">
      <c r="A212" s="188" t="s">
        <v>2084</v>
      </c>
      <c r="B212" s="188" t="s">
        <v>2085</v>
      </c>
      <c r="C212" s="188" t="s">
        <v>2188</v>
      </c>
      <c r="D212" s="188" t="s">
        <v>2189</v>
      </c>
      <c r="E212" s="198" t="s">
        <v>2190</v>
      </c>
      <c r="F212" s="198" t="s">
        <v>2191</v>
      </c>
      <c r="G212" s="198" t="s">
        <v>2192</v>
      </c>
    </row>
    <row r="213" spans="1:7">
      <c r="A213" s="189" t="s">
        <v>2096</v>
      </c>
      <c r="B213" s="190">
        <v>31.93</v>
      </c>
      <c r="C213" s="190">
        <f>B213</f>
        <v>31.93</v>
      </c>
      <c r="D213" s="190">
        <f t="shared" ref="D213:D220" si="5">B213</f>
        <v>31.93</v>
      </c>
      <c r="E213" s="190">
        <v>25.35</v>
      </c>
      <c r="F213" s="190"/>
      <c r="G213" s="190"/>
    </row>
    <row r="214" spans="1:7">
      <c r="A214" s="189" t="s">
        <v>2097</v>
      </c>
      <c r="B214" s="190">
        <v>18.87</v>
      </c>
      <c r="C214" s="190">
        <f>B214</f>
        <v>18.87</v>
      </c>
      <c r="D214" s="190">
        <f t="shared" si="5"/>
        <v>18.87</v>
      </c>
      <c r="E214" s="190">
        <v>17.899999999999999</v>
      </c>
      <c r="F214" s="190"/>
      <c r="G214" s="190"/>
    </row>
    <row r="215" spans="1:7">
      <c r="A215" s="189" t="s">
        <v>2193</v>
      </c>
      <c r="B215" s="190">
        <v>5.46</v>
      </c>
      <c r="C215" s="190"/>
      <c r="D215" s="190">
        <f t="shared" si="5"/>
        <v>5.46</v>
      </c>
      <c r="E215" s="190"/>
      <c r="F215" s="190"/>
      <c r="G215" s="190"/>
    </row>
    <row r="216" spans="1:7">
      <c r="A216" s="191" t="s">
        <v>2098</v>
      </c>
      <c r="B216" s="190">
        <v>20.45</v>
      </c>
      <c r="C216" s="190">
        <f t="shared" ref="C216:C225" si="6">B216</f>
        <v>20.45</v>
      </c>
      <c r="D216" s="190">
        <f t="shared" si="5"/>
        <v>20.45</v>
      </c>
      <c r="E216" s="190">
        <v>18.05</v>
      </c>
      <c r="F216" s="190"/>
      <c r="G216" s="190"/>
    </row>
    <row r="217" spans="1:7">
      <c r="A217" s="191" t="s">
        <v>2099</v>
      </c>
      <c r="B217" s="190">
        <v>53.5</v>
      </c>
      <c r="C217" s="190">
        <f t="shared" si="6"/>
        <v>53.5</v>
      </c>
      <c r="D217" s="190">
        <f t="shared" si="5"/>
        <v>53.5</v>
      </c>
      <c r="E217" s="190">
        <v>30.7</v>
      </c>
      <c r="F217" s="190"/>
      <c r="G217" s="190"/>
    </row>
    <row r="218" spans="1:7">
      <c r="A218" s="191" t="s">
        <v>2100</v>
      </c>
      <c r="B218" s="190">
        <v>6.97</v>
      </c>
      <c r="C218" s="190">
        <f t="shared" si="6"/>
        <v>6.97</v>
      </c>
      <c r="D218" s="190">
        <f t="shared" si="5"/>
        <v>6.97</v>
      </c>
      <c r="E218" s="190">
        <v>10.9</v>
      </c>
      <c r="F218" s="190"/>
      <c r="G218" s="190"/>
    </row>
    <row r="219" spans="1:7">
      <c r="A219" s="191" t="s">
        <v>2101</v>
      </c>
      <c r="B219" s="190">
        <v>24.5</v>
      </c>
      <c r="C219" s="190">
        <f t="shared" si="6"/>
        <v>24.5</v>
      </c>
      <c r="D219" s="190">
        <f t="shared" si="5"/>
        <v>24.5</v>
      </c>
      <c r="E219" s="190">
        <v>21</v>
      </c>
      <c r="F219" s="190"/>
      <c r="G219" s="190"/>
    </row>
    <row r="220" spans="1:7">
      <c r="A220" s="191" t="s">
        <v>2102</v>
      </c>
      <c r="B220" s="190">
        <v>4.42</v>
      </c>
      <c r="C220" s="190">
        <f t="shared" si="6"/>
        <v>4.42</v>
      </c>
      <c r="D220" s="190">
        <f t="shared" si="5"/>
        <v>4.42</v>
      </c>
      <c r="E220" s="190">
        <v>14</v>
      </c>
      <c r="F220" s="190"/>
      <c r="G220" s="190"/>
    </row>
    <row r="221" spans="1:7">
      <c r="A221" s="191" t="s">
        <v>2103</v>
      </c>
      <c r="B221" s="190">
        <v>68.569999999999993</v>
      </c>
      <c r="C221" s="190">
        <f t="shared" si="6"/>
        <v>68.569999999999993</v>
      </c>
      <c r="D221" s="190"/>
      <c r="E221" s="190"/>
      <c r="F221" s="190">
        <f>B221</f>
        <v>68.569999999999993</v>
      </c>
      <c r="G221" s="190">
        <v>33.799999999999997</v>
      </c>
    </row>
    <row r="222" spans="1:7">
      <c r="A222" s="191" t="s">
        <v>2105</v>
      </c>
      <c r="B222" s="190">
        <v>385.9</v>
      </c>
      <c r="C222" s="190">
        <f t="shared" si="6"/>
        <v>385.9</v>
      </c>
      <c r="D222" s="190"/>
      <c r="E222" s="190"/>
      <c r="F222" s="190">
        <f>B222</f>
        <v>385.9</v>
      </c>
      <c r="G222" s="190">
        <v>80</v>
      </c>
    </row>
    <row r="223" spans="1:7">
      <c r="A223" s="191" t="s">
        <v>2106</v>
      </c>
      <c r="B223" s="190">
        <v>66.45</v>
      </c>
      <c r="C223" s="190">
        <f t="shared" si="6"/>
        <v>66.45</v>
      </c>
      <c r="D223" s="190"/>
      <c r="E223" s="190"/>
      <c r="F223" s="190">
        <f>B223</f>
        <v>66.45</v>
      </c>
      <c r="G223" s="190">
        <v>40</v>
      </c>
    </row>
    <row r="224" spans="1:7">
      <c r="A224" s="191" t="s">
        <v>2107</v>
      </c>
      <c r="B224" s="190">
        <v>153</v>
      </c>
      <c r="C224" s="190">
        <f t="shared" si="6"/>
        <v>153</v>
      </c>
      <c r="D224" s="190">
        <f>B224</f>
        <v>153</v>
      </c>
      <c r="E224" s="190">
        <v>205.36</v>
      </c>
      <c r="F224" s="190"/>
      <c r="G224" s="190"/>
    </row>
    <row r="225" spans="1:7">
      <c r="A225" s="191" t="s">
        <v>2089</v>
      </c>
      <c r="B225" s="190">
        <v>16.73</v>
      </c>
      <c r="C225" s="190">
        <f t="shared" si="6"/>
        <v>16.73</v>
      </c>
      <c r="D225" s="190">
        <f>B225</f>
        <v>16.73</v>
      </c>
      <c r="E225" s="190">
        <v>16.600000000000001</v>
      </c>
      <c r="F225" s="190"/>
      <c r="G225" s="190"/>
    </row>
    <row r="226" spans="1:7" ht="30">
      <c r="A226" s="189" t="s">
        <v>2194</v>
      </c>
      <c r="B226" s="190">
        <v>5.25</v>
      </c>
      <c r="C226" s="190"/>
      <c r="D226" s="190">
        <f>B226</f>
        <v>5.25</v>
      </c>
      <c r="E226" s="190"/>
      <c r="F226" s="190"/>
      <c r="G226" s="190"/>
    </row>
    <row r="227" spans="1:7">
      <c r="A227" s="191" t="s">
        <v>2090</v>
      </c>
      <c r="B227" s="190">
        <v>16.73</v>
      </c>
      <c r="C227" s="190">
        <f>B227</f>
        <v>16.73</v>
      </c>
      <c r="D227" s="190">
        <f>B227</f>
        <v>16.73</v>
      </c>
      <c r="E227" s="190">
        <v>16.600000000000001</v>
      </c>
      <c r="F227" s="190"/>
      <c r="G227" s="190"/>
    </row>
    <row r="228" spans="1:7">
      <c r="A228" s="189" t="s">
        <v>2195</v>
      </c>
      <c r="B228" s="190">
        <v>5.25</v>
      </c>
      <c r="C228" s="190"/>
      <c r="D228" s="190">
        <f>B228</f>
        <v>5.25</v>
      </c>
      <c r="E228" s="190"/>
      <c r="F228" s="190"/>
      <c r="G228" s="190"/>
    </row>
    <row r="229" spans="1:7" ht="30">
      <c r="A229" s="189" t="s">
        <v>2070</v>
      </c>
      <c r="B229" s="190">
        <v>305.75</v>
      </c>
      <c r="C229" s="190"/>
      <c r="D229" s="190"/>
      <c r="E229" s="190"/>
      <c r="F229" s="190"/>
      <c r="G229" s="190"/>
    </row>
    <row r="230" spans="1:7">
      <c r="A230" s="189" t="s">
        <v>2071</v>
      </c>
      <c r="B230" s="190">
        <v>305.75</v>
      </c>
      <c r="C230" s="190"/>
      <c r="D230" s="190"/>
      <c r="E230" s="190"/>
      <c r="F230" s="190"/>
      <c r="G230" s="190"/>
    </row>
    <row r="231" spans="1:7">
      <c r="A231" s="189" t="s">
        <v>2196</v>
      </c>
      <c r="B231" s="190">
        <v>239.5</v>
      </c>
      <c r="C231" s="190"/>
      <c r="D231" s="190"/>
      <c r="E231" s="190"/>
      <c r="F231" s="190"/>
      <c r="G231" s="190"/>
    </row>
    <row r="232" spans="1:7">
      <c r="A232" s="189" t="s">
        <v>2197</v>
      </c>
      <c r="B232" s="190">
        <v>239.5</v>
      </c>
      <c r="C232" s="190"/>
      <c r="D232" s="190"/>
      <c r="E232" s="190"/>
      <c r="F232" s="190"/>
      <c r="G232" s="190"/>
    </row>
    <row r="233" spans="1:7">
      <c r="A233" s="199" t="s">
        <v>2198</v>
      </c>
      <c r="B233" s="193">
        <f t="shared" ref="B233:G233" si="7">SUM(B213:B232)</f>
        <v>1974.48</v>
      </c>
      <c r="C233" s="193">
        <f t="shared" si="7"/>
        <v>868.02</v>
      </c>
      <c r="D233" s="193">
        <f t="shared" si="7"/>
        <v>363.06</v>
      </c>
      <c r="E233" s="193">
        <f t="shared" si="7"/>
        <v>376.46000000000004</v>
      </c>
      <c r="F233" s="193">
        <f t="shared" si="7"/>
        <v>520.91999999999996</v>
      </c>
      <c r="G233" s="193">
        <f t="shared" si="7"/>
        <v>153.80000000000001</v>
      </c>
    </row>
    <row r="234" spans="1:7">
      <c r="A234" s="249" t="s">
        <v>2199</v>
      </c>
      <c r="B234" s="249"/>
      <c r="C234" s="249"/>
      <c r="D234" s="249"/>
      <c r="E234" s="249"/>
      <c r="F234" s="249"/>
      <c r="G234" s="249"/>
    </row>
    <row r="235" spans="1:7" ht="15.75">
      <c r="A235" s="244" t="s">
        <v>2056</v>
      </c>
      <c r="B235" s="244"/>
      <c r="C235" s="244"/>
      <c r="D235" s="244"/>
      <c r="E235" s="244"/>
      <c r="F235" s="244"/>
      <c r="G235" s="244"/>
    </row>
    <row r="236" spans="1:7" ht="30">
      <c r="A236" s="188" t="s">
        <v>2084</v>
      </c>
      <c r="B236" s="188" t="s">
        <v>2085</v>
      </c>
      <c r="C236" s="198" t="s">
        <v>2200</v>
      </c>
      <c r="D236" s="198" t="s">
        <v>2201</v>
      </c>
      <c r="E236" s="198" t="s">
        <v>2202</v>
      </c>
      <c r="F236" s="198"/>
      <c r="G236" s="198"/>
    </row>
    <row r="237" spans="1:7">
      <c r="A237" s="189" t="s">
        <v>2096</v>
      </c>
      <c r="B237" s="190">
        <v>31.93</v>
      </c>
      <c r="C237" s="190"/>
      <c r="D237" s="190">
        <v>3.35</v>
      </c>
      <c r="E237" s="190">
        <f>B237</f>
        <v>31.93</v>
      </c>
      <c r="F237" s="190"/>
      <c r="G237" s="190"/>
    </row>
    <row r="238" spans="1:7">
      <c r="A238" s="189" t="s">
        <v>2097</v>
      </c>
      <c r="B238" s="190">
        <v>18.87</v>
      </c>
      <c r="C238" s="190"/>
      <c r="D238" s="190"/>
      <c r="E238" s="190">
        <f>B238</f>
        <v>18.87</v>
      </c>
      <c r="F238" s="190"/>
      <c r="G238" s="190"/>
    </row>
    <row r="239" spans="1:7">
      <c r="A239" s="189" t="s">
        <v>2193</v>
      </c>
      <c r="B239" s="190">
        <v>5.46</v>
      </c>
      <c r="C239" s="190"/>
      <c r="D239" s="190"/>
      <c r="E239" s="190"/>
      <c r="F239" s="190"/>
      <c r="G239" s="190"/>
    </row>
    <row r="240" spans="1:7">
      <c r="A240" s="191" t="s">
        <v>2098</v>
      </c>
      <c r="B240" s="190">
        <v>20.45</v>
      </c>
      <c r="C240" s="190"/>
      <c r="D240" s="190">
        <v>3.35</v>
      </c>
      <c r="E240" s="190">
        <f t="shared" ref="E240:E245" si="8">B240</f>
        <v>20.45</v>
      </c>
      <c r="F240" s="190"/>
      <c r="G240" s="190"/>
    </row>
    <row r="241" spans="1:7">
      <c r="A241" s="191" t="s">
        <v>2099</v>
      </c>
      <c r="B241" s="190">
        <v>53.5</v>
      </c>
      <c r="C241" s="190"/>
      <c r="D241" s="190"/>
      <c r="E241" s="190">
        <f t="shared" si="8"/>
        <v>53.5</v>
      </c>
      <c r="F241" s="190"/>
      <c r="G241" s="190"/>
    </row>
    <row r="242" spans="1:7">
      <c r="A242" s="191" t="s">
        <v>2100</v>
      </c>
      <c r="B242" s="190">
        <v>6.97</v>
      </c>
      <c r="C242" s="190"/>
      <c r="D242" s="190"/>
      <c r="E242" s="190">
        <f t="shared" si="8"/>
        <v>6.97</v>
      </c>
      <c r="F242" s="190"/>
      <c r="G242" s="190"/>
    </row>
    <row r="243" spans="1:7">
      <c r="A243" s="191" t="s">
        <v>2101</v>
      </c>
      <c r="B243" s="190">
        <v>24.5</v>
      </c>
      <c r="C243" s="190"/>
      <c r="D243" s="190"/>
      <c r="E243" s="190">
        <f t="shared" si="8"/>
        <v>24.5</v>
      </c>
      <c r="F243" s="190"/>
      <c r="G243" s="190"/>
    </row>
    <row r="244" spans="1:7">
      <c r="A244" s="191" t="s">
        <v>2102</v>
      </c>
      <c r="B244" s="190">
        <v>4.42</v>
      </c>
      <c r="C244" s="190"/>
      <c r="D244" s="190"/>
      <c r="E244" s="190">
        <f t="shared" si="8"/>
        <v>4.42</v>
      </c>
      <c r="F244" s="190"/>
      <c r="G244" s="190"/>
    </row>
    <row r="245" spans="1:7">
      <c r="A245" s="191" t="s">
        <v>2103</v>
      </c>
      <c r="B245" s="190">
        <v>68.569999999999993</v>
      </c>
      <c r="C245" s="190"/>
      <c r="D245" s="190">
        <v>3.8</v>
      </c>
      <c r="E245" s="190">
        <f t="shared" si="8"/>
        <v>68.569999999999993</v>
      </c>
      <c r="F245" s="190"/>
      <c r="G245" s="190"/>
    </row>
    <row r="246" spans="1:7">
      <c r="A246" s="191" t="s">
        <v>2105</v>
      </c>
      <c r="B246" s="190">
        <v>385.9</v>
      </c>
      <c r="C246" s="190"/>
      <c r="D246" s="190">
        <v>16</v>
      </c>
      <c r="E246" s="190">
        <f>B246-64.3</f>
        <v>321.59999999999997</v>
      </c>
      <c r="F246" s="190"/>
      <c r="G246" s="190"/>
    </row>
    <row r="247" spans="1:7">
      <c r="A247" s="191" t="s">
        <v>2106</v>
      </c>
      <c r="B247" s="190">
        <v>66.45</v>
      </c>
      <c r="C247" s="190"/>
      <c r="D247" s="190">
        <v>6</v>
      </c>
      <c r="E247" s="190">
        <f>B247+64.3</f>
        <v>130.75</v>
      </c>
      <c r="F247" s="190"/>
      <c r="G247" s="190"/>
    </row>
    <row r="248" spans="1:7">
      <c r="A248" s="191" t="s">
        <v>2107</v>
      </c>
      <c r="B248" s="190">
        <v>153</v>
      </c>
      <c r="C248" s="190"/>
      <c r="D248" s="190">
        <v>2.7</v>
      </c>
      <c r="E248" s="190">
        <f>B248</f>
        <v>153</v>
      </c>
      <c r="F248" s="190"/>
      <c r="G248" s="190"/>
    </row>
    <row r="249" spans="1:7">
      <c r="A249" s="191" t="s">
        <v>2089</v>
      </c>
      <c r="B249" s="190">
        <v>16.73</v>
      </c>
      <c r="C249" s="190"/>
      <c r="D249" s="190"/>
      <c r="E249" s="190">
        <f>B249</f>
        <v>16.73</v>
      </c>
      <c r="F249" s="190"/>
      <c r="G249" s="190"/>
    </row>
    <row r="250" spans="1:7" ht="30">
      <c r="A250" s="189" t="s">
        <v>2194</v>
      </c>
      <c r="B250" s="190">
        <v>5.25</v>
      </c>
      <c r="C250" s="190"/>
      <c r="D250" s="190"/>
      <c r="E250" s="190"/>
      <c r="F250" s="190"/>
      <c r="G250" s="190"/>
    </row>
    <row r="251" spans="1:7">
      <c r="A251" s="191" t="s">
        <v>2090</v>
      </c>
      <c r="B251" s="190">
        <v>16.73</v>
      </c>
      <c r="C251" s="190"/>
      <c r="D251" s="190"/>
      <c r="E251" s="190">
        <f>B251</f>
        <v>16.73</v>
      </c>
      <c r="F251" s="190"/>
      <c r="G251" s="190"/>
    </row>
    <row r="252" spans="1:7">
      <c r="A252" s="189" t="s">
        <v>2195</v>
      </c>
      <c r="B252" s="190">
        <v>5.25</v>
      </c>
      <c r="C252" s="190"/>
      <c r="D252" s="190"/>
      <c r="E252" s="190"/>
      <c r="F252" s="190"/>
      <c r="G252" s="190"/>
    </row>
    <row r="253" spans="1:7" ht="30">
      <c r="A253" s="189" t="s">
        <v>2070</v>
      </c>
      <c r="B253" s="190">
        <v>305.75</v>
      </c>
      <c r="C253" s="190">
        <f>B253</f>
        <v>305.75</v>
      </c>
      <c r="D253" s="190"/>
      <c r="E253" s="190"/>
      <c r="F253" s="190"/>
      <c r="G253" s="190"/>
    </row>
    <row r="254" spans="1:7">
      <c r="A254" s="189" t="s">
        <v>2071</v>
      </c>
      <c r="B254" s="190">
        <v>305.75</v>
      </c>
      <c r="C254" s="190">
        <f>B254</f>
        <v>305.75</v>
      </c>
      <c r="D254" s="190"/>
      <c r="E254" s="190"/>
      <c r="F254" s="190"/>
      <c r="G254" s="190"/>
    </row>
    <row r="255" spans="1:7">
      <c r="A255" s="189" t="s">
        <v>2196</v>
      </c>
      <c r="B255" s="190">
        <v>239.5</v>
      </c>
      <c r="C255" s="190">
        <f>B255</f>
        <v>239.5</v>
      </c>
      <c r="D255" s="190"/>
      <c r="E255" s="190"/>
      <c r="F255" s="190"/>
      <c r="G255" s="190"/>
    </row>
    <row r="256" spans="1:7">
      <c r="A256" s="189" t="s">
        <v>2197</v>
      </c>
      <c r="B256" s="190">
        <v>239.5</v>
      </c>
      <c r="C256" s="190">
        <f>B256</f>
        <v>239.5</v>
      </c>
      <c r="D256" s="190"/>
      <c r="E256" s="190"/>
      <c r="F256" s="190"/>
      <c r="G256" s="190"/>
    </row>
    <row r="257" spans="1:7">
      <c r="A257" s="189" t="s">
        <v>2109</v>
      </c>
      <c r="B257" s="190"/>
      <c r="C257" s="190"/>
      <c r="D257" s="190">
        <v>0.9</v>
      </c>
      <c r="E257" s="190"/>
      <c r="F257" s="190"/>
      <c r="G257" s="190"/>
    </row>
    <row r="258" spans="1:7">
      <c r="A258" s="189" t="s">
        <v>2108</v>
      </c>
      <c r="B258" s="190"/>
      <c r="C258" s="190"/>
      <c r="D258" s="190">
        <v>0.9</v>
      </c>
      <c r="E258" s="190"/>
      <c r="F258" s="190"/>
      <c r="G258" s="190"/>
    </row>
    <row r="259" spans="1:7">
      <c r="A259" s="199" t="s">
        <v>2198</v>
      </c>
      <c r="B259" s="193">
        <f>SUM(B237:B258)</f>
        <v>1974.48</v>
      </c>
      <c r="C259" s="193">
        <f>SUM(C237:C258)</f>
        <v>1090.5</v>
      </c>
      <c r="D259" s="193">
        <f>SUM(D237:D258)</f>
        <v>37</v>
      </c>
      <c r="E259" s="193">
        <f>SUM(E237:E258)</f>
        <v>868.02</v>
      </c>
      <c r="F259" s="193"/>
      <c r="G259" s="193"/>
    </row>
    <row r="260" spans="1:7" ht="13.9" customHeight="1">
      <c r="A260" s="256" t="s">
        <v>2203</v>
      </c>
      <c r="B260" s="256"/>
      <c r="C260" s="256"/>
      <c r="D260" s="256"/>
      <c r="E260" s="256"/>
      <c r="F260" s="200">
        <f>C259+E259</f>
        <v>1958.52</v>
      </c>
      <c r="G260" s="201" t="s">
        <v>61</v>
      </c>
    </row>
    <row r="261" spans="1:7" ht="16.149999999999999" customHeight="1">
      <c r="A261" s="258" t="s">
        <v>2204</v>
      </c>
      <c r="B261" s="258"/>
      <c r="C261" s="258"/>
      <c r="D261" s="258"/>
      <c r="E261" s="258"/>
      <c r="F261" s="258"/>
      <c r="G261" s="258"/>
    </row>
    <row r="262" spans="1:7" ht="13.9" customHeight="1">
      <c r="A262" s="256" t="s">
        <v>2205</v>
      </c>
      <c r="B262" s="256"/>
      <c r="C262" s="256"/>
      <c r="D262" s="256"/>
      <c r="E262" s="256"/>
      <c r="F262" s="200">
        <f>$C$259</f>
        <v>1090.5</v>
      </c>
      <c r="G262" s="201" t="s">
        <v>61</v>
      </c>
    </row>
    <row r="263" spans="1:7" ht="24.6" customHeight="1">
      <c r="A263" s="256" t="s">
        <v>2206</v>
      </c>
      <c r="B263" s="256"/>
      <c r="C263" s="256"/>
      <c r="D263" s="256"/>
      <c r="E263" s="256"/>
      <c r="F263" s="200">
        <f>ROUND(F262*0.05,2)</f>
        <v>54.53</v>
      </c>
      <c r="G263" s="201" t="s">
        <v>78</v>
      </c>
    </row>
    <row r="264" spans="1:7" ht="13.9" customHeight="1">
      <c r="A264" s="256" t="s">
        <v>2207</v>
      </c>
      <c r="B264" s="256"/>
      <c r="C264" s="256"/>
      <c r="D264" s="256"/>
      <c r="E264" s="256"/>
      <c r="F264" s="200">
        <v>1936.73</v>
      </c>
      <c r="G264" s="202" t="s">
        <v>99</v>
      </c>
    </row>
    <row r="265" spans="1:7" ht="13.9" customHeight="1">
      <c r="A265" s="256" t="s">
        <v>2208</v>
      </c>
      <c r="B265" s="256"/>
      <c r="C265" s="256"/>
      <c r="D265" s="256"/>
      <c r="E265" s="256"/>
      <c r="F265" s="200">
        <f>F262*0.07</f>
        <v>76.335000000000008</v>
      </c>
      <c r="G265" s="201" t="s">
        <v>78</v>
      </c>
    </row>
    <row r="266" spans="1:7" ht="13.9" customHeight="1">
      <c r="A266" s="257" t="s">
        <v>2209</v>
      </c>
      <c r="B266" s="257"/>
      <c r="C266" s="257"/>
      <c r="D266" s="257"/>
      <c r="E266" s="257"/>
      <c r="F266" s="203">
        <f>F265</f>
        <v>76.335000000000008</v>
      </c>
      <c r="G266" s="204" t="s">
        <v>78</v>
      </c>
    </row>
    <row r="267" spans="1:7" ht="13.9" customHeight="1">
      <c r="A267" s="257" t="s">
        <v>2210</v>
      </c>
      <c r="B267" s="257"/>
      <c r="C267" s="257"/>
      <c r="D267" s="257"/>
      <c r="E267" s="257"/>
      <c r="F267" s="203">
        <v>41.22</v>
      </c>
      <c r="G267" s="201" t="s">
        <v>61</v>
      </c>
    </row>
    <row r="268" spans="1:7">
      <c r="A268" s="249" t="s">
        <v>2211</v>
      </c>
      <c r="B268" s="249"/>
      <c r="C268" s="249"/>
      <c r="D268" s="249"/>
      <c r="E268" s="249"/>
      <c r="F268" s="249"/>
      <c r="G268" s="249"/>
    </row>
    <row r="269" spans="1:7" ht="15.75">
      <c r="A269" s="244" t="s">
        <v>2056</v>
      </c>
      <c r="B269" s="244"/>
      <c r="C269" s="244"/>
      <c r="D269" s="244"/>
      <c r="E269" s="244"/>
      <c r="F269" s="244"/>
      <c r="G269" s="244"/>
    </row>
    <row r="270" spans="1:7" ht="30">
      <c r="A270" s="188" t="s">
        <v>2084</v>
      </c>
      <c r="B270" s="188" t="s">
        <v>2085</v>
      </c>
      <c r="C270" s="198" t="s">
        <v>2212</v>
      </c>
      <c r="D270" s="198" t="s">
        <v>2213</v>
      </c>
      <c r="E270" s="198" t="s">
        <v>2214</v>
      </c>
      <c r="F270" s="198"/>
      <c r="G270" s="198"/>
    </row>
    <row r="271" spans="1:7" ht="30">
      <c r="A271" s="189" t="s">
        <v>2070</v>
      </c>
      <c r="B271" s="190">
        <v>305.75</v>
      </c>
      <c r="C271" s="190">
        <f>B271</f>
        <v>305.75</v>
      </c>
      <c r="D271" s="190"/>
      <c r="E271" s="190">
        <f t="shared" ref="E271:E278" si="9">B271</f>
        <v>305.75</v>
      </c>
      <c r="F271" s="190"/>
      <c r="G271" s="190"/>
    </row>
    <row r="272" spans="1:7">
      <c r="A272" s="189" t="s">
        <v>2071</v>
      </c>
      <c r="B272" s="190">
        <v>305.75</v>
      </c>
      <c r="C272" s="190">
        <f>B272</f>
        <v>305.75</v>
      </c>
      <c r="D272" s="190"/>
      <c r="E272" s="190">
        <f t="shared" si="9"/>
        <v>305.75</v>
      </c>
      <c r="F272" s="190"/>
      <c r="G272" s="190"/>
    </row>
    <row r="273" spans="1:7">
      <c r="A273" s="189" t="s">
        <v>2196</v>
      </c>
      <c r="B273" s="190">
        <v>239.5</v>
      </c>
      <c r="C273" s="190">
        <f>B273</f>
        <v>239.5</v>
      </c>
      <c r="D273" s="190"/>
      <c r="E273" s="190">
        <f t="shared" si="9"/>
        <v>239.5</v>
      </c>
      <c r="F273" s="190"/>
      <c r="G273" s="190"/>
    </row>
    <row r="274" spans="1:7">
      <c r="A274" s="189" t="s">
        <v>2197</v>
      </c>
      <c r="B274" s="190">
        <v>239.5</v>
      </c>
      <c r="C274" s="190">
        <f>B274</f>
        <v>239.5</v>
      </c>
      <c r="D274" s="190"/>
      <c r="E274" s="190">
        <f t="shared" si="9"/>
        <v>239.5</v>
      </c>
      <c r="F274" s="190"/>
      <c r="G274" s="190"/>
    </row>
    <row r="275" spans="1:7">
      <c r="A275" s="189" t="s">
        <v>2215</v>
      </c>
      <c r="B275" s="190">
        <f>37.63*2</f>
        <v>75.260000000000005</v>
      </c>
      <c r="C275" s="190"/>
      <c r="D275" s="190">
        <f>B275</f>
        <v>75.260000000000005</v>
      </c>
      <c r="E275" s="190">
        <f t="shared" si="9"/>
        <v>75.260000000000005</v>
      </c>
      <c r="F275" s="190"/>
      <c r="G275" s="190"/>
    </row>
    <row r="276" spans="1:7">
      <c r="A276" s="189" t="s">
        <v>2216</v>
      </c>
      <c r="B276" s="190">
        <v>113.4</v>
      </c>
      <c r="C276" s="190"/>
      <c r="D276" s="190">
        <f>B276</f>
        <v>113.4</v>
      </c>
      <c r="E276" s="190">
        <f t="shared" si="9"/>
        <v>113.4</v>
      </c>
      <c r="F276" s="190"/>
      <c r="G276" s="190"/>
    </row>
    <row r="277" spans="1:7" ht="30">
      <c r="A277" s="189" t="s">
        <v>2217</v>
      </c>
      <c r="B277" s="190">
        <v>43.56</v>
      </c>
      <c r="C277" s="190"/>
      <c r="D277" s="190">
        <f>B277</f>
        <v>43.56</v>
      </c>
      <c r="E277" s="190">
        <f t="shared" si="9"/>
        <v>43.56</v>
      </c>
      <c r="F277" s="190"/>
      <c r="G277" s="190"/>
    </row>
    <row r="278" spans="1:7">
      <c r="A278" s="189" t="s">
        <v>2218</v>
      </c>
      <c r="B278" s="190">
        <f>29.9*0.5*4</f>
        <v>59.8</v>
      </c>
      <c r="C278" s="190"/>
      <c r="D278" s="190">
        <f>B278</f>
        <v>59.8</v>
      </c>
      <c r="E278" s="190">
        <f t="shared" si="9"/>
        <v>59.8</v>
      </c>
      <c r="F278" s="190"/>
      <c r="G278" s="190"/>
    </row>
    <row r="279" spans="1:7">
      <c r="A279" s="199" t="s">
        <v>2198</v>
      </c>
      <c r="B279" s="193">
        <f>SUM(B271:B278)</f>
        <v>1382.52</v>
      </c>
      <c r="C279" s="193">
        <f>SUM(C271:C278)</f>
        <v>1090.5</v>
      </c>
      <c r="D279" s="193">
        <f>SUM(D271:D278)</f>
        <v>292.02000000000004</v>
      </c>
      <c r="E279" s="193">
        <f>SUM(E271:E278)</f>
        <v>1382.52</v>
      </c>
      <c r="F279" s="193"/>
      <c r="G279" s="193"/>
    </row>
    <row r="280" spans="1:7">
      <c r="A280" s="249" t="s">
        <v>2219</v>
      </c>
      <c r="B280" s="249"/>
      <c r="C280" s="249"/>
      <c r="D280" s="249"/>
      <c r="E280" s="249"/>
      <c r="F280" s="205"/>
      <c r="G280" s="205"/>
    </row>
    <row r="281" spans="1:7" ht="15" customHeight="1">
      <c r="A281" s="251" t="s">
        <v>327</v>
      </c>
      <c r="B281" s="251" t="s">
        <v>2116</v>
      </c>
      <c r="C281" s="251"/>
      <c r="D281" s="251" t="s">
        <v>2117</v>
      </c>
      <c r="E281" s="251" t="s">
        <v>2093</v>
      </c>
      <c r="F281" s="252"/>
      <c r="G281" s="1"/>
    </row>
    <row r="282" spans="1:7">
      <c r="A282" s="251"/>
      <c r="B282" s="188" t="s">
        <v>2122</v>
      </c>
      <c r="C282" s="188" t="s">
        <v>2094</v>
      </c>
      <c r="D282" s="251"/>
      <c r="E282" s="251"/>
      <c r="F282" s="252"/>
    </row>
    <row r="283" spans="1:7" ht="17.25" customHeight="1">
      <c r="A283" s="191" t="s">
        <v>2135</v>
      </c>
      <c r="B283" s="190">
        <v>3</v>
      </c>
      <c r="C283" s="190">
        <v>1.2</v>
      </c>
      <c r="D283" s="190">
        <v>2</v>
      </c>
      <c r="E283" s="196">
        <f>(B283+0.04)*D283</f>
        <v>6.08</v>
      </c>
      <c r="F283" s="196"/>
    </row>
    <row r="284" spans="1:7">
      <c r="A284" s="191" t="s">
        <v>2138</v>
      </c>
      <c r="B284" s="190">
        <v>2</v>
      </c>
      <c r="C284" s="190">
        <v>1.2</v>
      </c>
      <c r="D284" s="190">
        <v>4</v>
      </c>
      <c r="E284" s="196">
        <f>(B284+0.04)*D284</f>
        <v>8.16</v>
      </c>
      <c r="F284" s="206"/>
    </row>
    <row r="285" spans="1:7">
      <c r="A285" s="191" t="s">
        <v>2141</v>
      </c>
      <c r="B285" s="190">
        <v>1.2</v>
      </c>
      <c r="C285" s="190">
        <v>1</v>
      </c>
      <c r="D285" s="190">
        <v>3</v>
      </c>
      <c r="E285" s="196">
        <f>(B285+0.04)*D285</f>
        <v>3.7199999999999998</v>
      </c>
      <c r="F285" s="206"/>
    </row>
    <row r="286" spans="1:7">
      <c r="D286" s="207" t="s">
        <v>2091</v>
      </c>
      <c r="E286" s="197">
        <f>SUM(E283:E285)</f>
        <v>17.96</v>
      </c>
      <c r="F286" s="197"/>
    </row>
    <row r="287" spans="1:7">
      <c r="A287" s="249" t="s">
        <v>2220</v>
      </c>
      <c r="B287" s="249"/>
      <c r="C287" s="249"/>
      <c r="D287" s="249"/>
      <c r="E287" s="249"/>
    </row>
    <row r="288" spans="1:7">
      <c r="A288" s="251" t="s">
        <v>2084</v>
      </c>
      <c r="B288" s="251" t="s">
        <v>2116</v>
      </c>
      <c r="C288" s="251"/>
      <c r="D288" s="251" t="s">
        <v>2117</v>
      </c>
      <c r="E288" s="251" t="s">
        <v>2151</v>
      </c>
    </row>
    <row r="289" spans="1:7">
      <c r="A289" s="251"/>
      <c r="B289" s="188" t="s">
        <v>2122</v>
      </c>
      <c r="C289" s="188" t="s">
        <v>2093</v>
      </c>
      <c r="D289" s="251"/>
      <c r="E289" s="251"/>
    </row>
    <row r="290" spans="1:7">
      <c r="A290" s="191" t="s">
        <v>2221</v>
      </c>
      <c r="B290" s="190">
        <v>0.6</v>
      </c>
      <c r="C290" s="190">
        <v>3</v>
      </c>
      <c r="D290" s="190">
        <v>1</v>
      </c>
      <c r="E290" s="196">
        <f>C290*D290</f>
        <v>3</v>
      </c>
    </row>
    <row r="291" spans="1:7">
      <c r="A291" s="191" t="s">
        <v>2102</v>
      </c>
      <c r="B291" s="190">
        <v>0.5</v>
      </c>
      <c r="C291" s="190">
        <v>1.1000000000000001</v>
      </c>
      <c r="D291" s="190">
        <v>1</v>
      </c>
      <c r="E291" s="196">
        <f>C291*D291</f>
        <v>1.1000000000000001</v>
      </c>
    </row>
    <row r="292" spans="1:7">
      <c r="D292" s="207" t="s">
        <v>2091</v>
      </c>
      <c r="E292" s="197">
        <f>SUM(E290:E291)</f>
        <v>4.0999999999999996</v>
      </c>
    </row>
    <row r="293" spans="1:7">
      <c r="A293" s="249" t="s">
        <v>431</v>
      </c>
      <c r="B293" s="249"/>
      <c r="C293" s="249"/>
      <c r="D293" s="249"/>
      <c r="E293" s="249"/>
      <c r="F293" s="249"/>
      <c r="G293" s="249"/>
    </row>
    <row r="294" spans="1:7" ht="15.75">
      <c r="A294" s="244" t="s">
        <v>2056</v>
      </c>
      <c r="B294" s="244"/>
      <c r="C294" s="244"/>
      <c r="D294" s="244"/>
      <c r="E294" s="244"/>
      <c r="F294" s="244"/>
      <c r="G294" s="244"/>
    </row>
    <row r="295" spans="1:7">
      <c r="A295" s="243" t="s">
        <v>2222</v>
      </c>
      <c r="B295" s="243"/>
      <c r="C295" s="243"/>
      <c r="D295" s="193">
        <f>G46</f>
        <v>2005.5</v>
      </c>
    </row>
    <row r="296" spans="1:7">
      <c r="A296" s="243" t="s">
        <v>2223</v>
      </c>
      <c r="B296" s="243"/>
      <c r="C296" s="243"/>
      <c r="D296" s="193">
        <f>(SUM(H77:H79)+SUM(H82:H87)*2)</f>
        <v>446.11</v>
      </c>
    </row>
    <row r="297" spans="1:7">
      <c r="A297" s="243" t="s">
        <v>2224</v>
      </c>
      <c r="B297" s="243"/>
      <c r="C297" s="243"/>
      <c r="D297" s="193">
        <f>E155</f>
        <v>106.33000000000001</v>
      </c>
    </row>
    <row r="298" spans="1:7">
      <c r="A298" s="250" t="s">
        <v>2091</v>
      </c>
      <c r="B298" s="250"/>
      <c r="C298" s="250"/>
      <c r="D298" s="197">
        <f>SUM(D295:D297)</f>
        <v>2557.94</v>
      </c>
    </row>
    <row r="300" spans="1:7" ht="13.9" customHeight="1">
      <c r="A300" s="254" t="s">
        <v>2225</v>
      </c>
      <c r="B300" s="254"/>
      <c r="C300" s="254"/>
      <c r="D300" s="254"/>
      <c r="E300" s="254"/>
      <c r="F300" s="254"/>
      <c r="G300" s="185">
        <v>2215.38</v>
      </c>
    </row>
    <row r="301" spans="1:7">
      <c r="A301" s="249" t="s">
        <v>290</v>
      </c>
      <c r="B301" s="249"/>
      <c r="C301" s="249"/>
      <c r="D301" s="249"/>
      <c r="E301" s="249"/>
      <c r="F301" s="249"/>
      <c r="G301" s="249"/>
    </row>
    <row r="302" spans="1:7" ht="15.75">
      <c r="A302" s="244" t="s">
        <v>2057</v>
      </c>
      <c r="B302" s="244"/>
      <c r="C302" s="244"/>
      <c r="D302" s="244"/>
      <c r="E302" s="244"/>
      <c r="F302" s="244"/>
      <c r="G302" s="244"/>
    </row>
    <row r="303" spans="1:7">
      <c r="A303" s="188" t="s">
        <v>2084</v>
      </c>
      <c r="B303" s="188" t="s">
        <v>2093</v>
      </c>
      <c r="C303" s="188" t="s">
        <v>2094</v>
      </c>
      <c r="D303" s="188" t="s">
        <v>2095</v>
      </c>
      <c r="E303" s="188" t="s">
        <v>2085</v>
      </c>
      <c r="F303" s="188"/>
      <c r="G303" s="188"/>
    </row>
    <row r="304" spans="1:7">
      <c r="A304" s="189" t="s">
        <v>2226</v>
      </c>
      <c r="B304" s="190">
        <v>21.4</v>
      </c>
      <c r="C304" s="190">
        <v>3.35</v>
      </c>
      <c r="D304" s="190"/>
      <c r="E304" s="190"/>
      <c r="F304" s="190"/>
      <c r="G304" s="190"/>
    </row>
    <row r="305" spans="1:7">
      <c r="A305" s="189" t="s">
        <v>2097</v>
      </c>
      <c r="B305" s="190">
        <v>17.899999999999999</v>
      </c>
      <c r="C305" s="190">
        <v>3.35</v>
      </c>
      <c r="D305" s="190">
        <v>12.59</v>
      </c>
      <c r="E305" s="190">
        <f>(B305*C305)-D305</f>
        <v>47.375</v>
      </c>
      <c r="F305" s="190"/>
      <c r="G305" s="190"/>
    </row>
    <row r="306" spans="1:7">
      <c r="A306" s="191" t="s">
        <v>2227</v>
      </c>
      <c r="B306" s="190">
        <v>21.4</v>
      </c>
      <c r="C306" s="190">
        <v>3.35</v>
      </c>
      <c r="D306" s="190"/>
      <c r="E306" s="190"/>
      <c r="F306" s="190"/>
      <c r="G306" s="190"/>
    </row>
    <row r="307" spans="1:7">
      <c r="A307" s="191" t="s">
        <v>2228</v>
      </c>
      <c r="B307" s="190">
        <v>34</v>
      </c>
      <c r="C307" s="190">
        <v>3.35</v>
      </c>
      <c r="D307" s="190">
        <v>17.399999999999999</v>
      </c>
      <c r="E307" s="190">
        <f>(B307*C307)-D307</f>
        <v>96.5</v>
      </c>
      <c r="F307" s="190"/>
      <c r="G307" s="190"/>
    </row>
    <row r="308" spans="1:7">
      <c r="A308" s="191" t="s">
        <v>2229</v>
      </c>
      <c r="B308" s="190">
        <v>32.799999999999997</v>
      </c>
      <c r="C308" s="190">
        <v>3.35</v>
      </c>
      <c r="D308" s="190">
        <v>18.09</v>
      </c>
      <c r="E308" s="190">
        <f>(B308*C308)-D308</f>
        <v>91.789999999999992</v>
      </c>
      <c r="F308" s="190"/>
      <c r="G308" s="190"/>
    </row>
    <row r="309" spans="1:7">
      <c r="A309" s="191" t="s">
        <v>2230</v>
      </c>
      <c r="B309" s="190">
        <v>14.8</v>
      </c>
      <c r="C309" s="190">
        <v>3.35</v>
      </c>
      <c r="D309" s="190"/>
      <c r="E309" s="190"/>
      <c r="F309" s="190"/>
      <c r="G309" s="190"/>
    </row>
    <row r="310" spans="1:7">
      <c r="A310" s="191" t="s">
        <v>2231</v>
      </c>
      <c r="B310" s="190">
        <v>3</v>
      </c>
      <c r="C310" s="190">
        <v>3.35</v>
      </c>
      <c r="D310" s="190">
        <v>1.47</v>
      </c>
      <c r="E310" s="190">
        <f>(B310*C310)-D310</f>
        <v>8.58</v>
      </c>
      <c r="F310" s="190"/>
      <c r="G310" s="190"/>
    </row>
    <row r="311" spans="1:7">
      <c r="A311" s="191" t="s">
        <v>2232</v>
      </c>
      <c r="B311" s="190">
        <v>6.4</v>
      </c>
      <c r="C311" s="190">
        <v>3.35</v>
      </c>
      <c r="D311" s="190"/>
      <c r="E311" s="190"/>
      <c r="F311" s="190"/>
      <c r="G311" s="190"/>
    </row>
    <row r="312" spans="1:7">
      <c r="A312" s="191" t="s">
        <v>2233</v>
      </c>
      <c r="B312" s="190">
        <v>3</v>
      </c>
      <c r="C312" s="190">
        <v>3.35</v>
      </c>
      <c r="D312" s="190">
        <v>1.83</v>
      </c>
      <c r="E312" s="190">
        <f t="shared" ref="E312:E334" si="10">(B312*C312)-D312</f>
        <v>8.2200000000000006</v>
      </c>
      <c r="F312" s="190"/>
      <c r="G312" s="190"/>
    </row>
    <row r="313" spans="1:7">
      <c r="A313" s="191" t="s">
        <v>2228</v>
      </c>
      <c r="B313" s="190">
        <v>22</v>
      </c>
      <c r="C313" s="190">
        <v>3.35</v>
      </c>
      <c r="D313" s="190">
        <v>10.38</v>
      </c>
      <c r="E313" s="190">
        <f t="shared" si="10"/>
        <v>63.32</v>
      </c>
      <c r="F313" s="190"/>
      <c r="G313" s="190"/>
    </row>
    <row r="314" spans="1:7">
      <c r="A314" s="191" t="s">
        <v>2234</v>
      </c>
      <c r="B314" s="190">
        <v>36.4</v>
      </c>
      <c r="C314" s="190">
        <v>3.35</v>
      </c>
      <c r="D314" s="190">
        <v>63.24</v>
      </c>
      <c r="E314" s="190">
        <f t="shared" si="10"/>
        <v>58.699999999999996</v>
      </c>
      <c r="F314" s="190"/>
      <c r="G314" s="190"/>
    </row>
    <row r="315" spans="1:7">
      <c r="A315" s="191" t="s">
        <v>2235</v>
      </c>
      <c r="B315" s="190">
        <v>22.4</v>
      </c>
      <c r="C315" s="190">
        <v>3.35</v>
      </c>
      <c r="D315" s="190">
        <v>27.74</v>
      </c>
      <c r="E315" s="190">
        <f t="shared" si="10"/>
        <v>47.3</v>
      </c>
      <c r="F315" s="190"/>
      <c r="G315" s="190"/>
    </row>
    <row r="316" spans="1:7" ht="30">
      <c r="A316" s="189" t="s">
        <v>2236</v>
      </c>
      <c r="B316" s="190">
        <v>35.6</v>
      </c>
      <c r="C316" s="190">
        <v>3.35</v>
      </c>
      <c r="D316" s="190">
        <v>42.5</v>
      </c>
      <c r="E316" s="190">
        <f t="shared" si="10"/>
        <v>76.760000000000005</v>
      </c>
      <c r="F316" s="190"/>
      <c r="G316" s="190"/>
    </row>
    <row r="317" spans="1:7">
      <c r="A317" s="191" t="s">
        <v>2237</v>
      </c>
      <c r="B317" s="190">
        <v>37.799999999999997</v>
      </c>
      <c r="C317" s="190">
        <v>3.35</v>
      </c>
      <c r="D317" s="190">
        <v>36.89</v>
      </c>
      <c r="E317" s="190">
        <f t="shared" si="10"/>
        <v>89.74</v>
      </c>
      <c r="F317" s="190"/>
      <c r="G317" s="190"/>
    </row>
    <row r="318" spans="1:7" ht="30">
      <c r="A318" s="189" t="s">
        <v>2238</v>
      </c>
      <c r="B318" s="190">
        <v>31.2</v>
      </c>
      <c r="C318" s="190">
        <v>3.35</v>
      </c>
      <c r="D318" s="190">
        <v>42.5</v>
      </c>
      <c r="E318" s="190">
        <f t="shared" si="10"/>
        <v>62.019999999999996</v>
      </c>
      <c r="F318" s="190"/>
      <c r="G318" s="190"/>
    </row>
    <row r="319" spans="1:7">
      <c r="A319" s="191" t="s">
        <v>2239</v>
      </c>
      <c r="B319" s="190">
        <v>19.399999999999999</v>
      </c>
      <c r="C319" s="190">
        <v>3.35</v>
      </c>
      <c r="D319" s="190">
        <v>19.43</v>
      </c>
      <c r="E319" s="190">
        <f t="shared" si="10"/>
        <v>45.559999999999995</v>
      </c>
      <c r="F319" s="190"/>
      <c r="G319" s="190"/>
    </row>
    <row r="320" spans="1:7">
      <c r="A320" s="191" t="s">
        <v>2240</v>
      </c>
      <c r="B320" s="190">
        <v>9.8000000000000007</v>
      </c>
      <c r="C320" s="190">
        <v>3.35</v>
      </c>
      <c r="D320" s="190">
        <v>12.1</v>
      </c>
      <c r="E320" s="190">
        <f t="shared" si="10"/>
        <v>20.730000000000004</v>
      </c>
      <c r="F320" s="190"/>
      <c r="G320" s="190"/>
    </row>
    <row r="321" spans="1:7">
      <c r="A321" s="191" t="s">
        <v>2241</v>
      </c>
      <c r="B321" s="190">
        <v>35.6</v>
      </c>
      <c r="C321" s="190">
        <v>3.35</v>
      </c>
      <c r="D321" s="190">
        <v>42.5</v>
      </c>
      <c r="E321" s="190">
        <f t="shared" si="10"/>
        <v>76.760000000000005</v>
      </c>
      <c r="F321" s="190"/>
      <c r="G321" s="190"/>
    </row>
    <row r="322" spans="1:7">
      <c r="A322" s="189" t="s">
        <v>2242</v>
      </c>
      <c r="B322" s="190">
        <v>37.799999999999997</v>
      </c>
      <c r="C322" s="190">
        <v>3.35</v>
      </c>
      <c r="D322" s="190">
        <v>36.89</v>
      </c>
      <c r="E322" s="190">
        <f t="shared" si="10"/>
        <v>89.74</v>
      </c>
      <c r="F322" s="190"/>
      <c r="G322" s="190"/>
    </row>
    <row r="323" spans="1:7" ht="30">
      <c r="A323" s="189" t="s">
        <v>2243</v>
      </c>
      <c r="B323" s="190">
        <v>31.2</v>
      </c>
      <c r="C323" s="190">
        <v>3.35</v>
      </c>
      <c r="D323" s="190">
        <v>42.5</v>
      </c>
      <c r="E323" s="190">
        <f t="shared" si="10"/>
        <v>62.019999999999996</v>
      </c>
      <c r="F323" s="190"/>
      <c r="G323" s="190"/>
    </row>
    <row r="324" spans="1:7">
      <c r="A324" s="191" t="s">
        <v>2244</v>
      </c>
      <c r="B324" s="190">
        <v>19.399999999999999</v>
      </c>
      <c r="C324" s="190">
        <v>3.35</v>
      </c>
      <c r="D324" s="190">
        <v>19.43</v>
      </c>
      <c r="E324" s="190">
        <f t="shared" si="10"/>
        <v>45.559999999999995</v>
      </c>
      <c r="F324" s="190"/>
      <c r="G324" s="190"/>
    </row>
    <row r="325" spans="1:7">
      <c r="A325" s="191" t="s">
        <v>2245</v>
      </c>
      <c r="B325" s="190">
        <v>9.8000000000000007</v>
      </c>
      <c r="C325" s="190">
        <v>3.35</v>
      </c>
      <c r="D325" s="190">
        <v>12.1</v>
      </c>
      <c r="E325" s="190">
        <f t="shared" si="10"/>
        <v>20.730000000000004</v>
      </c>
      <c r="F325" s="190"/>
      <c r="G325" s="190"/>
    </row>
    <row r="326" spans="1:7">
      <c r="A326" s="189" t="s">
        <v>2089</v>
      </c>
      <c r="B326" s="190">
        <v>16.600000000000001</v>
      </c>
      <c r="C326" s="190">
        <v>3.35</v>
      </c>
      <c r="D326" s="190">
        <v>29.5</v>
      </c>
      <c r="E326" s="190">
        <f t="shared" si="10"/>
        <v>26.110000000000007</v>
      </c>
      <c r="F326" s="190"/>
      <c r="G326" s="190"/>
    </row>
    <row r="327" spans="1:7">
      <c r="A327" s="191" t="s">
        <v>2090</v>
      </c>
      <c r="B327" s="190">
        <v>16.600000000000001</v>
      </c>
      <c r="C327" s="190">
        <v>3.35</v>
      </c>
      <c r="D327" s="190">
        <v>29.5</v>
      </c>
      <c r="E327" s="190">
        <f t="shared" si="10"/>
        <v>26.110000000000007</v>
      </c>
      <c r="F327" s="190"/>
      <c r="G327" s="190"/>
    </row>
    <row r="328" spans="1:7">
      <c r="A328" s="189" t="s">
        <v>2108</v>
      </c>
      <c r="B328" s="190">
        <v>7.7</v>
      </c>
      <c r="C328" s="190">
        <v>3.35</v>
      </c>
      <c r="D328" s="190">
        <v>6.7</v>
      </c>
      <c r="E328" s="190">
        <f t="shared" si="10"/>
        <v>19.095000000000002</v>
      </c>
      <c r="F328" s="190"/>
      <c r="G328" s="190"/>
    </row>
    <row r="329" spans="1:7">
      <c r="A329" s="191" t="s">
        <v>2109</v>
      </c>
      <c r="B329" s="190">
        <v>7.7</v>
      </c>
      <c r="C329" s="190">
        <v>3.35</v>
      </c>
      <c r="D329" s="190">
        <v>6.7</v>
      </c>
      <c r="E329" s="190">
        <f t="shared" si="10"/>
        <v>19.095000000000002</v>
      </c>
      <c r="F329" s="190"/>
      <c r="G329" s="190"/>
    </row>
    <row r="330" spans="1:7">
      <c r="A330" s="191" t="s">
        <v>2246</v>
      </c>
      <c r="B330" s="190">
        <v>19.399999999999999</v>
      </c>
      <c r="C330" s="190">
        <v>3.35</v>
      </c>
      <c r="D330" s="190">
        <v>24.24</v>
      </c>
      <c r="E330" s="190">
        <f t="shared" si="10"/>
        <v>40.75</v>
      </c>
      <c r="F330" s="190"/>
      <c r="G330" s="190"/>
    </row>
    <row r="331" spans="1:7">
      <c r="A331" s="191" t="s">
        <v>2247</v>
      </c>
      <c r="B331" s="190">
        <v>19.399999999999999</v>
      </c>
      <c r="C331" s="190">
        <v>3.35</v>
      </c>
      <c r="D331" s="190">
        <v>24.24</v>
      </c>
      <c r="E331" s="190">
        <f t="shared" si="10"/>
        <v>40.75</v>
      </c>
      <c r="F331" s="190"/>
      <c r="G331" s="190"/>
    </row>
    <row r="332" spans="1:7">
      <c r="A332" s="189" t="s">
        <v>2248</v>
      </c>
      <c r="B332" s="190">
        <f>12*0.4</f>
        <v>4.8000000000000007</v>
      </c>
      <c r="C332" s="190">
        <v>3.35</v>
      </c>
      <c r="D332" s="190"/>
      <c r="E332" s="190">
        <f t="shared" si="10"/>
        <v>16.080000000000002</v>
      </c>
      <c r="F332" s="190"/>
      <c r="G332" s="190"/>
    </row>
    <row r="333" spans="1:7" ht="30">
      <c r="A333" s="189" t="s">
        <v>2249</v>
      </c>
      <c r="B333" s="190">
        <v>41.5</v>
      </c>
      <c r="C333" s="190">
        <v>1.1000000000000001</v>
      </c>
      <c r="D333" s="190"/>
      <c r="E333" s="190">
        <f t="shared" si="10"/>
        <v>45.650000000000006</v>
      </c>
      <c r="F333" s="190"/>
      <c r="G333" s="190"/>
    </row>
    <row r="334" spans="1:7">
      <c r="A334" s="191" t="s">
        <v>2250</v>
      </c>
      <c r="B334" s="190">
        <v>35.6</v>
      </c>
      <c r="C334" s="190">
        <v>3.35</v>
      </c>
      <c r="D334" s="190">
        <v>42.5</v>
      </c>
      <c r="E334" s="190">
        <f t="shared" si="10"/>
        <v>76.760000000000005</v>
      </c>
      <c r="F334" s="190"/>
      <c r="G334" s="190"/>
    </row>
    <row r="335" spans="1:7">
      <c r="A335" s="191" t="s">
        <v>2251</v>
      </c>
      <c r="B335" s="190"/>
      <c r="C335" s="190"/>
      <c r="D335" s="190"/>
      <c r="E335" s="190"/>
      <c r="F335" s="190"/>
      <c r="G335" s="190"/>
    </row>
    <row r="336" spans="1:7">
      <c r="A336" s="191" t="s">
        <v>2252</v>
      </c>
      <c r="B336" s="190">
        <v>31.2</v>
      </c>
      <c r="C336" s="190">
        <v>3.35</v>
      </c>
      <c r="D336" s="190">
        <v>42.5</v>
      </c>
      <c r="E336" s="190">
        <f>(B336*C336)-D336</f>
        <v>62.019999999999996</v>
      </c>
      <c r="F336" s="190"/>
      <c r="G336" s="190"/>
    </row>
    <row r="337" spans="1:8">
      <c r="A337" s="191" t="s">
        <v>2253</v>
      </c>
      <c r="B337" s="190">
        <v>31.2</v>
      </c>
      <c r="C337" s="190">
        <v>3.35</v>
      </c>
      <c r="D337" s="190">
        <v>42.5</v>
      </c>
      <c r="E337" s="190">
        <f>(B337*C337)-D337</f>
        <v>62.019999999999996</v>
      </c>
      <c r="F337" s="190"/>
      <c r="G337" s="190"/>
    </row>
    <row r="338" spans="1:8">
      <c r="A338" s="191" t="s">
        <v>2254</v>
      </c>
      <c r="B338" s="190"/>
      <c r="C338" s="190"/>
      <c r="D338" s="190"/>
      <c r="E338" s="190"/>
      <c r="F338" s="190"/>
      <c r="G338" s="190"/>
    </row>
    <row r="339" spans="1:8">
      <c r="A339" s="189" t="s">
        <v>2255</v>
      </c>
      <c r="B339" s="190">
        <v>35.6</v>
      </c>
      <c r="C339" s="190">
        <v>3.35</v>
      </c>
      <c r="D339" s="190">
        <v>42.5</v>
      </c>
      <c r="E339" s="190">
        <f>(B339*C339)-D339</f>
        <v>76.760000000000005</v>
      </c>
      <c r="F339" s="190"/>
      <c r="G339" s="190"/>
    </row>
    <row r="340" spans="1:8">
      <c r="A340" s="243" t="s">
        <v>2091</v>
      </c>
      <c r="B340" s="243"/>
      <c r="C340" s="243"/>
      <c r="D340" s="243">
        <f>SUM(D304:D339)</f>
        <v>750.46000000000015</v>
      </c>
      <c r="E340" s="193">
        <f>SUM(E304:E339)</f>
        <v>1522.6049999999998</v>
      </c>
      <c r="F340" s="194"/>
      <c r="G340" s="195"/>
    </row>
    <row r="341" spans="1:8" ht="15.75">
      <c r="A341" s="244" t="s">
        <v>318</v>
      </c>
      <c r="B341" s="244"/>
      <c r="C341" s="244"/>
      <c r="D341" s="244"/>
      <c r="E341" s="244"/>
      <c r="F341" s="244"/>
      <c r="G341" s="244"/>
      <c r="H341" s="244"/>
    </row>
    <row r="342" spans="1:8">
      <c r="A342" s="251" t="s">
        <v>320</v>
      </c>
      <c r="B342" s="251" t="s">
        <v>2116</v>
      </c>
      <c r="C342" s="251"/>
      <c r="D342" s="251" t="s">
        <v>2117</v>
      </c>
      <c r="E342" s="251" t="s">
        <v>2118</v>
      </c>
      <c r="F342" s="251" t="s">
        <v>2119</v>
      </c>
      <c r="G342" s="251" t="s">
        <v>2120</v>
      </c>
      <c r="H342" s="251" t="s">
        <v>2121</v>
      </c>
    </row>
    <row r="343" spans="1:8">
      <c r="A343" s="251"/>
      <c r="B343" s="188" t="s">
        <v>2122</v>
      </c>
      <c r="C343" s="188" t="s">
        <v>2094</v>
      </c>
      <c r="D343" s="251"/>
      <c r="E343" s="251"/>
      <c r="F343" s="251"/>
      <c r="G343" s="251"/>
      <c r="H343" s="251"/>
    </row>
    <row r="344" spans="1:8" ht="45">
      <c r="A344" s="191" t="s">
        <v>2256</v>
      </c>
      <c r="B344" s="190">
        <v>4</v>
      </c>
      <c r="C344" s="190">
        <v>2.1</v>
      </c>
      <c r="D344" s="190">
        <v>2</v>
      </c>
      <c r="E344" s="190" t="s">
        <v>2257</v>
      </c>
      <c r="F344" s="196" t="s">
        <v>2133</v>
      </c>
      <c r="G344" s="196" t="s">
        <v>2258</v>
      </c>
      <c r="H344" s="196">
        <f t="shared" ref="H344:H349" si="11">B344*C344*D344</f>
        <v>16.8</v>
      </c>
    </row>
    <row r="345" spans="1:8">
      <c r="A345" s="191" t="s">
        <v>2259</v>
      </c>
      <c r="B345" s="190">
        <v>2</v>
      </c>
      <c r="C345" s="190">
        <v>2.1</v>
      </c>
      <c r="D345" s="190">
        <v>4</v>
      </c>
      <c r="E345" s="190" t="s">
        <v>2257</v>
      </c>
      <c r="F345" s="196" t="s">
        <v>2260</v>
      </c>
      <c r="G345" s="196" t="s">
        <v>2261</v>
      </c>
      <c r="H345" s="196">
        <f t="shared" si="11"/>
        <v>16.8</v>
      </c>
    </row>
    <row r="346" spans="1:8" ht="45">
      <c r="A346" s="191" t="s">
        <v>2127</v>
      </c>
      <c r="B346" s="190">
        <v>0.9</v>
      </c>
      <c r="C346" s="190">
        <v>2.1</v>
      </c>
      <c r="D346" s="190">
        <v>11</v>
      </c>
      <c r="E346" s="190" t="s">
        <v>2128</v>
      </c>
      <c r="F346" s="196" t="s">
        <v>2260</v>
      </c>
      <c r="G346" s="196" t="s">
        <v>2262</v>
      </c>
      <c r="H346" s="196">
        <f t="shared" si="11"/>
        <v>20.790000000000003</v>
      </c>
    </row>
    <row r="347" spans="1:8">
      <c r="A347" s="191" t="s">
        <v>2130</v>
      </c>
      <c r="B347" s="190">
        <v>0.7</v>
      </c>
      <c r="C347" s="190">
        <v>2.1</v>
      </c>
      <c r="D347" s="190">
        <v>2</v>
      </c>
      <c r="E347" s="190" t="s">
        <v>2128</v>
      </c>
      <c r="F347" s="196" t="s">
        <v>2260</v>
      </c>
      <c r="G347" s="196" t="s">
        <v>2102</v>
      </c>
      <c r="H347" s="196">
        <f t="shared" si="11"/>
        <v>2.94</v>
      </c>
    </row>
    <row r="348" spans="1:8" ht="30">
      <c r="A348" s="191" t="s">
        <v>2263</v>
      </c>
      <c r="B348" s="190">
        <v>0.9</v>
      </c>
      <c r="C348" s="190">
        <v>2.1</v>
      </c>
      <c r="D348" s="190">
        <v>4</v>
      </c>
      <c r="E348" s="190" t="s">
        <v>2128</v>
      </c>
      <c r="F348" s="196" t="s">
        <v>2125</v>
      </c>
      <c r="G348" s="196" t="s">
        <v>2264</v>
      </c>
      <c r="H348" s="196">
        <f t="shared" si="11"/>
        <v>7.5600000000000005</v>
      </c>
    </row>
    <row r="349" spans="1:8" ht="30">
      <c r="A349" s="191" t="s">
        <v>2265</v>
      </c>
      <c r="B349" s="190">
        <v>0.6</v>
      </c>
      <c r="C349" s="190">
        <v>2.1</v>
      </c>
      <c r="D349" s="190">
        <v>8</v>
      </c>
      <c r="E349" s="190" t="s">
        <v>2128</v>
      </c>
      <c r="F349" s="196" t="s">
        <v>2125</v>
      </c>
      <c r="G349" s="196" t="s">
        <v>2264</v>
      </c>
      <c r="H349" s="196">
        <f t="shared" si="11"/>
        <v>10.08</v>
      </c>
    </row>
    <row r="350" spans="1:8">
      <c r="A350" s="251" t="s">
        <v>327</v>
      </c>
      <c r="B350" s="251" t="s">
        <v>2116</v>
      </c>
      <c r="C350" s="251"/>
      <c r="D350" s="251" t="s">
        <v>2117</v>
      </c>
      <c r="E350" s="251" t="s">
        <v>2118</v>
      </c>
      <c r="F350" s="251" t="s">
        <v>2119</v>
      </c>
      <c r="G350" s="251" t="s">
        <v>2120</v>
      </c>
      <c r="H350" s="251" t="s">
        <v>2121</v>
      </c>
    </row>
    <row r="351" spans="1:8">
      <c r="A351" s="251"/>
      <c r="B351" s="188" t="s">
        <v>2122</v>
      </c>
      <c r="C351" s="188" t="s">
        <v>2094</v>
      </c>
      <c r="D351" s="251"/>
      <c r="E351" s="251"/>
      <c r="F351" s="251"/>
      <c r="G351" s="251"/>
      <c r="H351" s="251"/>
    </row>
    <row r="352" spans="1:8" ht="30">
      <c r="A352" s="191" t="s">
        <v>2266</v>
      </c>
      <c r="B352" s="190">
        <v>3</v>
      </c>
      <c r="C352" s="190">
        <v>1.7</v>
      </c>
      <c r="D352" s="190">
        <v>2</v>
      </c>
      <c r="E352" s="196" t="s">
        <v>2136</v>
      </c>
      <c r="F352" s="196" t="s">
        <v>2133</v>
      </c>
      <c r="G352" s="196" t="s">
        <v>2267</v>
      </c>
      <c r="H352" s="196">
        <f t="shared" ref="H352:H361" si="12">B352*C352*D352</f>
        <v>10.199999999999999</v>
      </c>
    </row>
    <row r="353" spans="1:8" ht="45">
      <c r="A353" s="191" t="s">
        <v>2135</v>
      </c>
      <c r="B353" s="190">
        <v>3</v>
      </c>
      <c r="C353" s="190">
        <v>1.2</v>
      </c>
      <c r="D353" s="190">
        <v>2</v>
      </c>
      <c r="E353" s="196" t="s">
        <v>2136</v>
      </c>
      <c r="F353" s="196" t="s">
        <v>2133</v>
      </c>
      <c r="G353" s="196" t="s">
        <v>2268</v>
      </c>
      <c r="H353" s="196">
        <f t="shared" si="12"/>
        <v>7.1999999999999993</v>
      </c>
    </row>
    <row r="354" spans="1:8" ht="30">
      <c r="A354" s="191" t="s">
        <v>2269</v>
      </c>
      <c r="B354" s="190">
        <v>3</v>
      </c>
      <c r="C354" s="190">
        <v>0.6</v>
      </c>
      <c r="D354" s="190">
        <v>4</v>
      </c>
      <c r="E354" s="196" t="s">
        <v>2136</v>
      </c>
      <c r="F354" s="196" t="s">
        <v>2133</v>
      </c>
      <c r="G354" s="196" t="s">
        <v>2264</v>
      </c>
      <c r="H354" s="196">
        <f t="shared" si="12"/>
        <v>7.1999999999999993</v>
      </c>
    </row>
    <row r="355" spans="1:8" ht="60">
      <c r="A355" s="191" t="s">
        <v>2138</v>
      </c>
      <c r="B355" s="190">
        <v>2</v>
      </c>
      <c r="C355" s="190">
        <v>1.2</v>
      </c>
      <c r="D355" s="190">
        <v>4</v>
      </c>
      <c r="E355" s="196" t="s">
        <v>2139</v>
      </c>
      <c r="F355" s="196" t="s">
        <v>2133</v>
      </c>
      <c r="G355" s="196" t="s">
        <v>2270</v>
      </c>
      <c r="H355" s="196">
        <f t="shared" si="12"/>
        <v>9.6</v>
      </c>
    </row>
    <row r="356" spans="1:8" ht="30">
      <c r="A356" s="191" t="s">
        <v>2141</v>
      </c>
      <c r="B356" s="190">
        <v>1.2</v>
      </c>
      <c r="C356" s="190">
        <v>1</v>
      </c>
      <c r="D356" s="190">
        <v>3</v>
      </c>
      <c r="E356" s="196" t="s">
        <v>2142</v>
      </c>
      <c r="F356" s="196" t="s">
        <v>2133</v>
      </c>
      <c r="G356" s="196" t="s">
        <v>203</v>
      </c>
      <c r="H356" s="196">
        <f t="shared" si="12"/>
        <v>3.5999999999999996</v>
      </c>
    </row>
    <row r="357" spans="1:8" ht="30">
      <c r="A357" s="191" t="s">
        <v>2271</v>
      </c>
      <c r="B357" s="190">
        <v>0.8</v>
      </c>
      <c r="C357" s="190">
        <v>0.6</v>
      </c>
      <c r="D357" s="190">
        <v>1</v>
      </c>
      <c r="E357" s="196" t="s">
        <v>2272</v>
      </c>
      <c r="F357" s="196" t="s">
        <v>2133</v>
      </c>
      <c r="G357" s="196" t="s">
        <v>2102</v>
      </c>
      <c r="H357" s="196">
        <f t="shared" si="12"/>
        <v>0.48</v>
      </c>
    </row>
    <row r="358" spans="1:8" ht="30">
      <c r="A358" s="191" t="s">
        <v>2273</v>
      </c>
      <c r="B358" s="190">
        <v>5</v>
      </c>
      <c r="C358" s="190">
        <v>1.7</v>
      </c>
      <c r="D358" s="190">
        <v>20</v>
      </c>
      <c r="E358" s="196" t="s">
        <v>2274</v>
      </c>
      <c r="F358" s="196" t="s">
        <v>2133</v>
      </c>
      <c r="G358" s="196" t="s">
        <v>2275</v>
      </c>
      <c r="H358" s="196">
        <f t="shared" si="12"/>
        <v>170</v>
      </c>
    </row>
    <row r="359" spans="1:8" ht="30">
      <c r="A359" s="191" t="s">
        <v>2276</v>
      </c>
      <c r="B359" s="190">
        <v>5</v>
      </c>
      <c r="C359" s="190">
        <v>6.85</v>
      </c>
      <c r="D359" s="190">
        <v>20</v>
      </c>
      <c r="E359" s="196" t="s">
        <v>2144</v>
      </c>
      <c r="F359" s="196" t="s">
        <v>2133</v>
      </c>
      <c r="G359" s="196" t="s">
        <v>2275</v>
      </c>
      <c r="H359" s="196">
        <f t="shared" si="12"/>
        <v>685</v>
      </c>
    </row>
    <row r="360" spans="1:8" ht="30">
      <c r="A360" s="191" t="s">
        <v>2277</v>
      </c>
      <c r="B360" s="190">
        <v>3</v>
      </c>
      <c r="C360" s="190">
        <v>6.85</v>
      </c>
      <c r="D360" s="190">
        <v>4</v>
      </c>
      <c r="E360" s="196" t="s">
        <v>2144</v>
      </c>
      <c r="F360" s="196" t="s">
        <v>2133</v>
      </c>
      <c r="G360" s="196" t="s">
        <v>2267</v>
      </c>
      <c r="H360" s="196">
        <f t="shared" si="12"/>
        <v>82.199999999999989</v>
      </c>
    </row>
    <row r="361" spans="1:8" ht="30">
      <c r="A361" s="191" t="s">
        <v>2278</v>
      </c>
      <c r="B361" s="190">
        <v>18.3</v>
      </c>
      <c r="C361" s="190">
        <v>6.3</v>
      </c>
      <c r="D361" s="190">
        <v>2</v>
      </c>
      <c r="E361" s="196" t="s">
        <v>2144</v>
      </c>
      <c r="F361" s="196" t="s">
        <v>2133</v>
      </c>
      <c r="G361" s="196" t="s">
        <v>2267</v>
      </c>
      <c r="H361" s="196">
        <f t="shared" si="12"/>
        <v>230.58</v>
      </c>
    </row>
    <row r="362" spans="1:8" ht="15.75">
      <c r="A362" s="255" t="s">
        <v>2279</v>
      </c>
      <c r="B362" s="255"/>
      <c r="C362" s="255"/>
      <c r="D362" s="255"/>
      <c r="E362" s="255"/>
      <c r="F362" s="255"/>
      <c r="G362" s="255"/>
      <c r="H362" s="196">
        <f>(H345+H346+H347)*2.2</f>
        <v>89.166000000000011</v>
      </c>
    </row>
    <row r="363" spans="1:8" ht="15.75">
      <c r="A363" s="244" t="s">
        <v>2149</v>
      </c>
      <c r="B363" s="244"/>
      <c r="C363" s="244"/>
      <c r="D363" s="244"/>
      <c r="E363" s="244"/>
      <c r="F363" s="244"/>
      <c r="G363" s="244"/>
    </row>
    <row r="364" spans="1:8">
      <c r="A364" s="251" t="s">
        <v>327</v>
      </c>
      <c r="B364" s="251" t="s">
        <v>2150</v>
      </c>
      <c r="C364" s="251"/>
      <c r="D364" s="251" t="s">
        <v>2117</v>
      </c>
      <c r="E364" s="251"/>
      <c r="F364" s="251"/>
      <c r="G364" s="251" t="s">
        <v>2151</v>
      </c>
    </row>
    <row r="365" spans="1:8">
      <c r="A365" s="251"/>
      <c r="B365" s="251" t="s">
        <v>2093</v>
      </c>
      <c r="C365" s="251"/>
      <c r="D365" s="251"/>
      <c r="E365" s="251"/>
      <c r="F365" s="251"/>
      <c r="G365" s="251"/>
    </row>
    <row r="366" spans="1:8">
      <c r="A366" s="191" t="s">
        <v>2266</v>
      </c>
      <c r="B366" s="253">
        <v>8</v>
      </c>
      <c r="C366" s="253"/>
      <c r="D366" s="190">
        <v>2</v>
      </c>
      <c r="E366" s="190"/>
      <c r="F366" s="190"/>
      <c r="G366" s="196">
        <f t="shared" ref="G366:G372" si="13">B366*D366</f>
        <v>16</v>
      </c>
    </row>
    <row r="367" spans="1:8">
      <c r="A367" s="191" t="s">
        <v>2135</v>
      </c>
      <c r="B367" s="253">
        <v>5.85</v>
      </c>
      <c r="C367" s="253"/>
      <c r="D367" s="190">
        <v>2</v>
      </c>
      <c r="E367" s="190"/>
      <c r="F367" s="190"/>
      <c r="G367" s="196">
        <f t="shared" si="13"/>
        <v>11.7</v>
      </c>
    </row>
    <row r="368" spans="1:8">
      <c r="A368" s="191" t="s">
        <v>2269</v>
      </c>
      <c r="B368" s="253">
        <v>3.55</v>
      </c>
      <c r="C368" s="253"/>
      <c r="D368" s="190">
        <v>4</v>
      </c>
      <c r="E368" s="190"/>
      <c r="F368" s="190"/>
      <c r="G368" s="196">
        <f t="shared" si="13"/>
        <v>14.2</v>
      </c>
    </row>
    <row r="369" spans="1:7">
      <c r="A369" s="191" t="s">
        <v>2138</v>
      </c>
      <c r="B369" s="253">
        <v>5</v>
      </c>
      <c r="C369" s="253"/>
      <c r="D369" s="190">
        <v>4</v>
      </c>
      <c r="E369" s="190"/>
      <c r="F369" s="190"/>
      <c r="G369" s="196">
        <f t="shared" si="13"/>
        <v>20</v>
      </c>
    </row>
    <row r="370" spans="1:7">
      <c r="A370" s="191" t="s">
        <v>2273</v>
      </c>
      <c r="B370" s="253">
        <v>5</v>
      </c>
      <c r="C370" s="253"/>
      <c r="D370" s="190">
        <v>20</v>
      </c>
      <c r="E370" s="190"/>
      <c r="F370" s="190"/>
      <c r="G370" s="196">
        <f t="shared" si="13"/>
        <v>100</v>
      </c>
    </row>
    <row r="371" spans="1:7">
      <c r="A371" s="191" t="s">
        <v>2256</v>
      </c>
      <c r="B371" s="253">
        <v>4</v>
      </c>
      <c r="C371" s="253"/>
      <c r="D371" s="190">
        <v>2</v>
      </c>
      <c r="E371" s="190"/>
      <c r="F371" s="190"/>
      <c r="G371" s="196">
        <f t="shared" si="13"/>
        <v>8</v>
      </c>
    </row>
    <row r="372" spans="1:7">
      <c r="A372" s="191" t="s">
        <v>2259</v>
      </c>
      <c r="B372" s="253">
        <v>3.4</v>
      </c>
      <c r="C372" s="253"/>
      <c r="D372" s="190">
        <v>4</v>
      </c>
      <c r="E372" s="190"/>
      <c r="F372" s="190"/>
      <c r="G372" s="196">
        <f t="shared" si="13"/>
        <v>13.6</v>
      </c>
    </row>
    <row r="373" spans="1:7">
      <c r="A373" s="250" t="s">
        <v>2152</v>
      </c>
      <c r="B373" s="250"/>
      <c r="C373" s="250"/>
      <c r="D373" s="250"/>
      <c r="E373" s="250"/>
      <c r="F373" s="250"/>
      <c r="G373" s="197">
        <f>SUM(G366:G372)</f>
        <v>183.5</v>
      </c>
    </row>
    <row r="374" spans="1:7" ht="15.75">
      <c r="A374" s="244" t="s">
        <v>2153</v>
      </c>
      <c r="B374" s="244"/>
      <c r="C374" s="244"/>
      <c r="D374" s="244"/>
      <c r="E374" s="244"/>
      <c r="F374" s="244"/>
      <c r="G374" s="244"/>
    </row>
    <row r="375" spans="1:7">
      <c r="A375" s="251" t="s">
        <v>327</v>
      </c>
      <c r="B375" s="251" t="s">
        <v>2150</v>
      </c>
      <c r="C375" s="251"/>
      <c r="D375" s="251" t="s">
        <v>2117</v>
      </c>
      <c r="E375" s="251"/>
      <c r="F375" s="251"/>
      <c r="G375" s="251" t="s">
        <v>2151</v>
      </c>
    </row>
    <row r="376" spans="1:7">
      <c r="A376" s="251"/>
      <c r="B376" s="251" t="s">
        <v>2093</v>
      </c>
      <c r="C376" s="251"/>
      <c r="D376" s="251"/>
      <c r="E376" s="251"/>
      <c r="F376" s="251"/>
      <c r="G376" s="251"/>
    </row>
    <row r="377" spans="1:7">
      <c r="A377" s="191" t="s">
        <v>2141</v>
      </c>
      <c r="B377" s="253">
        <v>5</v>
      </c>
      <c r="C377" s="253"/>
      <c r="D377" s="190">
        <v>3</v>
      </c>
      <c r="E377" s="190"/>
      <c r="F377" s="190"/>
      <c r="G377" s="196">
        <f>B377*D377</f>
        <v>15</v>
      </c>
    </row>
    <row r="378" spans="1:7">
      <c r="A378" s="191" t="s">
        <v>2271</v>
      </c>
      <c r="B378" s="253">
        <v>1.5</v>
      </c>
      <c r="C378" s="253"/>
      <c r="D378" s="190">
        <v>1</v>
      </c>
      <c r="E378" s="190"/>
      <c r="F378" s="190"/>
      <c r="G378" s="196">
        <f>B378*D378</f>
        <v>1.5</v>
      </c>
    </row>
    <row r="379" spans="1:7">
      <c r="A379" s="191" t="s">
        <v>2127</v>
      </c>
      <c r="B379" s="253">
        <v>2</v>
      </c>
      <c r="C379" s="253"/>
      <c r="D379" s="190">
        <v>11</v>
      </c>
      <c r="E379" s="190"/>
      <c r="F379" s="190"/>
      <c r="G379" s="196">
        <f>B379*D379</f>
        <v>22</v>
      </c>
    </row>
    <row r="380" spans="1:7">
      <c r="A380" s="191" t="s">
        <v>2130</v>
      </c>
      <c r="B380" s="253">
        <v>1.5</v>
      </c>
      <c r="C380" s="253"/>
      <c r="D380" s="190">
        <v>2</v>
      </c>
      <c r="E380" s="190"/>
      <c r="F380" s="190"/>
      <c r="G380" s="196">
        <f>B380*D380</f>
        <v>3</v>
      </c>
    </row>
    <row r="381" spans="1:7">
      <c r="A381" s="250" t="s">
        <v>2152</v>
      </c>
      <c r="B381" s="250"/>
      <c r="C381" s="250"/>
      <c r="D381" s="250"/>
      <c r="E381" s="250"/>
      <c r="F381" s="250"/>
      <c r="G381" s="197">
        <f>SUM(G377:G380)</f>
        <v>41.5</v>
      </c>
    </row>
    <row r="382" spans="1:7" ht="15.75">
      <c r="A382" s="244" t="s">
        <v>2154</v>
      </c>
      <c r="B382" s="244"/>
      <c r="C382" s="244"/>
      <c r="D382" s="244"/>
      <c r="E382" s="244"/>
      <c r="F382" s="244"/>
      <c r="G382" s="244"/>
    </row>
    <row r="383" spans="1:7">
      <c r="A383" s="251" t="s">
        <v>327</v>
      </c>
      <c r="B383" s="251" t="s">
        <v>2150</v>
      </c>
      <c r="C383" s="251"/>
      <c r="D383" s="251" t="s">
        <v>2117</v>
      </c>
      <c r="E383" s="251"/>
      <c r="F383" s="251"/>
      <c r="G383" s="251" t="s">
        <v>2151</v>
      </c>
    </row>
    <row r="384" spans="1:7">
      <c r="A384" s="251"/>
      <c r="B384" s="251" t="s">
        <v>2093</v>
      </c>
      <c r="C384" s="251"/>
      <c r="D384" s="251"/>
      <c r="E384" s="251"/>
      <c r="F384" s="251"/>
      <c r="G384" s="251"/>
    </row>
    <row r="385" spans="1:7">
      <c r="A385" s="191" t="s">
        <v>2266</v>
      </c>
      <c r="B385" s="253">
        <v>8</v>
      </c>
      <c r="C385" s="253"/>
      <c r="D385" s="190">
        <v>2</v>
      </c>
      <c r="E385" s="190"/>
      <c r="F385" s="190"/>
      <c r="G385" s="196">
        <f>B385*D385</f>
        <v>16</v>
      </c>
    </row>
    <row r="386" spans="1:7">
      <c r="A386" s="191" t="s">
        <v>2135</v>
      </c>
      <c r="B386" s="253">
        <v>5.85</v>
      </c>
      <c r="C386" s="253"/>
      <c r="D386" s="190">
        <v>2</v>
      </c>
      <c r="E386" s="190"/>
      <c r="F386" s="190"/>
      <c r="G386" s="196">
        <f>B386*D386</f>
        <v>11.7</v>
      </c>
    </row>
    <row r="387" spans="1:7">
      <c r="A387" s="191" t="s">
        <v>2269</v>
      </c>
      <c r="B387" s="253">
        <v>3.55</v>
      </c>
      <c r="C387" s="253"/>
      <c r="D387" s="190">
        <v>4</v>
      </c>
      <c r="E387" s="190"/>
      <c r="F387" s="190"/>
      <c r="G387" s="196">
        <f>B387*D387</f>
        <v>14.2</v>
      </c>
    </row>
    <row r="388" spans="1:7">
      <c r="A388" s="191" t="s">
        <v>2138</v>
      </c>
      <c r="B388" s="253">
        <v>5</v>
      </c>
      <c r="C388" s="253"/>
      <c r="D388" s="190">
        <v>4</v>
      </c>
      <c r="E388" s="190"/>
      <c r="F388" s="190"/>
      <c r="G388" s="196">
        <f>B388*D388</f>
        <v>20</v>
      </c>
    </row>
    <row r="389" spans="1:7">
      <c r="A389" s="191" t="s">
        <v>2273</v>
      </c>
      <c r="B389" s="253">
        <v>5</v>
      </c>
      <c r="C389" s="253"/>
      <c r="D389" s="190">
        <v>20</v>
      </c>
      <c r="E389" s="190"/>
      <c r="F389" s="190"/>
      <c r="G389" s="196">
        <f>B389*D389</f>
        <v>100</v>
      </c>
    </row>
    <row r="390" spans="1:7">
      <c r="A390" s="250" t="s">
        <v>2155</v>
      </c>
      <c r="B390" s="250"/>
      <c r="C390" s="250"/>
      <c r="D390" s="250"/>
      <c r="E390" s="250"/>
      <c r="F390" s="250"/>
      <c r="G390" s="197">
        <f>SUM(G385:G389)</f>
        <v>161.9</v>
      </c>
    </row>
    <row r="391" spans="1:7" ht="15.75">
      <c r="A391" s="244" t="s">
        <v>2156</v>
      </c>
      <c r="B391" s="244"/>
      <c r="C391" s="244"/>
      <c r="D391" s="244"/>
      <c r="E391" s="244"/>
      <c r="F391" s="244"/>
      <c r="G391" s="244"/>
    </row>
    <row r="392" spans="1:7">
      <c r="A392" s="251" t="s">
        <v>327</v>
      </c>
      <c r="B392" s="251" t="s">
        <v>2150</v>
      </c>
      <c r="C392" s="251"/>
      <c r="D392" s="251" t="s">
        <v>2117</v>
      </c>
      <c r="E392" s="251"/>
      <c r="F392" s="251"/>
      <c r="G392" s="251" t="s">
        <v>2151</v>
      </c>
    </row>
    <row r="393" spans="1:7">
      <c r="A393" s="251"/>
      <c r="B393" s="251" t="s">
        <v>2093</v>
      </c>
      <c r="C393" s="251"/>
      <c r="D393" s="251"/>
      <c r="E393" s="251"/>
      <c r="F393" s="251"/>
      <c r="G393" s="251"/>
    </row>
    <row r="394" spans="1:7">
      <c r="A394" s="191" t="s">
        <v>2141</v>
      </c>
      <c r="B394" s="253">
        <v>5</v>
      </c>
      <c r="C394" s="253"/>
      <c r="D394" s="190">
        <v>3</v>
      </c>
      <c r="E394" s="190"/>
      <c r="F394" s="190"/>
      <c r="G394" s="196">
        <f>B394*D394</f>
        <v>15</v>
      </c>
    </row>
    <row r="395" spans="1:7">
      <c r="A395" s="191" t="s">
        <v>2271</v>
      </c>
      <c r="B395" s="253">
        <v>1.5</v>
      </c>
      <c r="C395" s="253"/>
      <c r="D395" s="190">
        <v>1</v>
      </c>
      <c r="E395" s="190"/>
      <c r="F395" s="190"/>
      <c r="G395" s="196">
        <f>B395*D395</f>
        <v>1.5</v>
      </c>
    </row>
    <row r="396" spans="1:7">
      <c r="A396" s="250" t="s">
        <v>2155</v>
      </c>
      <c r="B396" s="250"/>
      <c r="C396" s="250"/>
      <c r="D396" s="250"/>
      <c r="E396" s="250"/>
      <c r="F396" s="250"/>
      <c r="G396" s="197">
        <f>SUM(G394:G395)</f>
        <v>16.5</v>
      </c>
    </row>
    <row r="397" spans="1:7">
      <c r="A397" s="249" t="s">
        <v>2157</v>
      </c>
      <c r="B397" s="249"/>
      <c r="C397" s="249"/>
      <c r="D397" s="249"/>
      <c r="E397" s="249"/>
      <c r="F397" s="249"/>
      <c r="G397" s="249"/>
    </row>
    <row r="398" spans="1:7" ht="15.75">
      <c r="A398" s="244" t="s">
        <v>2057</v>
      </c>
      <c r="B398" s="244"/>
      <c r="C398" s="244"/>
      <c r="D398" s="244"/>
      <c r="E398" s="244"/>
      <c r="F398" s="244"/>
      <c r="G398" s="244"/>
    </row>
    <row r="399" spans="1:7">
      <c r="A399" s="188" t="s">
        <v>2084</v>
      </c>
      <c r="B399" s="188" t="s">
        <v>2158</v>
      </c>
      <c r="C399" s="188" t="s">
        <v>2094</v>
      </c>
      <c r="D399" s="188" t="s">
        <v>2095</v>
      </c>
      <c r="E399" s="188" t="s">
        <v>2085</v>
      </c>
      <c r="F399" s="188"/>
      <c r="G399" s="188"/>
    </row>
    <row r="400" spans="1:7">
      <c r="A400" s="189" t="s">
        <v>2226</v>
      </c>
      <c r="B400" s="190">
        <v>21.4</v>
      </c>
      <c r="C400" s="190"/>
      <c r="D400" s="190"/>
      <c r="E400" s="190"/>
      <c r="F400" s="190"/>
      <c r="G400" s="190"/>
    </row>
    <row r="401" spans="1:7">
      <c r="A401" s="189" t="s">
        <v>2097</v>
      </c>
      <c r="B401" s="190">
        <v>17.899999999999999</v>
      </c>
      <c r="C401" s="190">
        <v>3.35</v>
      </c>
      <c r="D401" s="190">
        <v>3.09</v>
      </c>
      <c r="E401" s="190">
        <f>(B401*C401)-D401</f>
        <v>56.875</v>
      </c>
      <c r="F401" s="190"/>
      <c r="G401" s="190"/>
    </row>
    <row r="402" spans="1:7">
      <c r="A402" s="191" t="s">
        <v>2227</v>
      </c>
      <c r="B402" s="190">
        <v>21.4</v>
      </c>
      <c r="C402" s="190"/>
      <c r="D402" s="190"/>
      <c r="E402" s="190"/>
      <c r="F402" s="190"/>
      <c r="G402" s="190"/>
    </row>
    <row r="403" spans="1:7">
      <c r="A403" s="191" t="s">
        <v>2228</v>
      </c>
      <c r="B403" s="190">
        <v>34</v>
      </c>
      <c r="C403" s="190">
        <v>3.35</v>
      </c>
      <c r="D403" s="190">
        <v>17.399999999999999</v>
      </c>
      <c r="E403" s="190">
        <f t="shared" ref="E403:E428" si="14">(B403*C403)-D403</f>
        <v>96.5</v>
      </c>
      <c r="F403" s="190"/>
      <c r="G403" s="190"/>
    </row>
    <row r="404" spans="1:7">
      <c r="A404" s="191" t="s">
        <v>2229</v>
      </c>
      <c r="B404" s="190">
        <v>32.799999999999997</v>
      </c>
      <c r="C404" s="190">
        <v>3.35</v>
      </c>
      <c r="D404" s="190">
        <v>19.98</v>
      </c>
      <c r="E404" s="190">
        <f t="shared" si="14"/>
        <v>89.899999999999991</v>
      </c>
      <c r="F404" s="190"/>
      <c r="G404" s="190"/>
    </row>
    <row r="405" spans="1:7">
      <c r="A405" s="191" t="s">
        <v>2230</v>
      </c>
      <c r="B405" s="190">
        <v>14.8</v>
      </c>
      <c r="C405" s="190">
        <v>3.35</v>
      </c>
      <c r="D405" s="190">
        <v>16.8</v>
      </c>
      <c r="E405" s="190">
        <f t="shared" si="14"/>
        <v>32.78</v>
      </c>
      <c r="F405" s="190"/>
      <c r="G405" s="190"/>
    </row>
    <row r="406" spans="1:7">
      <c r="A406" s="191" t="s">
        <v>2231</v>
      </c>
      <c r="B406" s="190">
        <v>3</v>
      </c>
      <c r="C406" s="190">
        <v>3.35</v>
      </c>
      <c r="D406" s="190">
        <v>1.47</v>
      </c>
      <c r="E406" s="190">
        <f t="shared" si="14"/>
        <v>8.58</v>
      </c>
      <c r="F406" s="190"/>
      <c r="G406" s="190"/>
    </row>
    <row r="407" spans="1:7">
      <c r="A407" s="191" t="s">
        <v>2232</v>
      </c>
      <c r="B407" s="190">
        <v>6.4</v>
      </c>
      <c r="C407" s="190">
        <v>3.35</v>
      </c>
      <c r="D407" s="190">
        <v>5.25</v>
      </c>
      <c r="E407" s="190">
        <f t="shared" si="14"/>
        <v>16.190000000000001</v>
      </c>
      <c r="F407" s="190"/>
      <c r="G407" s="190"/>
    </row>
    <row r="408" spans="1:7">
      <c r="A408" s="191" t="s">
        <v>2233</v>
      </c>
      <c r="B408" s="190">
        <v>3</v>
      </c>
      <c r="C408" s="190">
        <v>3.35</v>
      </c>
      <c r="D408" s="190">
        <v>1.95</v>
      </c>
      <c r="E408" s="190">
        <f t="shared" si="14"/>
        <v>8.1000000000000014</v>
      </c>
      <c r="F408" s="190"/>
      <c r="G408" s="190"/>
    </row>
    <row r="409" spans="1:7">
      <c r="A409" s="191" t="s">
        <v>2228</v>
      </c>
      <c r="B409" s="190">
        <v>22</v>
      </c>
      <c r="C409" s="190">
        <v>3.35</v>
      </c>
      <c r="D409" s="190">
        <v>12.18</v>
      </c>
      <c r="E409" s="190">
        <f t="shared" si="14"/>
        <v>61.52</v>
      </c>
      <c r="F409" s="190"/>
      <c r="G409" s="190"/>
    </row>
    <row r="410" spans="1:7">
      <c r="A410" s="191" t="s">
        <v>2234</v>
      </c>
      <c r="B410" s="190">
        <v>36.4</v>
      </c>
      <c r="C410" s="190">
        <v>3.35</v>
      </c>
      <c r="D410" s="190">
        <v>45.03</v>
      </c>
      <c r="E410" s="190">
        <f t="shared" si="14"/>
        <v>76.91</v>
      </c>
      <c r="F410" s="190"/>
      <c r="G410" s="190"/>
    </row>
    <row r="411" spans="1:7">
      <c r="A411" s="191" t="s">
        <v>2235</v>
      </c>
      <c r="B411" s="190">
        <v>22.4</v>
      </c>
      <c r="C411" s="190">
        <v>3.35</v>
      </c>
      <c r="D411" s="190">
        <v>6.18</v>
      </c>
      <c r="E411" s="190">
        <f t="shared" si="14"/>
        <v>68.859999999999985</v>
      </c>
      <c r="F411" s="190"/>
      <c r="G411" s="190"/>
    </row>
    <row r="412" spans="1:7" ht="30">
      <c r="A412" s="189" t="s">
        <v>2236</v>
      </c>
      <c r="B412" s="190">
        <v>35.6</v>
      </c>
      <c r="C412" s="190">
        <v>3.35</v>
      </c>
      <c r="D412" s="190">
        <v>42.5</v>
      </c>
      <c r="E412" s="190">
        <f t="shared" si="14"/>
        <v>76.760000000000005</v>
      </c>
      <c r="F412" s="190"/>
      <c r="G412" s="190"/>
    </row>
    <row r="413" spans="1:7">
      <c r="A413" s="191" t="s">
        <v>2237</v>
      </c>
      <c r="B413" s="190">
        <v>37.799999999999997</v>
      </c>
      <c r="C413" s="190">
        <v>3.35</v>
      </c>
      <c r="D413" s="190">
        <v>36.21</v>
      </c>
      <c r="E413" s="190">
        <f t="shared" si="14"/>
        <v>90.419999999999987</v>
      </c>
      <c r="F413" s="190"/>
      <c r="G413" s="190"/>
    </row>
    <row r="414" spans="1:7" ht="30">
      <c r="A414" s="189" t="s">
        <v>2238</v>
      </c>
      <c r="B414" s="190">
        <v>31.2</v>
      </c>
      <c r="C414" s="190">
        <v>3.35</v>
      </c>
      <c r="D414" s="190">
        <v>42.5</v>
      </c>
      <c r="E414" s="190">
        <f t="shared" si="14"/>
        <v>62.019999999999996</v>
      </c>
      <c r="F414" s="190"/>
      <c r="G414" s="190"/>
    </row>
    <row r="415" spans="1:7">
      <c r="A415" s="191" t="s">
        <v>2239</v>
      </c>
      <c r="B415" s="190">
        <v>19.399999999999999</v>
      </c>
      <c r="C415" s="190">
        <v>3.35</v>
      </c>
      <c r="D415" s="190">
        <v>3.69</v>
      </c>
      <c r="E415" s="190">
        <f t="shared" si="14"/>
        <v>61.3</v>
      </c>
      <c r="F415" s="190"/>
      <c r="G415" s="190"/>
    </row>
    <row r="416" spans="1:7">
      <c r="A416" s="191" t="s">
        <v>2240</v>
      </c>
      <c r="B416" s="190">
        <v>9.8000000000000007</v>
      </c>
      <c r="C416" s="190">
        <v>3.35</v>
      </c>
      <c r="D416" s="190">
        <v>1.89</v>
      </c>
      <c r="E416" s="190">
        <f t="shared" si="14"/>
        <v>30.940000000000005</v>
      </c>
      <c r="F416" s="190"/>
      <c r="G416" s="190"/>
    </row>
    <row r="417" spans="1:7">
      <c r="A417" s="191" t="s">
        <v>2241</v>
      </c>
      <c r="B417" s="190">
        <v>35.6</v>
      </c>
      <c r="C417" s="190">
        <v>3.35</v>
      </c>
      <c r="D417" s="190">
        <v>42.5</v>
      </c>
      <c r="E417" s="190">
        <f t="shared" si="14"/>
        <v>76.760000000000005</v>
      </c>
      <c r="F417" s="190"/>
      <c r="G417" s="190"/>
    </row>
    <row r="418" spans="1:7">
      <c r="A418" s="189" t="s">
        <v>2242</v>
      </c>
      <c r="B418" s="190">
        <v>37.799999999999997</v>
      </c>
      <c r="C418" s="190">
        <v>3.35</v>
      </c>
      <c r="D418" s="190">
        <v>36.21</v>
      </c>
      <c r="E418" s="190">
        <f t="shared" si="14"/>
        <v>90.419999999999987</v>
      </c>
      <c r="F418" s="190"/>
      <c r="G418" s="190"/>
    </row>
    <row r="419" spans="1:7" ht="30">
      <c r="A419" s="189" t="s">
        <v>2243</v>
      </c>
      <c r="B419" s="190">
        <v>31.2</v>
      </c>
      <c r="C419" s="190">
        <v>3.35</v>
      </c>
      <c r="D419" s="190">
        <v>42.5</v>
      </c>
      <c r="E419" s="190">
        <f t="shared" si="14"/>
        <v>62.019999999999996</v>
      </c>
      <c r="F419" s="190"/>
      <c r="G419" s="190"/>
    </row>
    <row r="420" spans="1:7">
      <c r="A420" s="191" t="s">
        <v>2244</v>
      </c>
      <c r="B420" s="190">
        <v>19.399999999999999</v>
      </c>
      <c r="C420" s="190">
        <v>3.35</v>
      </c>
      <c r="D420" s="190">
        <v>3.69</v>
      </c>
      <c r="E420" s="190">
        <f t="shared" si="14"/>
        <v>61.3</v>
      </c>
      <c r="F420" s="190"/>
      <c r="G420" s="190"/>
    </row>
    <row r="421" spans="1:7">
      <c r="A421" s="191" t="s">
        <v>2245</v>
      </c>
      <c r="B421" s="190">
        <v>9.8000000000000007</v>
      </c>
      <c r="C421" s="190">
        <v>3.35</v>
      </c>
      <c r="D421" s="190">
        <v>1.89</v>
      </c>
      <c r="E421" s="190">
        <f t="shared" si="14"/>
        <v>30.940000000000005</v>
      </c>
      <c r="F421" s="190"/>
      <c r="G421" s="190"/>
    </row>
    <row r="422" spans="1:7">
      <c r="A422" s="189" t="s">
        <v>2089</v>
      </c>
      <c r="B422" s="190">
        <v>16.600000000000001</v>
      </c>
      <c r="C422" s="190">
        <v>3.35</v>
      </c>
      <c r="D422" s="190">
        <v>6.36</v>
      </c>
      <c r="E422" s="190">
        <f t="shared" si="14"/>
        <v>49.250000000000007</v>
      </c>
      <c r="F422" s="190"/>
      <c r="G422" s="190"/>
    </row>
    <row r="423" spans="1:7">
      <c r="A423" s="191" t="s">
        <v>2090</v>
      </c>
      <c r="B423" s="190">
        <v>16.600000000000001</v>
      </c>
      <c r="C423" s="190">
        <v>3.35</v>
      </c>
      <c r="D423" s="190">
        <v>6.36</v>
      </c>
      <c r="E423" s="190">
        <f t="shared" si="14"/>
        <v>49.250000000000007</v>
      </c>
      <c r="F423" s="190"/>
      <c r="G423" s="190"/>
    </row>
    <row r="424" spans="1:7">
      <c r="A424" s="189" t="s">
        <v>2108</v>
      </c>
      <c r="B424" s="190">
        <v>7.7</v>
      </c>
      <c r="C424" s="190">
        <v>3.35</v>
      </c>
      <c r="D424" s="190">
        <v>1.89</v>
      </c>
      <c r="E424" s="190">
        <f t="shared" si="14"/>
        <v>23.905000000000001</v>
      </c>
      <c r="F424" s="190"/>
      <c r="G424" s="190"/>
    </row>
    <row r="425" spans="1:7">
      <c r="A425" s="191" t="s">
        <v>2109</v>
      </c>
      <c r="B425" s="190">
        <v>7.7</v>
      </c>
      <c r="C425" s="190">
        <v>3.35</v>
      </c>
      <c r="D425" s="190">
        <v>1.89</v>
      </c>
      <c r="E425" s="190">
        <f t="shared" si="14"/>
        <v>23.905000000000001</v>
      </c>
      <c r="F425" s="190"/>
      <c r="G425" s="190"/>
    </row>
    <row r="426" spans="1:7">
      <c r="A426" s="191" t="s">
        <v>2246</v>
      </c>
      <c r="B426" s="190">
        <v>19.399999999999999</v>
      </c>
      <c r="C426" s="190">
        <v>3.35</v>
      </c>
      <c r="D426" s="190">
        <v>3.69</v>
      </c>
      <c r="E426" s="190">
        <f t="shared" si="14"/>
        <v>61.3</v>
      </c>
      <c r="F426" s="190"/>
      <c r="G426" s="190"/>
    </row>
    <row r="427" spans="1:7">
      <c r="A427" s="191" t="s">
        <v>2247</v>
      </c>
      <c r="B427" s="190">
        <v>19.399999999999999</v>
      </c>
      <c r="C427" s="190">
        <v>3.35</v>
      </c>
      <c r="D427" s="190">
        <v>3.69</v>
      </c>
      <c r="E427" s="190">
        <f t="shared" si="14"/>
        <v>61.3</v>
      </c>
      <c r="F427" s="190"/>
      <c r="G427" s="190"/>
    </row>
    <row r="428" spans="1:7">
      <c r="A428" s="189" t="s">
        <v>2248</v>
      </c>
      <c r="B428" s="190">
        <f>12*0.4</f>
        <v>4.8000000000000007</v>
      </c>
      <c r="C428" s="190">
        <v>3.35</v>
      </c>
      <c r="D428" s="190"/>
      <c r="E428" s="190">
        <f t="shared" si="14"/>
        <v>16.080000000000002</v>
      </c>
      <c r="F428" s="190"/>
      <c r="G428" s="190"/>
    </row>
    <row r="429" spans="1:7" ht="30">
      <c r="A429" s="189" t="s">
        <v>2249</v>
      </c>
      <c r="B429" s="190">
        <v>41.5</v>
      </c>
      <c r="C429" s="190">
        <v>1.1000000000000001</v>
      </c>
      <c r="D429" s="190"/>
      <c r="E429" s="190">
        <f>(B429*C429)*2</f>
        <v>91.300000000000011</v>
      </c>
      <c r="F429" s="190"/>
      <c r="G429" s="190"/>
    </row>
    <row r="430" spans="1:7">
      <c r="A430" s="191" t="s">
        <v>2250</v>
      </c>
      <c r="B430" s="190">
        <v>35.6</v>
      </c>
      <c r="C430" s="190">
        <v>3.35</v>
      </c>
      <c r="D430" s="190">
        <v>42.5</v>
      </c>
      <c r="E430" s="190">
        <f t="shared" ref="E430:E435" si="15">(B430*C430)-D430</f>
        <v>76.760000000000005</v>
      </c>
      <c r="F430" s="190"/>
      <c r="G430" s="190"/>
    </row>
    <row r="431" spans="1:7">
      <c r="A431" s="191" t="s">
        <v>2251</v>
      </c>
      <c r="B431" s="190"/>
      <c r="C431" s="190"/>
      <c r="D431" s="190"/>
      <c r="E431" s="190">
        <f t="shared" si="15"/>
        <v>0</v>
      </c>
      <c r="F431" s="190"/>
      <c r="G431" s="190"/>
    </row>
    <row r="432" spans="1:7">
      <c r="A432" s="191" t="s">
        <v>2252</v>
      </c>
      <c r="B432" s="190">
        <v>31.2</v>
      </c>
      <c r="C432" s="190">
        <v>3.35</v>
      </c>
      <c r="D432" s="190">
        <v>42.5</v>
      </c>
      <c r="E432" s="190">
        <f t="shared" si="15"/>
        <v>62.019999999999996</v>
      </c>
      <c r="F432" s="190"/>
      <c r="G432" s="190"/>
    </row>
    <row r="433" spans="1:7">
      <c r="A433" s="191" t="s">
        <v>2253</v>
      </c>
      <c r="B433" s="190">
        <v>31.2</v>
      </c>
      <c r="C433" s="190">
        <v>3.35</v>
      </c>
      <c r="D433" s="190">
        <v>42.5</v>
      </c>
      <c r="E433" s="190">
        <f t="shared" si="15"/>
        <v>62.019999999999996</v>
      </c>
      <c r="F433" s="190"/>
      <c r="G433" s="190"/>
    </row>
    <row r="434" spans="1:7">
      <c r="A434" s="191" t="s">
        <v>2254</v>
      </c>
      <c r="B434" s="190"/>
      <c r="C434" s="190"/>
      <c r="D434" s="190"/>
      <c r="E434" s="190">
        <f t="shared" si="15"/>
        <v>0</v>
      </c>
      <c r="F434" s="190"/>
      <c r="G434" s="190"/>
    </row>
    <row r="435" spans="1:7">
      <c r="A435" s="189" t="s">
        <v>2255</v>
      </c>
      <c r="B435" s="190">
        <v>35.6</v>
      </c>
      <c r="C435" s="190">
        <v>3.35</v>
      </c>
      <c r="D435" s="190">
        <v>42.5</v>
      </c>
      <c r="E435" s="190">
        <f t="shared" si="15"/>
        <v>76.760000000000005</v>
      </c>
      <c r="F435" s="190"/>
      <c r="G435" s="190"/>
    </row>
    <row r="436" spans="1:7">
      <c r="A436" s="243" t="s">
        <v>2091</v>
      </c>
      <c r="B436" s="243"/>
      <c r="C436" s="243"/>
      <c r="D436" s="243">
        <f>SUM(D400:D435)</f>
        <v>576.79</v>
      </c>
      <c r="E436" s="193">
        <f>SUM(E400:E435)</f>
        <v>1812.9449999999995</v>
      </c>
      <c r="F436" s="194"/>
      <c r="G436" s="195"/>
    </row>
    <row r="437" spans="1:7">
      <c r="A437" s="249" t="s">
        <v>2159</v>
      </c>
      <c r="B437" s="249"/>
      <c r="C437" s="249"/>
      <c r="D437" s="249"/>
      <c r="E437" s="249"/>
      <c r="F437" s="249"/>
      <c r="G437" s="249"/>
    </row>
    <row r="438" spans="1:7" ht="15.75">
      <c r="A438" s="244" t="s">
        <v>2057</v>
      </c>
      <c r="B438" s="244"/>
      <c r="C438" s="244"/>
      <c r="D438" s="244"/>
      <c r="E438" s="244"/>
      <c r="F438" s="244"/>
      <c r="G438" s="244"/>
    </row>
    <row r="439" spans="1:7">
      <c r="A439" s="188" t="s">
        <v>2084</v>
      </c>
      <c r="B439" s="188" t="s">
        <v>2158</v>
      </c>
      <c r="C439" s="188" t="s">
        <v>2094</v>
      </c>
      <c r="D439" s="188" t="s">
        <v>2095</v>
      </c>
      <c r="E439" s="188" t="s">
        <v>2085</v>
      </c>
      <c r="F439" s="188"/>
      <c r="G439" s="188"/>
    </row>
    <row r="440" spans="1:7">
      <c r="A440" s="191" t="s">
        <v>2231</v>
      </c>
      <c r="B440" s="190">
        <v>3</v>
      </c>
      <c r="C440" s="190">
        <v>3.35</v>
      </c>
      <c r="D440" s="190">
        <v>1.47</v>
      </c>
      <c r="E440" s="190">
        <f t="shared" ref="E440:E445" si="16">(B440*C440)-D440</f>
        <v>8.58</v>
      </c>
      <c r="F440" s="190"/>
      <c r="G440" s="190"/>
    </row>
    <row r="441" spans="1:7">
      <c r="A441" s="191" t="s">
        <v>2233</v>
      </c>
      <c r="B441" s="190">
        <v>3</v>
      </c>
      <c r="C441" s="190">
        <v>3.35</v>
      </c>
      <c r="D441" s="190">
        <v>1.95</v>
      </c>
      <c r="E441" s="190">
        <f t="shared" si="16"/>
        <v>8.1000000000000014</v>
      </c>
      <c r="F441" s="190"/>
      <c r="G441" s="190"/>
    </row>
    <row r="442" spans="1:7">
      <c r="A442" s="191" t="s">
        <v>2239</v>
      </c>
      <c r="B442" s="190">
        <v>19.399999999999999</v>
      </c>
      <c r="C442" s="190">
        <v>3.35</v>
      </c>
      <c r="D442" s="190">
        <v>3.69</v>
      </c>
      <c r="E442" s="190">
        <f t="shared" si="16"/>
        <v>61.3</v>
      </c>
      <c r="F442" s="190"/>
      <c r="G442" s="190"/>
    </row>
    <row r="443" spans="1:7">
      <c r="A443" s="191" t="s">
        <v>2244</v>
      </c>
      <c r="B443" s="190">
        <v>19.399999999999999</v>
      </c>
      <c r="C443" s="190">
        <v>3.35</v>
      </c>
      <c r="D443" s="190">
        <v>3.69</v>
      </c>
      <c r="E443" s="190">
        <f t="shared" si="16"/>
        <v>61.3</v>
      </c>
      <c r="F443" s="190"/>
      <c r="G443" s="190"/>
    </row>
    <row r="444" spans="1:7">
      <c r="A444" s="191" t="s">
        <v>2246</v>
      </c>
      <c r="B444" s="190">
        <v>19.399999999999999</v>
      </c>
      <c r="C444" s="190">
        <v>3.35</v>
      </c>
      <c r="D444" s="190">
        <v>3.69</v>
      </c>
      <c r="E444" s="190">
        <f t="shared" si="16"/>
        <v>61.3</v>
      </c>
      <c r="F444" s="190"/>
      <c r="G444" s="190"/>
    </row>
    <row r="445" spans="1:7">
      <c r="A445" s="191" t="s">
        <v>2247</v>
      </c>
      <c r="B445" s="190">
        <v>19.399999999999999</v>
      </c>
      <c r="C445" s="190">
        <v>3.35</v>
      </c>
      <c r="D445" s="190">
        <v>3.69</v>
      </c>
      <c r="E445" s="190">
        <f t="shared" si="16"/>
        <v>61.3</v>
      </c>
      <c r="F445" s="190"/>
      <c r="G445" s="190"/>
    </row>
    <row r="446" spans="1:7">
      <c r="A446" s="243" t="s">
        <v>2091</v>
      </c>
      <c r="B446" s="243"/>
      <c r="C446" s="243"/>
      <c r="D446" s="243">
        <f>SUM(D406:D445)</f>
        <v>1114.4900000000002</v>
      </c>
      <c r="E446" s="193">
        <f>SUM(E440:E445)</f>
        <v>261.88</v>
      </c>
      <c r="F446" s="194"/>
      <c r="G446" s="195"/>
    </row>
    <row r="447" spans="1:7">
      <c r="A447" s="249" t="s">
        <v>2160</v>
      </c>
      <c r="B447" s="249"/>
      <c r="C447" s="249"/>
      <c r="D447" s="249"/>
      <c r="E447" s="249"/>
      <c r="F447" s="249"/>
      <c r="G447" s="249"/>
    </row>
    <row r="448" spans="1:7">
      <c r="A448" s="188" t="s">
        <v>2084</v>
      </c>
      <c r="B448" s="188" t="s">
        <v>2158</v>
      </c>
      <c r="C448" s="188" t="s">
        <v>2094</v>
      </c>
      <c r="D448" s="188" t="s">
        <v>2095</v>
      </c>
      <c r="E448" s="188" t="s">
        <v>2085</v>
      </c>
      <c r="F448" s="188"/>
      <c r="G448" s="188"/>
    </row>
    <row r="449" spans="1:7">
      <c r="A449" s="191" t="s">
        <v>2231</v>
      </c>
      <c r="B449" s="190">
        <v>3</v>
      </c>
      <c r="C449" s="190">
        <v>3.35</v>
      </c>
      <c r="D449" s="190">
        <v>1.47</v>
      </c>
      <c r="E449" s="190">
        <f t="shared" ref="E449:E454" si="17">(B449*C449)-D449</f>
        <v>8.58</v>
      </c>
      <c r="F449" s="190"/>
      <c r="G449" s="190"/>
    </row>
    <row r="450" spans="1:7">
      <c r="A450" s="191" t="s">
        <v>2233</v>
      </c>
      <c r="B450" s="190">
        <v>3</v>
      </c>
      <c r="C450" s="190">
        <v>3.35</v>
      </c>
      <c r="D450" s="190">
        <v>1.95</v>
      </c>
      <c r="E450" s="190">
        <f t="shared" si="17"/>
        <v>8.1000000000000014</v>
      </c>
      <c r="F450" s="190"/>
      <c r="G450" s="190"/>
    </row>
    <row r="451" spans="1:7">
      <c r="A451" s="191" t="s">
        <v>2239</v>
      </c>
      <c r="B451" s="190">
        <v>19.399999999999999</v>
      </c>
      <c r="C451" s="190">
        <v>3.35</v>
      </c>
      <c r="D451" s="190">
        <v>3.69</v>
      </c>
      <c r="E451" s="190">
        <f t="shared" si="17"/>
        <v>61.3</v>
      </c>
      <c r="F451" s="190"/>
      <c r="G451" s="190"/>
    </row>
    <row r="452" spans="1:7">
      <c r="A452" s="191" t="s">
        <v>2244</v>
      </c>
      <c r="B452" s="190">
        <v>19.399999999999999</v>
      </c>
      <c r="C452" s="190">
        <v>3.35</v>
      </c>
      <c r="D452" s="190">
        <v>3.69</v>
      </c>
      <c r="E452" s="190">
        <f t="shared" si="17"/>
        <v>61.3</v>
      </c>
      <c r="F452" s="190"/>
      <c r="G452" s="190"/>
    </row>
    <row r="453" spans="1:7">
      <c r="A453" s="191" t="s">
        <v>2246</v>
      </c>
      <c r="B453" s="190">
        <v>19.399999999999999</v>
      </c>
      <c r="C453" s="190">
        <v>3.35</v>
      </c>
      <c r="D453" s="190">
        <v>3.69</v>
      </c>
      <c r="E453" s="190">
        <f t="shared" si="17"/>
        <v>61.3</v>
      </c>
      <c r="F453" s="190"/>
      <c r="G453" s="190"/>
    </row>
    <row r="454" spans="1:7">
      <c r="A454" s="191" t="s">
        <v>2247</v>
      </c>
      <c r="B454" s="190">
        <v>19.399999999999999</v>
      </c>
      <c r="C454" s="190">
        <v>3.35</v>
      </c>
      <c r="D454" s="190">
        <v>3.69</v>
      </c>
      <c r="E454" s="190">
        <f t="shared" si="17"/>
        <v>61.3</v>
      </c>
      <c r="F454" s="190"/>
      <c r="G454" s="190"/>
    </row>
    <row r="455" spans="1:7">
      <c r="A455" s="243" t="s">
        <v>2091</v>
      </c>
      <c r="B455" s="243"/>
      <c r="C455" s="243"/>
      <c r="D455" s="243">
        <f>SUM(D412:D454)</f>
        <v>2175.1000000000004</v>
      </c>
      <c r="E455" s="193">
        <f>SUM(E449:E454)</f>
        <v>261.88</v>
      </c>
      <c r="F455" s="190"/>
      <c r="G455" s="190"/>
    </row>
    <row r="456" spans="1:7">
      <c r="A456" s="249" t="s">
        <v>2161</v>
      </c>
      <c r="B456" s="249"/>
      <c r="C456" s="249"/>
      <c r="D456" s="249"/>
      <c r="E456" s="249"/>
      <c r="F456" s="249"/>
      <c r="G456" s="249"/>
    </row>
    <row r="457" spans="1:7" ht="15.75">
      <c r="A457" s="244" t="s">
        <v>2057</v>
      </c>
      <c r="B457" s="244"/>
      <c r="C457" s="244"/>
      <c r="D457" s="244"/>
      <c r="E457" s="244"/>
      <c r="F457" s="244"/>
      <c r="G457" s="244"/>
    </row>
    <row r="458" spans="1:7">
      <c r="A458" s="243" t="s">
        <v>2162</v>
      </c>
      <c r="B458" s="243"/>
      <c r="C458" s="243"/>
      <c r="D458" s="193">
        <f>E436</f>
        <v>1812.9449999999995</v>
      </c>
    </row>
    <row r="459" spans="1:7">
      <c r="A459" s="243" t="s">
        <v>2163</v>
      </c>
      <c r="B459" s="243"/>
      <c r="C459" s="243"/>
      <c r="D459" s="193">
        <f>E446</f>
        <v>261.88</v>
      </c>
    </row>
    <row r="460" spans="1:7">
      <c r="A460" s="250" t="s">
        <v>2164</v>
      </c>
      <c r="B460" s="250"/>
      <c r="C460" s="250"/>
      <c r="D460" s="197">
        <f>D458-D459</f>
        <v>1551.0649999999996</v>
      </c>
    </row>
    <row r="461" spans="1:7">
      <c r="A461" s="249" t="s">
        <v>2187</v>
      </c>
      <c r="B461" s="249"/>
      <c r="C461" s="249"/>
      <c r="D461" s="249"/>
      <c r="E461" s="249"/>
      <c r="F461" s="249"/>
      <c r="G461" s="249"/>
    </row>
    <row r="462" spans="1:7" ht="15.75">
      <c r="A462" s="244" t="s">
        <v>2057</v>
      </c>
      <c r="B462" s="244"/>
      <c r="C462" s="244"/>
      <c r="D462" s="244"/>
      <c r="E462" s="244"/>
      <c r="F462" s="244"/>
      <c r="G462" s="244"/>
    </row>
    <row r="463" spans="1:7" ht="45">
      <c r="A463" s="188" t="s">
        <v>2084</v>
      </c>
      <c r="B463" s="188" t="s">
        <v>2085</v>
      </c>
      <c r="C463" s="188" t="s">
        <v>2188</v>
      </c>
      <c r="D463" s="188" t="s">
        <v>2189</v>
      </c>
      <c r="E463" s="198" t="s">
        <v>2280</v>
      </c>
      <c r="F463" s="198" t="s">
        <v>2191</v>
      </c>
      <c r="G463" s="198" t="s">
        <v>2192</v>
      </c>
    </row>
    <row r="464" spans="1:7">
      <c r="A464" s="189" t="s">
        <v>2226</v>
      </c>
      <c r="B464" s="190">
        <v>27.53</v>
      </c>
      <c r="C464" s="190">
        <f>B464</f>
        <v>27.53</v>
      </c>
      <c r="D464" s="190">
        <f>B464</f>
        <v>27.53</v>
      </c>
      <c r="E464" s="190">
        <v>21.4</v>
      </c>
      <c r="F464" s="190"/>
      <c r="G464" s="190"/>
    </row>
    <row r="465" spans="1:7">
      <c r="A465" s="189" t="s">
        <v>2097</v>
      </c>
      <c r="B465" s="190">
        <v>18.87</v>
      </c>
      <c r="C465" s="190"/>
      <c r="D465" s="190">
        <f>B465</f>
        <v>18.87</v>
      </c>
      <c r="E465" s="190">
        <v>17.899999999999999</v>
      </c>
      <c r="F465" s="190"/>
      <c r="G465" s="190"/>
    </row>
    <row r="466" spans="1:7">
      <c r="A466" s="189" t="s">
        <v>2193</v>
      </c>
      <c r="B466" s="190">
        <v>5.46</v>
      </c>
      <c r="C466" s="190"/>
      <c r="D466" s="190">
        <f>B466</f>
        <v>5.46</v>
      </c>
      <c r="E466" s="190"/>
      <c r="F466" s="190"/>
      <c r="G466" s="190"/>
    </row>
    <row r="467" spans="1:7">
      <c r="A467" s="191" t="s">
        <v>2227</v>
      </c>
      <c r="B467" s="190">
        <v>27.53</v>
      </c>
      <c r="C467" s="190">
        <f t="shared" ref="C467:C486" si="18">B467</f>
        <v>27.53</v>
      </c>
      <c r="D467" s="190">
        <f>B467</f>
        <v>27.53</v>
      </c>
      <c r="E467" s="190">
        <v>21.4</v>
      </c>
      <c r="F467" s="190"/>
      <c r="G467" s="190"/>
    </row>
    <row r="468" spans="1:7">
      <c r="A468" s="191" t="s">
        <v>2228</v>
      </c>
      <c r="B468" s="190">
        <v>70</v>
      </c>
      <c r="C468" s="190">
        <f t="shared" si="18"/>
        <v>70</v>
      </c>
      <c r="D468" s="190"/>
      <c r="E468" s="190"/>
      <c r="F468" s="190">
        <f>B468</f>
        <v>70</v>
      </c>
      <c r="G468" s="190">
        <v>11.45</v>
      </c>
    </row>
    <row r="469" spans="1:7">
      <c r="A469" s="191" t="s">
        <v>2229</v>
      </c>
      <c r="B469" s="190">
        <v>61.72</v>
      </c>
      <c r="C469" s="190">
        <f t="shared" si="18"/>
        <v>61.72</v>
      </c>
      <c r="D469" s="190"/>
      <c r="E469" s="190"/>
      <c r="F469" s="190">
        <f>B469</f>
        <v>61.72</v>
      </c>
      <c r="G469" s="190">
        <v>32.799999999999997</v>
      </c>
    </row>
    <row r="470" spans="1:7">
      <c r="A470" s="191" t="s">
        <v>2230</v>
      </c>
      <c r="B470" s="190">
        <v>13.6</v>
      </c>
      <c r="C470" s="190">
        <f t="shared" si="18"/>
        <v>13.6</v>
      </c>
      <c r="D470" s="190"/>
      <c r="E470" s="190"/>
      <c r="F470" s="190">
        <f>B470</f>
        <v>13.6</v>
      </c>
      <c r="G470" s="190">
        <v>14.8</v>
      </c>
    </row>
    <row r="471" spans="1:7">
      <c r="A471" s="191" t="s">
        <v>2231</v>
      </c>
      <c r="B471" s="190">
        <v>3.75</v>
      </c>
      <c r="C471" s="190">
        <f t="shared" si="18"/>
        <v>3.75</v>
      </c>
      <c r="D471" s="190">
        <f>B471</f>
        <v>3.75</v>
      </c>
      <c r="E471" s="190">
        <v>3</v>
      </c>
      <c r="F471" s="190"/>
      <c r="G471" s="190"/>
    </row>
    <row r="472" spans="1:7">
      <c r="A472" s="191" t="s">
        <v>2232</v>
      </c>
      <c r="B472" s="190">
        <v>2.5499999999999998</v>
      </c>
      <c r="C472" s="190">
        <f t="shared" si="18"/>
        <v>2.5499999999999998</v>
      </c>
      <c r="D472" s="190"/>
      <c r="E472" s="190"/>
      <c r="F472" s="190">
        <f>B472</f>
        <v>2.5499999999999998</v>
      </c>
      <c r="G472" s="190">
        <v>6.4</v>
      </c>
    </row>
    <row r="473" spans="1:7">
      <c r="A473" s="191" t="s">
        <v>2233</v>
      </c>
      <c r="B473" s="190">
        <v>3.75</v>
      </c>
      <c r="C473" s="190">
        <f t="shared" si="18"/>
        <v>3.75</v>
      </c>
      <c r="D473" s="190">
        <f>B473</f>
        <v>3.75</v>
      </c>
      <c r="E473" s="190">
        <v>3</v>
      </c>
      <c r="F473" s="190"/>
      <c r="G473" s="190"/>
    </row>
    <row r="474" spans="1:7">
      <c r="A474" s="191" t="s">
        <v>2228</v>
      </c>
      <c r="B474" s="190">
        <v>28</v>
      </c>
      <c r="C474" s="190">
        <f t="shared" si="18"/>
        <v>28</v>
      </c>
      <c r="D474" s="190"/>
      <c r="E474" s="190"/>
      <c r="F474" s="190">
        <f>B474</f>
        <v>28</v>
      </c>
      <c r="G474" s="190">
        <v>22</v>
      </c>
    </row>
    <row r="475" spans="1:7">
      <c r="A475" s="191" t="s">
        <v>2234</v>
      </c>
      <c r="B475" s="190">
        <v>63.3</v>
      </c>
      <c r="C475" s="190">
        <f t="shared" si="18"/>
        <v>63.3</v>
      </c>
      <c r="D475" s="190"/>
      <c r="E475" s="190"/>
      <c r="F475" s="190">
        <f>B475</f>
        <v>63.3</v>
      </c>
      <c r="G475" s="190">
        <v>36.4</v>
      </c>
    </row>
    <row r="476" spans="1:7">
      <c r="A476" s="191" t="s">
        <v>2235</v>
      </c>
      <c r="B476" s="190">
        <v>29.4</v>
      </c>
      <c r="C476" s="190">
        <f t="shared" si="18"/>
        <v>29.4</v>
      </c>
      <c r="D476" s="190"/>
      <c r="E476" s="190"/>
      <c r="F476" s="190">
        <f>B476</f>
        <v>29.4</v>
      </c>
      <c r="G476" s="190">
        <v>22.4</v>
      </c>
    </row>
    <row r="477" spans="1:7" ht="30">
      <c r="A477" s="189" t="s">
        <v>2236</v>
      </c>
      <c r="B477" s="190">
        <v>126.57</v>
      </c>
      <c r="C477" s="190">
        <f t="shared" si="18"/>
        <v>126.57</v>
      </c>
      <c r="D477" s="190">
        <f t="shared" ref="D477:D490" si="19">B477</f>
        <v>126.57</v>
      </c>
      <c r="E477" s="190">
        <v>35.6</v>
      </c>
      <c r="F477" s="190"/>
      <c r="G477" s="190"/>
    </row>
    <row r="478" spans="1:7">
      <c r="A478" s="191" t="s">
        <v>2237</v>
      </c>
      <c r="B478" s="190">
        <v>132.55000000000001</v>
      </c>
      <c r="C478" s="190">
        <f t="shared" si="18"/>
        <v>132.55000000000001</v>
      </c>
      <c r="D478" s="190">
        <f t="shared" si="19"/>
        <v>132.55000000000001</v>
      </c>
      <c r="E478" s="190">
        <v>37.799999999999997</v>
      </c>
      <c r="F478" s="190"/>
      <c r="G478" s="190"/>
    </row>
    <row r="479" spans="1:7" ht="30">
      <c r="A479" s="189" t="s">
        <v>2238</v>
      </c>
      <c r="B479" s="190">
        <v>127.07</v>
      </c>
      <c r="C479" s="190">
        <f t="shared" si="18"/>
        <v>127.07</v>
      </c>
      <c r="D479" s="190">
        <f t="shared" si="19"/>
        <v>127.07</v>
      </c>
      <c r="E479" s="190">
        <v>31.2</v>
      </c>
      <c r="F479" s="190"/>
      <c r="G479" s="190"/>
    </row>
    <row r="480" spans="1:7">
      <c r="A480" s="191" t="s">
        <v>2239</v>
      </c>
      <c r="B480" s="190">
        <v>23.5</v>
      </c>
      <c r="C480" s="190">
        <f t="shared" si="18"/>
        <v>23.5</v>
      </c>
      <c r="D480" s="190">
        <f t="shared" si="19"/>
        <v>23.5</v>
      </c>
      <c r="E480" s="190">
        <v>19.399999999999999</v>
      </c>
      <c r="F480" s="190"/>
      <c r="G480" s="190"/>
    </row>
    <row r="481" spans="1:7">
      <c r="A481" s="191" t="s">
        <v>2240</v>
      </c>
      <c r="B481" s="190">
        <v>5.64</v>
      </c>
      <c r="C481" s="190">
        <f t="shared" si="18"/>
        <v>5.64</v>
      </c>
      <c r="D481" s="190">
        <f t="shared" si="19"/>
        <v>5.64</v>
      </c>
      <c r="E481" s="190">
        <v>9.8000000000000007</v>
      </c>
      <c r="F481" s="190"/>
      <c r="G481" s="190"/>
    </row>
    <row r="482" spans="1:7">
      <c r="A482" s="191" t="s">
        <v>2241</v>
      </c>
      <c r="B482" s="190">
        <v>126.57</v>
      </c>
      <c r="C482" s="190">
        <f t="shared" si="18"/>
        <v>126.57</v>
      </c>
      <c r="D482" s="190">
        <f t="shared" si="19"/>
        <v>126.57</v>
      </c>
      <c r="E482" s="190">
        <v>35.6</v>
      </c>
      <c r="F482" s="190"/>
      <c r="G482" s="190"/>
    </row>
    <row r="483" spans="1:7">
      <c r="A483" s="189" t="s">
        <v>2242</v>
      </c>
      <c r="B483" s="190">
        <v>132.55000000000001</v>
      </c>
      <c r="C483" s="190">
        <f t="shared" si="18"/>
        <v>132.55000000000001</v>
      </c>
      <c r="D483" s="190">
        <f t="shared" si="19"/>
        <v>132.55000000000001</v>
      </c>
      <c r="E483" s="190">
        <v>37.799999999999997</v>
      </c>
      <c r="F483" s="190"/>
      <c r="G483" s="190"/>
    </row>
    <row r="484" spans="1:7" ht="30">
      <c r="A484" s="189" t="s">
        <v>2243</v>
      </c>
      <c r="B484" s="190">
        <v>127.07</v>
      </c>
      <c r="C484" s="190">
        <f t="shared" si="18"/>
        <v>127.07</v>
      </c>
      <c r="D484" s="190">
        <f t="shared" si="19"/>
        <v>127.07</v>
      </c>
      <c r="E484" s="190">
        <v>31.2</v>
      </c>
      <c r="F484" s="190"/>
      <c r="G484" s="190"/>
    </row>
    <row r="485" spans="1:7">
      <c r="A485" s="191" t="s">
        <v>2244</v>
      </c>
      <c r="B485" s="190">
        <v>23.5</v>
      </c>
      <c r="C485" s="190">
        <f t="shared" si="18"/>
        <v>23.5</v>
      </c>
      <c r="D485" s="190">
        <f t="shared" si="19"/>
        <v>23.5</v>
      </c>
      <c r="E485" s="190">
        <v>19.399999999999999</v>
      </c>
      <c r="F485" s="190"/>
      <c r="G485" s="190"/>
    </row>
    <row r="486" spans="1:7">
      <c r="A486" s="191" t="s">
        <v>2245</v>
      </c>
      <c r="B486" s="190">
        <v>5.64</v>
      </c>
      <c r="C486" s="190">
        <f t="shared" si="18"/>
        <v>5.64</v>
      </c>
      <c r="D486" s="190">
        <f t="shared" si="19"/>
        <v>5.64</v>
      </c>
      <c r="E486" s="190">
        <v>9.8000000000000007</v>
      </c>
      <c r="F486" s="190"/>
      <c r="G486" s="190"/>
    </row>
    <row r="487" spans="1:7">
      <c r="A487" s="189" t="s">
        <v>2089</v>
      </c>
      <c r="B487" s="190">
        <v>16.5</v>
      </c>
      <c r="C487" s="190"/>
      <c r="D487" s="190">
        <f t="shared" si="19"/>
        <v>16.5</v>
      </c>
      <c r="E487" s="190">
        <v>16.600000000000001</v>
      </c>
      <c r="F487" s="190"/>
      <c r="G487" s="190"/>
    </row>
    <row r="488" spans="1:7" ht="30">
      <c r="A488" s="189" t="s">
        <v>2194</v>
      </c>
      <c r="B488" s="190">
        <v>16.73</v>
      </c>
      <c r="C488" s="190"/>
      <c r="D488" s="190">
        <f t="shared" si="19"/>
        <v>16.73</v>
      </c>
      <c r="E488" s="190"/>
      <c r="F488" s="190"/>
      <c r="G488" s="190"/>
    </row>
    <row r="489" spans="1:7">
      <c r="A489" s="191" t="s">
        <v>2090</v>
      </c>
      <c r="B489" s="190">
        <v>16.5</v>
      </c>
      <c r="C489" s="190"/>
      <c r="D489" s="190">
        <f t="shared" si="19"/>
        <v>16.5</v>
      </c>
      <c r="E489" s="190">
        <v>16.600000000000001</v>
      </c>
      <c r="F489" s="190"/>
      <c r="G489" s="190"/>
    </row>
    <row r="490" spans="1:7">
      <c r="A490" s="191" t="s">
        <v>2195</v>
      </c>
      <c r="B490" s="190">
        <v>16.73</v>
      </c>
      <c r="C490" s="190"/>
      <c r="D490" s="190">
        <f t="shared" si="19"/>
        <v>16.73</v>
      </c>
      <c r="E490" s="190"/>
      <c r="F490" s="190"/>
      <c r="G490" s="190"/>
    </row>
    <row r="491" spans="1:7">
      <c r="A491" s="189" t="s">
        <v>2108</v>
      </c>
      <c r="B491" s="190"/>
      <c r="C491" s="190"/>
      <c r="D491" s="190"/>
      <c r="E491" s="190"/>
      <c r="F491" s="190"/>
      <c r="G491" s="190"/>
    </row>
    <row r="492" spans="1:7">
      <c r="A492" s="191" t="s">
        <v>2109</v>
      </c>
      <c r="B492" s="190"/>
      <c r="C492" s="190"/>
      <c r="D492" s="190"/>
      <c r="E492" s="190"/>
      <c r="F492" s="190"/>
      <c r="G492" s="190"/>
    </row>
    <row r="493" spans="1:7">
      <c r="A493" s="191" t="s">
        <v>2246</v>
      </c>
      <c r="B493" s="190">
        <v>23.5</v>
      </c>
      <c r="C493" s="190">
        <f>B493</f>
        <v>23.5</v>
      </c>
      <c r="D493" s="190">
        <f>B493</f>
        <v>23.5</v>
      </c>
      <c r="E493" s="190">
        <v>19.399999999999999</v>
      </c>
      <c r="F493" s="190"/>
      <c r="G493" s="190"/>
    </row>
    <row r="494" spans="1:7">
      <c r="A494" s="191" t="s">
        <v>2247</v>
      </c>
      <c r="B494" s="190">
        <v>23.5</v>
      </c>
      <c r="C494" s="190">
        <f>B494</f>
        <v>23.5</v>
      </c>
      <c r="D494" s="190">
        <f>B494</f>
        <v>23.5</v>
      </c>
      <c r="E494" s="190">
        <v>19.399999999999999</v>
      </c>
      <c r="F494" s="190"/>
      <c r="G494" s="190"/>
    </row>
    <row r="495" spans="1:7">
      <c r="A495" s="189" t="s">
        <v>2107</v>
      </c>
      <c r="B495" s="190">
        <v>153</v>
      </c>
      <c r="C495" s="190">
        <f>B495</f>
        <v>153</v>
      </c>
      <c r="D495" s="190">
        <f>B495</f>
        <v>153</v>
      </c>
      <c r="E495" s="190">
        <v>205.36</v>
      </c>
      <c r="F495" s="190"/>
      <c r="G495" s="190"/>
    </row>
    <row r="496" spans="1:7" ht="30">
      <c r="A496" s="189" t="s">
        <v>2281</v>
      </c>
      <c r="B496" s="190"/>
      <c r="C496" s="190"/>
      <c r="D496" s="190"/>
      <c r="E496" s="190">
        <v>98.8</v>
      </c>
      <c r="F496" s="190"/>
      <c r="G496" s="190"/>
    </row>
    <row r="497" spans="1:7">
      <c r="A497" s="191" t="s">
        <v>2250</v>
      </c>
      <c r="B497" s="190">
        <v>127.07</v>
      </c>
      <c r="C497" s="190">
        <f t="shared" ref="C497:C502" si="20">B497</f>
        <v>127.07</v>
      </c>
      <c r="D497" s="190">
        <f t="shared" ref="D497:D502" si="21">B497</f>
        <v>127.07</v>
      </c>
      <c r="E497" s="190">
        <v>35.6</v>
      </c>
      <c r="F497" s="190"/>
      <c r="G497" s="190"/>
    </row>
    <row r="498" spans="1:7">
      <c r="A498" s="191" t="s">
        <v>2251</v>
      </c>
      <c r="B498" s="190">
        <v>124.45</v>
      </c>
      <c r="C498" s="190">
        <f t="shared" si="20"/>
        <v>124.45</v>
      </c>
      <c r="D498" s="190">
        <f t="shared" si="21"/>
        <v>124.45</v>
      </c>
      <c r="E498" s="190"/>
      <c r="F498" s="190"/>
      <c r="G498" s="190"/>
    </row>
    <row r="499" spans="1:7">
      <c r="A499" s="191" t="s">
        <v>2252</v>
      </c>
      <c r="B499" s="190">
        <v>126.57</v>
      </c>
      <c r="C499" s="190">
        <f t="shared" si="20"/>
        <v>126.57</v>
      </c>
      <c r="D499" s="190">
        <f t="shared" si="21"/>
        <v>126.57</v>
      </c>
      <c r="E499" s="190">
        <v>31.2</v>
      </c>
      <c r="F499" s="190"/>
      <c r="G499" s="190"/>
    </row>
    <row r="500" spans="1:7">
      <c r="A500" s="191" t="s">
        <v>2253</v>
      </c>
      <c r="B500" s="190">
        <v>127.07</v>
      </c>
      <c r="C500" s="190">
        <f t="shared" si="20"/>
        <v>127.07</v>
      </c>
      <c r="D500" s="190">
        <f t="shared" si="21"/>
        <v>127.07</v>
      </c>
      <c r="E500" s="190">
        <v>31.2</v>
      </c>
      <c r="F500" s="190"/>
      <c r="G500" s="190"/>
    </row>
    <row r="501" spans="1:7">
      <c r="A501" s="191" t="s">
        <v>2254</v>
      </c>
      <c r="B501" s="190">
        <v>124.45</v>
      </c>
      <c r="C501" s="190">
        <f t="shared" si="20"/>
        <v>124.45</v>
      </c>
      <c r="D501" s="190">
        <f t="shared" si="21"/>
        <v>124.45</v>
      </c>
      <c r="E501" s="190"/>
      <c r="F501" s="190"/>
      <c r="G501" s="190"/>
    </row>
    <row r="502" spans="1:7">
      <c r="A502" s="189" t="s">
        <v>2255</v>
      </c>
      <c r="B502" s="190">
        <v>126.57</v>
      </c>
      <c r="C502" s="190">
        <f t="shared" si="20"/>
        <v>126.57</v>
      </c>
      <c r="D502" s="190">
        <f t="shared" si="21"/>
        <v>126.57</v>
      </c>
      <c r="E502" s="190">
        <v>35.6</v>
      </c>
      <c r="F502" s="190"/>
      <c r="G502" s="190"/>
    </row>
    <row r="503" spans="1:7">
      <c r="A503" s="199" t="s">
        <v>2198</v>
      </c>
      <c r="B503" s="193">
        <f t="shared" ref="B503:G503" si="22">SUM(B464:B502)</f>
        <v>2208.7599999999998</v>
      </c>
      <c r="C503" s="193">
        <f t="shared" si="22"/>
        <v>2117.9699999999998</v>
      </c>
      <c r="D503" s="193">
        <f t="shared" si="22"/>
        <v>1940.1899999999996</v>
      </c>
      <c r="E503" s="193">
        <f t="shared" si="22"/>
        <v>844.06000000000006</v>
      </c>
      <c r="F503" s="193">
        <f t="shared" si="22"/>
        <v>268.57</v>
      </c>
      <c r="G503" s="193">
        <f t="shared" si="22"/>
        <v>146.25</v>
      </c>
    </row>
    <row r="504" spans="1:7">
      <c r="A504" s="249" t="s">
        <v>2282</v>
      </c>
      <c r="B504" s="249"/>
      <c r="C504" s="249"/>
      <c r="D504" s="249"/>
      <c r="E504" s="249"/>
      <c r="F504" s="249"/>
      <c r="G504" s="249"/>
    </row>
    <row r="505" spans="1:7" ht="15.75">
      <c r="A505" s="244" t="s">
        <v>2057</v>
      </c>
      <c r="B505" s="244"/>
      <c r="C505" s="244"/>
      <c r="D505" s="244"/>
      <c r="E505" s="244"/>
      <c r="F505" s="244"/>
      <c r="G505" s="244"/>
    </row>
    <row r="506" spans="1:7" ht="45">
      <c r="A506" s="188" t="s">
        <v>2084</v>
      </c>
      <c r="B506" s="188" t="s">
        <v>2085</v>
      </c>
      <c r="C506" s="198" t="s">
        <v>2212</v>
      </c>
      <c r="D506" s="198" t="s">
        <v>2283</v>
      </c>
      <c r="E506" s="198" t="s">
        <v>2284</v>
      </c>
      <c r="F506" s="198" t="s">
        <v>2285</v>
      </c>
      <c r="G506" s="198" t="s">
        <v>2286</v>
      </c>
    </row>
    <row r="507" spans="1:7">
      <c r="A507" s="189" t="s">
        <v>2226</v>
      </c>
      <c r="B507" s="190">
        <v>27.53</v>
      </c>
      <c r="C507" s="190"/>
      <c r="D507" s="190"/>
      <c r="E507" s="190"/>
      <c r="F507" s="190"/>
      <c r="G507" s="190"/>
    </row>
    <row r="508" spans="1:7">
      <c r="A508" s="189" t="s">
        <v>2097</v>
      </c>
      <c r="B508" s="190">
        <v>18.87</v>
      </c>
      <c r="C508" s="190">
        <f>B508</f>
        <v>18.87</v>
      </c>
      <c r="D508" s="190"/>
      <c r="E508" s="190">
        <f>C508</f>
        <v>18.87</v>
      </c>
      <c r="F508" s="190"/>
      <c r="G508" s="190"/>
    </row>
    <row r="509" spans="1:7">
      <c r="A509" s="189" t="s">
        <v>2193</v>
      </c>
      <c r="B509" s="190">
        <v>5.46</v>
      </c>
      <c r="C509" s="190"/>
      <c r="D509" s="190"/>
      <c r="E509" s="190"/>
      <c r="F509" s="190"/>
      <c r="G509" s="190"/>
    </row>
    <row r="510" spans="1:7">
      <c r="A510" s="191" t="s">
        <v>2227</v>
      </c>
      <c r="B510" s="190">
        <v>27.53</v>
      </c>
      <c r="C510" s="190"/>
      <c r="D510" s="190"/>
      <c r="E510" s="190"/>
      <c r="F510" s="190"/>
      <c r="G510" s="190"/>
    </row>
    <row r="511" spans="1:7">
      <c r="A511" s="191" t="s">
        <v>2228</v>
      </c>
      <c r="B511" s="190">
        <v>70</v>
      </c>
      <c r="C511" s="190"/>
      <c r="D511" s="190">
        <f t="shared" ref="D511:D519" si="23">B511</f>
        <v>70</v>
      </c>
      <c r="E511" s="190">
        <f t="shared" ref="E511:E519" si="24">D511</f>
        <v>70</v>
      </c>
      <c r="F511" s="190">
        <v>4</v>
      </c>
      <c r="G511" s="190"/>
    </row>
    <row r="512" spans="1:7">
      <c r="A512" s="191" t="s">
        <v>2229</v>
      </c>
      <c r="B512" s="190">
        <v>61.72</v>
      </c>
      <c r="C512" s="190"/>
      <c r="D512" s="190">
        <f t="shared" si="23"/>
        <v>61.72</v>
      </c>
      <c r="E512" s="190">
        <f t="shared" si="24"/>
        <v>61.72</v>
      </c>
      <c r="F512" s="190">
        <v>4.9000000000000004</v>
      </c>
      <c r="G512" s="190"/>
    </row>
    <row r="513" spans="1:7">
      <c r="A513" s="191" t="s">
        <v>2230</v>
      </c>
      <c r="B513" s="190">
        <v>13.6</v>
      </c>
      <c r="C513" s="190"/>
      <c r="D513" s="190">
        <f t="shared" si="23"/>
        <v>13.6</v>
      </c>
      <c r="E513" s="190">
        <f t="shared" si="24"/>
        <v>13.6</v>
      </c>
      <c r="F513" s="190"/>
      <c r="G513" s="190"/>
    </row>
    <row r="514" spans="1:7">
      <c r="A514" s="191" t="s">
        <v>2231</v>
      </c>
      <c r="B514" s="190">
        <v>3.75</v>
      </c>
      <c r="C514" s="190"/>
      <c r="D514" s="190">
        <f t="shared" si="23"/>
        <v>3.75</v>
      </c>
      <c r="E514" s="190">
        <f t="shared" si="24"/>
        <v>3.75</v>
      </c>
      <c r="F514" s="190">
        <v>0.7</v>
      </c>
      <c r="G514" s="190"/>
    </row>
    <row r="515" spans="1:7">
      <c r="A515" s="191" t="s">
        <v>2232</v>
      </c>
      <c r="B515" s="190">
        <v>2.5499999999999998</v>
      </c>
      <c r="C515" s="190"/>
      <c r="D515" s="190">
        <f t="shared" si="23"/>
        <v>2.5499999999999998</v>
      </c>
      <c r="E515" s="190">
        <f t="shared" si="24"/>
        <v>2.5499999999999998</v>
      </c>
      <c r="F515" s="190"/>
      <c r="G515" s="190"/>
    </row>
    <row r="516" spans="1:7">
      <c r="A516" s="191" t="s">
        <v>2233</v>
      </c>
      <c r="B516" s="190">
        <v>3.75</v>
      </c>
      <c r="C516" s="190"/>
      <c r="D516" s="190">
        <f t="shared" si="23"/>
        <v>3.75</v>
      </c>
      <c r="E516" s="190">
        <f t="shared" si="24"/>
        <v>3.75</v>
      </c>
      <c r="F516" s="190">
        <v>0.7</v>
      </c>
      <c r="G516" s="190"/>
    </row>
    <row r="517" spans="1:7">
      <c r="A517" s="191" t="s">
        <v>2228</v>
      </c>
      <c r="B517" s="190">
        <v>28</v>
      </c>
      <c r="C517" s="190"/>
      <c r="D517" s="190">
        <f t="shared" si="23"/>
        <v>28</v>
      </c>
      <c r="E517" s="190">
        <f t="shared" si="24"/>
        <v>28</v>
      </c>
      <c r="F517" s="190"/>
      <c r="G517" s="190"/>
    </row>
    <row r="518" spans="1:7">
      <c r="A518" s="191" t="s">
        <v>2234</v>
      </c>
      <c r="B518" s="190">
        <v>63.3</v>
      </c>
      <c r="C518" s="190"/>
      <c r="D518" s="190">
        <f t="shared" si="23"/>
        <v>63.3</v>
      </c>
      <c r="E518" s="190">
        <f t="shared" si="24"/>
        <v>63.3</v>
      </c>
      <c r="F518" s="190">
        <v>10.55</v>
      </c>
      <c r="G518" s="190"/>
    </row>
    <row r="519" spans="1:7">
      <c r="A519" s="191" t="s">
        <v>2235</v>
      </c>
      <c r="B519" s="190">
        <v>29.4</v>
      </c>
      <c r="C519" s="190"/>
      <c r="D519" s="190">
        <f t="shared" si="23"/>
        <v>29.4</v>
      </c>
      <c r="E519" s="190">
        <f t="shared" si="24"/>
        <v>29.4</v>
      </c>
      <c r="F519" s="190"/>
      <c r="G519" s="190"/>
    </row>
    <row r="520" spans="1:7" ht="30">
      <c r="A520" s="189" t="s">
        <v>2236</v>
      </c>
      <c r="B520" s="190">
        <v>126.57</v>
      </c>
      <c r="C520" s="190">
        <f t="shared" ref="C520:C530" si="25">B520</f>
        <v>126.57</v>
      </c>
      <c r="D520" s="190"/>
      <c r="E520" s="190">
        <f t="shared" ref="E520:E530" si="26">C520</f>
        <v>126.57</v>
      </c>
      <c r="F520" s="190"/>
      <c r="G520" s="190"/>
    </row>
    <row r="521" spans="1:7">
      <c r="A521" s="191" t="s">
        <v>2237</v>
      </c>
      <c r="B521" s="190">
        <v>132.55000000000001</v>
      </c>
      <c r="C521" s="190">
        <f t="shared" si="25"/>
        <v>132.55000000000001</v>
      </c>
      <c r="D521" s="190"/>
      <c r="E521" s="190">
        <f t="shared" si="26"/>
        <v>132.55000000000001</v>
      </c>
      <c r="F521" s="190"/>
      <c r="G521" s="190"/>
    </row>
    <row r="522" spans="1:7" ht="30">
      <c r="A522" s="189" t="s">
        <v>2238</v>
      </c>
      <c r="B522" s="190">
        <v>127.07</v>
      </c>
      <c r="C522" s="190">
        <f t="shared" si="25"/>
        <v>127.07</v>
      </c>
      <c r="D522" s="190"/>
      <c r="E522" s="190">
        <f t="shared" si="26"/>
        <v>127.07</v>
      </c>
      <c r="F522" s="190"/>
      <c r="G522" s="190"/>
    </row>
    <row r="523" spans="1:7">
      <c r="A523" s="191" t="s">
        <v>2239</v>
      </c>
      <c r="B523" s="190">
        <v>23.5</v>
      </c>
      <c r="C523" s="190">
        <f t="shared" si="25"/>
        <v>23.5</v>
      </c>
      <c r="D523" s="190"/>
      <c r="E523" s="190">
        <f t="shared" si="26"/>
        <v>23.5</v>
      </c>
      <c r="F523" s="190"/>
      <c r="G523" s="190">
        <v>13.13</v>
      </c>
    </row>
    <row r="524" spans="1:7">
      <c r="A524" s="191" t="s">
        <v>2240</v>
      </c>
      <c r="B524" s="190">
        <v>5.64</v>
      </c>
      <c r="C524" s="190">
        <f t="shared" si="25"/>
        <v>5.64</v>
      </c>
      <c r="D524" s="190"/>
      <c r="E524" s="190">
        <f t="shared" si="26"/>
        <v>5.64</v>
      </c>
      <c r="F524" s="190"/>
      <c r="G524" s="190"/>
    </row>
    <row r="525" spans="1:7">
      <c r="A525" s="191" t="s">
        <v>2241</v>
      </c>
      <c r="B525" s="190">
        <v>126.57</v>
      </c>
      <c r="C525" s="190">
        <f t="shared" si="25"/>
        <v>126.57</v>
      </c>
      <c r="D525" s="190"/>
      <c r="E525" s="190">
        <f t="shared" si="26"/>
        <v>126.57</v>
      </c>
      <c r="F525" s="190"/>
      <c r="G525" s="190"/>
    </row>
    <row r="526" spans="1:7">
      <c r="A526" s="189" t="s">
        <v>2242</v>
      </c>
      <c r="B526" s="190">
        <v>132.55000000000001</v>
      </c>
      <c r="C526" s="190">
        <f t="shared" si="25"/>
        <v>132.55000000000001</v>
      </c>
      <c r="D526" s="190"/>
      <c r="E526" s="190">
        <f t="shared" si="26"/>
        <v>132.55000000000001</v>
      </c>
      <c r="F526" s="190"/>
      <c r="G526" s="190"/>
    </row>
    <row r="527" spans="1:7" ht="30">
      <c r="A527" s="189" t="s">
        <v>2243</v>
      </c>
      <c r="B527" s="190">
        <v>127.07</v>
      </c>
      <c r="C527" s="190">
        <f t="shared" si="25"/>
        <v>127.07</v>
      </c>
      <c r="D527" s="190"/>
      <c r="E527" s="190">
        <f t="shared" si="26"/>
        <v>127.07</v>
      </c>
      <c r="F527" s="190"/>
      <c r="G527" s="190"/>
    </row>
    <row r="528" spans="1:7">
      <c r="A528" s="191" t="s">
        <v>2244</v>
      </c>
      <c r="B528" s="190">
        <v>23.5</v>
      </c>
      <c r="C528" s="190">
        <f t="shared" si="25"/>
        <v>23.5</v>
      </c>
      <c r="D528" s="190"/>
      <c r="E528" s="190">
        <f t="shared" si="26"/>
        <v>23.5</v>
      </c>
      <c r="F528" s="190"/>
      <c r="G528" s="190">
        <v>13.13</v>
      </c>
    </row>
    <row r="529" spans="1:7">
      <c r="A529" s="191" t="s">
        <v>2245</v>
      </c>
      <c r="B529" s="190">
        <v>5.64</v>
      </c>
      <c r="C529" s="190">
        <f t="shared" si="25"/>
        <v>5.64</v>
      </c>
      <c r="D529" s="190"/>
      <c r="E529" s="190">
        <f t="shared" si="26"/>
        <v>5.64</v>
      </c>
      <c r="F529" s="190"/>
      <c r="G529" s="190"/>
    </row>
    <row r="530" spans="1:7">
      <c r="A530" s="189" t="s">
        <v>2089</v>
      </c>
      <c r="B530" s="190">
        <v>16.5</v>
      </c>
      <c r="C530" s="190">
        <f t="shared" si="25"/>
        <v>16.5</v>
      </c>
      <c r="D530" s="190"/>
      <c r="E530" s="190">
        <f t="shared" si="26"/>
        <v>16.5</v>
      </c>
      <c r="F530" s="190"/>
      <c r="G530" s="190"/>
    </row>
    <row r="531" spans="1:7" ht="30">
      <c r="A531" s="189" t="s">
        <v>2194</v>
      </c>
      <c r="B531" s="190">
        <v>16.73</v>
      </c>
      <c r="C531" s="190"/>
      <c r="D531" s="190"/>
      <c r="E531" s="190"/>
      <c r="F531" s="190"/>
      <c r="G531" s="190"/>
    </row>
    <row r="532" spans="1:7">
      <c r="A532" s="191" t="s">
        <v>2090</v>
      </c>
      <c r="B532" s="190">
        <v>16.5</v>
      </c>
      <c r="C532" s="190">
        <f>B532</f>
        <v>16.5</v>
      </c>
      <c r="D532" s="190"/>
      <c r="E532" s="190">
        <f>C532</f>
        <v>16.5</v>
      </c>
      <c r="F532" s="190"/>
      <c r="G532" s="190"/>
    </row>
    <row r="533" spans="1:7">
      <c r="A533" s="191" t="s">
        <v>2195</v>
      </c>
      <c r="B533" s="190">
        <v>16.73</v>
      </c>
      <c r="C533" s="190"/>
      <c r="D533" s="190"/>
      <c r="E533" s="190"/>
      <c r="F533" s="190"/>
      <c r="G533" s="190"/>
    </row>
    <row r="534" spans="1:7">
      <c r="A534" s="189" t="s">
        <v>2108</v>
      </c>
      <c r="B534" s="190"/>
      <c r="C534" s="190"/>
      <c r="D534" s="190"/>
      <c r="E534" s="190"/>
      <c r="F534" s="190">
        <v>0.9</v>
      </c>
      <c r="G534" s="190"/>
    </row>
    <row r="535" spans="1:7">
      <c r="A535" s="191" t="s">
        <v>2109</v>
      </c>
      <c r="B535" s="190"/>
      <c r="C535" s="190"/>
      <c r="D535" s="190"/>
      <c r="E535" s="190"/>
      <c r="F535" s="190">
        <v>0.9</v>
      </c>
      <c r="G535" s="190"/>
    </row>
    <row r="536" spans="1:7">
      <c r="A536" s="191" t="s">
        <v>2246</v>
      </c>
      <c r="B536" s="190">
        <v>23.5</v>
      </c>
      <c r="C536" s="190">
        <f t="shared" ref="C536:C544" si="27">B536</f>
        <v>23.5</v>
      </c>
      <c r="D536" s="190"/>
      <c r="E536" s="190">
        <f t="shared" ref="E536:E544" si="28">C536</f>
        <v>23.5</v>
      </c>
      <c r="F536" s="190"/>
      <c r="G536" s="190">
        <v>14.28</v>
      </c>
    </row>
    <row r="537" spans="1:7">
      <c r="A537" s="191" t="s">
        <v>2247</v>
      </c>
      <c r="B537" s="190">
        <v>23.5</v>
      </c>
      <c r="C537" s="190">
        <f t="shared" si="27"/>
        <v>23.5</v>
      </c>
      <c r="D537" s="190"/>
      <c r="E537" s="190">
        <f t="shared" si="28"/>
        <v>23.5</v>
      </c>
      <c r="F537" s="190"/>
      <c r="G537" s="190">
        <v>14.28</v>
      </c>
    </row>
    <row r="538" spans="1:7">
      <c r="A538" s="189" t="s">
        <v>2107</v>
      </c>
      <c r="B538" s="190">
        <v>153</v>
      </c>
      <c r="C538" s="190">
        <f t="shared" si="27"/>
        <v>153</v>
      </c>
      <c r="D538" s="190"/>
      <c r="E538" s="190">
        <f t="shared" si="28"/>
        <v>153</v>
      </c>
      <c r="F538" s="190"/>
      <c r="G538" s="190"/>
    </row>
    <row r="539" spans="1:7">
      <c r="A539" s="191" t="s">
        <v>2250</v>
      </c>
      <c r="B539" s="190">
        <v>127.07</v>
      </c>
      <c r="C539" s="190">
        <f t="shared" si="27"/>
        <v>127.07</v>
      </c>
      <c r="D539" s="190"/>
      <c r="E539" s="190">
        <f t="shared" si="28"/>
        <v>127.07</v>
      </c>
      <c r="F539" s="190"/>
      <c r="G539" s="190"/>
    </row>
    <row r="540" spans="1:7">
      <c r="A540" s="191" t="s">
        <v>2251</v>
      </c>
      <c r="B540" s="190">
        <v>124.45</v>
      </c>
      <c r="C540" s="190">
        <f t="shared" si="27"/>
        <v>124.45</v>
      </c>
      <c r="D540" s="190"/>
      <c r="E540" s="190">
        <f t="shared" si="28"/>
        <v>124.45</v>
      </c>
      <c r="F540" s="190"/>
      <c r="G540" s="190"/>
    </row>
    <row r="541" spans="1:7">
      <c r="A541" s="191" t="s">
        <v>2252</v>
      </c>
      <c r="B541" s="190">
        <v>126.57</v>
      </c>
      <c r="C541" s="190">
        <f t="shared" si="27"/>
        <v>126.57</v>
      </c>
      <c r="D541" s="190"/>
      <c r="E541" s="190">
        <f t="shared" si="28"/>
        <v>126.57</v>
      </c>
      <c r="F541" s="190"/>
      <c r="G541" s="190"/>
    </row>
    <row r="542" spans="1:7">
      <c r="A542" s="191" t="s">
        <v>2253</v>
      </c>
      <c r="B542" s="190">
        <v>127.07</v>
      </c>
      <c r="C542" s="190">
        <f t="shared" si="27"/>
        <v>127.07</v>
      </c>
      <c r="D542" s="190"/>
      <c r="E542" s="190">
        <f t="shared" si="28"/>
        <v>127.07</v>
      </c>
      <c r="F542" s="190"/>
      <c r="G542" s="190"/>
    </row>
    <row r="543" spans="1:7">
      <c r="A543" s="191" t="s">
        <v>2254</v>
      </c>
      <c r="B543" s="190">
        <v>124.45</v>
      </c>
      <c r="C543" s="190">
        <f t="shared" si="27"/>
        <v>124.45</v>
      </c>
      <c r="D543" s="190"/>
      <c r="E543" s="190">
        <f t="shared" si="28"/>
        <v>124.45</v>
      </c>
      <c r="F543" s="190"/>
      <c r="G543" s="190"/>
    </row>
    <row r="544" spans="1:7">
      <c r="A544" s="189" t="s">
        <v>2255</v>
      </c>
      <c r="B544" s="190">
        <v>126.57</v>
      </c>
      <c r="C544" s="190">
        <f t="shared" si="27"/>
        <v>126.57</v>
      </c>
      <c r="D544" s="190"/>
      <c r="E544" s="190">
        <f t="shared" si="28"/>
        <v>126.57</v>
      </c>
      <c r="F544" s="190"/>
      <c r="G544" s="190"/>
    </row>
    <row r="545" spans="1:7">
      <c r="A545" s="199" t="s">
        <v>2198</v>
      </c>
      <c r="B545" s="193">
        <f t="shared" ref="B545:G545" si="29">SUM(B507:B544)</f>
        <v>2208.7599999999998</v>
      </c>
      <c r="C545" s="193">
        <f t="shared" si="29"/>
        <v>1838.7099999999996</v>
      </c>
      <c r="D545" s="193">
        <f t="shared" si="29"/>
        <v>276.07</v>
      </c>
      <c r="E545" s="193">
        <f t="shared" si="29"/>
        <v>2114.7799999999997</v>
      </c>
      <c r="F545" s="193">
        <f t="shared" si="29"/>
        <v>22.65</v>
      </c>
      <c r="G545" s="193">
        <f t="shared" si="29"/>
        <v>54.82</v>
      </c>
    </row>
    <row r="546" spans="1:7">
      <c r="A546" s="249" t="s">
        <v>2219</v>
      </c>
      <c r="B546" s="249"/>
      <c r="C546" s="249"/>
      <c r="D546" s="249"/>
      <c r="E546" s="249"/>
      <c r="F546" s="205"/>
      <c r="G546" s="205"/>
    </row>
    <row r="547" spans="1:7">
      <c r="A547" s="251" t="s">
        <v>327</v>
      </c>
      <c r="B547" s="251" t="s">
        <v>2116</v>
      </c>
      <c r="C547" s="251"/>
      <c r="D547" s="251" t="s">
        <v>2117</v>
      </c>
      <c r="E547" s="251" t="s">
        <v>2093</v>
      </c>
      <c r="F547" s="252"/>
      <c r="G547" s="1"/>
    </row>
    <row r="548" spans="1:7">
      <c r="A548" s="251"/>
      <c r="B548" s="188" t="s">
        <v>2122</v>
      </c>
      <c r="C548" s="188" t="s">
        <v>2094</v>
      </c>
      <c r="D548" s="251"/>
      <c r="E548" s="251"/>
      <c r="F548" s="252"/>
    </row>
    <row r="549" spans="1:7">
      <c r="A549" s="191" t="s">
        <v>2266</v>
      </c>
      <c r="B549" s="190">
        <v>3</v>
      </c>
      <c r="C549" s="190">
        <v>1.7</v>
      </c>
      <c r="D549" s="190">
        <v>2</v>
      </c>
      <c r="E549" s="196">
        <f t="shared" ref="E549:E555" si="30">(B549+0.04)*D549</f>
        <v>6.08</v>
      </c>
      <c r="F549" s="196"/>
    </row>
    <row r="550" spans="1:7">
      <c r="A550" s="191" t="s">
        <v>2135</v>
      </c>
      <c r="B550" s="190">
        <v>3</v>
      </c>
      <c r="C550" s="190">
        <v>1.2</v>
      </c>
      <c r="D550" s="190">
        <v>2</v>
      </c>
      <c r="E550" s="196">
        <f t="shared" si="30"/>
        <v>6.08</v>
      </c>
      <c r="F550" s="196"/>
    </row>
    <row r="551" spans="1:7">
      <c r="A551" s="191" t="s">
        <v>2269</v>
      </c>
      <c r="B551" s="190">
        <v>3</v>
      </c>
      <c r="C551" s="190">
        <v>0.6</v>
      </c>
      <c r="D551" s="190">
        <v>4</v>
      </c>
      <c r="E551" s="196">
        <f t="shared" si="30"/>
        <v>12.16</v>
      </c>
      <c r="F551" s="196"/>
    </row>
    <row r="552" spans="1:7">
      <c r="A552" s="191" t="s">
        <v>2138</v>
      </c>
      <c r="B552" s="190">
        <v>2</v>
      </c>
      <c r="C552" s="190">
        <v>1.2</v>
      </c>
      <c r="D552" s="190">
        <v>4</v>
      </c>
      <c r="E552" s="196">
        <f t="shared" si="30"/>
        <v>8.16</v>
      </c>
      <c r="F552" s="196"/>
    </row>
    <row r="553" spans="1:7">
      <c r="A553" s="191" t="s">
        <v>2141</v>
      </c>
      <c r="B553" s="190">
        <v>1.2</v>
      </c>
      <c r="C553" s="190">
        <v>1</v>
      </c>
      <c r="D553" s="190">
        <v>3</v>
      </c>
      <c r="E553" s="196">
        <f t="shared" si="30"/>
        <v>3.7199999999999998</v>
      </c>
      <c r="F553" s="196"/>
    </row>
    <row r="554" spans="1:7">
      <c r="A554" s="191" t="s">
        <v>2271</v>
      </c>
      <c r="B554" s="190">
        <v>0.8</v>
      </c>
      <c r="C554" s="190">
        <v>0.6</v>
      </c>
      <c r="D554" s="190">
        <v>1</v>
      </c>
      <c r="E554" s="196">
        <f t="shared" si="30"/>
        <v>0.84000000000000008</v>
      </c>
      <c r="F554" s="196"/>
    </row>
    <row r="555" spans="1:7">
      <c r="A555" s="191" t="s">
        <v>2273</v>
      </c>
      <c r="B555" s="190">
        <v>5</v>
      </c>
      <c r="C555" s="190">
        <v>1.7</v>
      </c>
      <c r="D555" s="190">
        <v>20</v>
      </c>
      <c r="E555" s="196">
        <f t="shared" si="30"/>
        <v>100.8</v>
      </c>
      <c r="F555" s="196"/>
    </row>
    <row r="556" spans="1:7">
      <c r="D556" s="207" t="s">
        <v>2091</v>
      </c>
      <c r="E556" s="197">
        <f>SUM(E549:E555)</f>
        <v>137.84</v>
      </c>
      <c r="F556" s="197"/>
    </row>
    <row r="557" spans="1:7">
      <c r="A557" s="249" t="s">
        <v>2220</v>
      </c>
      <c r="B557" s="249"/>
      <c r="C557" s="249"/>
      <c r="D557" s="249"/>
      <c r="E557" s="249"/>
    </row>
    <row r="558" spans="1:7">
      <c r="A558" s="251" t="s">
        <v>2084</v>
      </c>
      <c r="B558" s="251" t="s">
        <v>2116</v>
      </c>
      <c r="C558" s="251"/>
      <c r="D558" s="251" t="s">
        <v>2117</v>
      </c>
      <c r="E558" s="251" t="s">
        <v>2151</v>
      </c>
    </row>
    <row r="559" spans="1:7">
      <c r="A559" s="251"/>
      <c r="B559" s="188" t="s">
        <v>2122</v>
      </c>
      <c r="C559" s="188" t="s">
        <v>2093</v>
      </c>
      <c r="D559" s="251"/>
      <c r="E559" s="251"/>
    </row>
    <row r="560" spans="1:7">
      <c r="A560" s="191" t="s">
        <v>2244</v>
      </c>
      <c r="B560" s="190">
        <v>0.6</v>
      </c>
      <c r="C560" s="190">
        <v>3.2</v>
      </c>
      <c r="D560" s="190">
        <v>1</v>
      </c>
      <c r="E560" s="196">
        <f>C560*D560</f>
        <v>3.2</v>
      </c>
    </row>
    <row r="561" spans="1:7">
      <c r="A561" s="191" t="s">
        <v>2239</v>
      </c>
      <c r="B561" s="190">
        <v>0.6</v>
      </c>
      <c r="C561" s="190">
        <v>3.2</v>
      </c>
      <c r="D561" s="190">
        <v>1</v>
      </c>
      <c r="E561" s="196">
        <f>C561*D561</f>
        <v>3.2</v>
      </c>
    </row>
    <row r="562" spans="1:7">
      <c r="A562" s="191" t="s">
        <v>2246</v>
      </c>
      <c r="B562" s="190">
        <v>0.6</v>
      </c>
      <c r="C562" s="190">
        <v>3.2</v>
      </c>
      <c r="D562" s="190">
        <v>1</v>
      </c>
      <c r="E562" s="196">
        <f>C562*D562</f>
        <v>3.2</v>
      </c>
    </row>
    <row r="563" spans="1:7">
      <c r="A563" s="191" t="s">
        <v>2247</v>
      </c>
      <c r="B563" s="190">
        <v>0.6</v>
      </c>
      <c r="C563" s="190">
        <v>3.2</v>
      </c>
      <c r="D563" s="190">
        <v>1</v>
      </c>
      <c r="E563" s="196">
        <f>C563*D563</f>
        <v>3.2</v>
      </c>
    </row>
    <row r="564" spans="1:7">
      <c r="D564" s="207" t="s">
        <v>2091</v>
      </c>
      <c r="E564" s="197">
        <f>SUM(E560:E563)</f>
        <v>12.8</v>
      </c>
    </row>
    <row r="565" spans="1:7">
      <c r="A565" s="249" t="s">
        <v>431</v>
      </c>
      <c r="B565" s="249"/>
      <c r="C565" s="249"/>
      <c r="D565" s="249"/>
      <c r="E565" s="249"/>
      <c r="F565" s="249"/>
      <c r="G565" s="249"/>
    </row>
    <row r="566" spans="1:7" ht="15.75">
      <c r="A566" s="244" t="s">
        <v>2057</v>
      </c>
      <c r="B566" s="244"/>
      <c r="C566" s="244"/>
      <c r="D566" s="244"/>
      <c r="E566" s="244"/>
      <c r="F566" s="244"/>
      <c r="G566" s="244"/>
    </row>
    <row r="567" spans="1:7">
      <c r="A567" s="243" t="s">
        <v>2222</v>
      </c>
      <c r="B567" s="243"/>
      <c r="C567" s="243"/>
      <c r="D567" s="193">
        <f>G300</f>
        <v>2215.38</v>
      </c>
    </row>
    <row r="568" spans="1:7">
      <c r="A568" s="243" t="s">
        <v>2223</v>
      </c>
      <c r="B568" s="243"/>
      <c r="C568" s="243"/>
      <c r="D568" s="193">
        <f>(H344+SUM(H352:H361))*2</f>
        <v>2445.7199999999998</v>
      </c>
    </row>
    <row r="569" spans="1:7">
      <c r="A569" s="243" t="s">
        <v>2224</v>
      </c>
      <c r="B569" s="243"/>
      <c r="C569" s="243"/>
      <c r="D569" s="193">
        <f>E455</f>
        <v>261.88</v>
      </c>
    </row>
    <row r="570" spans="1:7">
      <c r="A570" s="250" t="s">
        <v>2091</v>
      </c>
      <c r="B570" s="250"/>
      <c r="C570" s="250"/>
      <c r="D570" s="197">
        <f>SUM(D567:D569)</f>
        <v>4922.9800000000005</v>
      </c>
    </row>
    <row r="572" spans="1:7" ht="13.9" customHeight="1">
      <c r="A572" s="254" t="s">
        <v>2287</v>
      </c>
      <c r="B572" s="254"/>
      <c r="C572" s="254"/>
      <c r="D572" s="254"/>
      <c r="E572" s="254"/>
      <c r="F572" s="254"/>
      <c r="G572" s="185">
        <v>2215.38</v>
      </c>
    </row>
    <row r="573" spans="1:7">
      <c r="A573" s="249" t="s">
        <v>290</v>
      </c>
      <c r="B573" s="249"/>
      <c r="C573" s="249"/>
      <c r="D573" s="249"/>
      <c r="E573" s="249"/>
      <c r="F573" s="249"/>
      <c r="G573" s="249"/>
    </row>
    <row r="574" spans="1:7" ht="15.75">
      <c r="A574" s="244" t="s">
        <v>2058</v>
      </c>
      <c r="B574" s="244"/>
      <c r="C574" s="244"/>
      <c r="D574" s="244"/>
      <c r="E574" s="244"/>
      <c r="F574" s="244"/>
      <c r="G574" s="244"/>
    </row>
    <row r="575" spans="1:7">
      <c r="A575" s="188" t="s">
        <v>2084</v>
      </c>
      <c r="B575" s="188" t="s">
        <v>2093</v>
      </c>
      <c r="C575" s="188" t="s">
        <v>2094</v>
      </c>
      <c r="D575" s="188" t="s">
        <v>2095</v>
      </c>
      <c r="E575" s="188" t="s">
        <v>2085</v>
      </c>
      <c r="F575" s="188"/>
      <c r="G575" s="188"/>
    </row>
    <row r="576" spans="1:7">
      <c r="A576" s="189" t="s">
        <v>2097</v>
      </c>
      <c r="B576" s="190">
        <v>17.899999999999999</v>
      </c>
      <c r="C576" s="190">
        <v>3.35</v>
      </c>
      <c r="D576" s="190">
        <v>12.59</v>
      </c>
      <c r="E576" s="190"/>
      <c r="F576" s="190"/>
      <c r="G576" s="190"/>
    </row>
    <row r="577" spans="1:7">
      <c r="A577" s="189" t="s">
        <v>2288</v>
      </c>
      <c r="B577" s="190">
        <v>58.7</v>
      </c>
      <c r="C577" s="190">
        <v>4.45</v>
      </c>
      <c r="D577" s="190">
        <v>17.489999999999998</v>
      </c>
      <c r="E577" s="190">
        <f t="shared" ref="E577:E605" si="31">(B577*C577)-D577</f>
        <v>243.72500000000002</v>
      </c>
      <c r="F577" s="190"/>
      <c r="G577" s="190"/>
    </row>
    <row r="578" spans="1:7">
      <c r="A578" s="191" t="s">
        <v>2289</v>
      </c>
      <c r="B578" s="190">
        <v>23.2</v>
      </c>
      <c r="C578" s="190">
        <v>3.35</v>
      </c>
      <c r="D578" s="190">
        <v>53.37</v>
      </c>
      <c r="E578" s="190">
        <f t="shared" si="31"/>
        <v>24.35</v>
      </c>
      <c r="F578" s="190"/>
      <c r="G578" s="190"/>
    </row>
    <row r="579" spans="1:7" ht="30">
      <c r="A579" s="189" t="s">
        <v>2290</v>
      </c>
      <c r="B579" s="190">
        <v>35.6</v>
      </c>
      <c r="C579" s="190">
        <v>3.35</v>
      </c>
      <c r="D579" s="190">
        <v>42.5</v>
      </c>
      <c r="E579" s="190">
        <f t="shared" si="31"/>
        <v>76.760000000000005</v>
      </c>
      <c r="F579" s="190"/>
      <c r="G579" s="190"/>
    </row>
    <row r="580" spans="1:7">
      <c r="A580" s="191" t="s">
        <v>2237</v>
      </c>
      <c r="B580" s="190">
        <v>37.799999999999997</v>
      </c>
      <c r="C580" s="190">
        <v>3.35</v>
      </c>
      <c r="D580" s="190">
        <v>36.89</v>
      </c>
      <c r="E580" s="190">
        <f t="shared" si="31"/>
        <v>89.74</v>
      </c>
      <c r="F580" s="190"/>
      <c r="G580" s="190"/>
    </row>
    <row r="581" spans="1:7" ht="30">
      <c r="A581" s="189" t="s">
        <v>2291</v>
      </c>
      <c r="B581" s="190">
        <v>31.2</v>
      </c>
      <c r="C581" s="190">
        <v>3.35</v>
      </c>
      <c r="D581" s="190">
        <v>42.5</v>
      </c>
      <c r="E581" s="190">
        <f t="shared" si="31"/>
        <v>62.019999999999996</v>
      </c>
      <c r="F581" s="190"/>
      <c r="G581" s="190"/>
    </row>
    <row r="582" spans="1:7">
      <c r="A582" s="191" t="s">
        <v>2239</v>
      </c>
      <c r="B582" s="190">
        <v>19.399999999999999</v>
      </c>
      <c r="C582" s="190">
        <v>3.35</v>
      </c>
      <c r="D582" s="190">
        <v>19.43</v>
      </c>
      <c r="E582" s="190">
        <f t="shared" si="31"/>
        <v>45.559999999999995</v>
      </c>
      <c r="F582" s="190"/>
      <c r="G582" s="190"/>
    </row>
    <row r="583" spans="1:7">
      <c r="A583" s="191" t="s">
        <v>2240</v>
      </c>
      <c r="B583" s="190">
        <v>9.8000000000000007</v>
      </c>
      <c r="C583" s="190">
        <v>3.35</v>
      </c>
      <c r="D583" s="190">
        <v>12.1</v>
      </c>
      <c r="E583" s="190">
        <f t="shared" si="31"/>
        <v>20.730000000000004</v>
      </c>
      <c r="F583" s="190"/>
      <c r="G583" s="190"/>
    </row>
    <row r="584" spans="1:7">
      <c r="A584" s="191" t="s">
        <v>2292</v>
      </c>
      <c r="B584" s="190">
        <v>35.6</v>
      </c>
      <c r="C584" s="190">
        <v>3.35</v>
      </c>
      <c r="D584" s="190">
        <v>42.5</v>
      </c>
      <c r="E584" s="190">
        <f t="shared" si="31"/>
        <v>76.760000000000005</v>
      </c>
      <c r="F584" s="190"/>
      <c r="G584" s="190"/>
    </row>
    <row r="585" spans="1:7">
      <c r="A585" s="189" t="s">
        <v>2242</v>
      </c>
      <c r="B585" s="190">
        <v>37.799999999999997</v>
      </c>
      <c r="C585" s="190">
        <v>3.35</v>
      </c>
      <c r="D585" s="190">
        <v>36.89</v>
      </c>
      <c r="E585" s="190">
        <f t="shared" si="31"/>
        <v>89.74</v>
      </c>
      <c r="F585" s="190"/>
      <c r="G585" s="190"/>
    </row>
    <row r="586" spans="1:7">
      <c r="A586" s="189" t="s">
        <v>2293</v>
      </c>
      <c r="B586" s="190">
        <v>31.2</v>
      </c>
      <c r="C586" s="190">
        <v>3.35</v>
      </c>
      <c r="D586" s="190">
        <v>42.5</v>
      </c>
      <c r="E586" s="190">
        <f t="shared" si="31"/>
        <v>62.019999999999996</v>
      </c>
      <c r="F586" s="190"/>
      <c r="G586" s="190"/>
    </row>
    <row r="587" spans="1:7">
      <c r="A587" s="191" t="s">
        <v>2244</v>
      </c>
      <c r="B587" s="190">
        <v>19.399999999999999</v>
      </c>
      <c r="C587" s="190">
        <v>3.35</v>
      </c>
      <c r="D587" s="190">
        <v>19.43</v>
      </c>
      <c r="E587" s="190">
        <f t="shared" si="31"/>
        <v>45.559999999999995</v>
      </c>
      <c r="F587" s="190"/>
      <c r="G587" s="190"/>
    </row>
    <row r="588" spans="1:7">
      <c r="A588" s="191" t="s">
        <v>2245</v>
      </c>
      <c r="B588" s="190">
        <v>9.8000000000000007</v>
      </c>
      <c r="C588" s="190">
        <v>3.35</v>
      </c>
      <c r="D588" s="190">
        <v>12.1</v>
      </c>
      <c r="E588" s="190">
        <f t="shared" si="31"/>
        <v>20.730000000000004</v>
      </c>
      <c r="F588" s="190"/>
      <c r="G588" s="190"/>
    </row>
    <row r="589" spans="1:7">
      <c r="A589" s="189" t="s">
        <v>2089</v>
      </c>
      <c r="B589" s="190">
        <v>16.600000000000001</v>
      </c>
      <c r="C589" s="190">
        <v>3.35</v>
      </c>
      <c r="D589" s="190">
        <v>29.5</v>
      </c>
      <c r="E589" s="190">
        <f t="shared" si="31"/>
        <v>26.110000000000007</v>
      </c>
      <c r="F589" s="190"/>
      <c r="G589" s="190"/>
    </row>
    <row r="590" spans="1:7">
      <c r="A590" s="191" t="s">
        <v>2090</v>
      </c>
      <c r="B590" s="190">
        <v>16.600000000000001</v>
      </c>
      <c r="C590" s="190">
        <v>3.35</v>
      </c>
      <c r="D590" s="190">
        <v>29.5</v>
      </c>
      <c r="E590" s="190">
        <f t="shared" si="31"/>
        <v>26.110000000000007</v>
      </c>
      <c r="F590" s="190"/>
      <c r="G590" s="190"/>
    </row>
    <row r="591" spans="1:7">
      <c r="A591" s="189" t="s">
        <v>2108</v>
      </c>
      <c r="B591" s="190">
        <v>7.7</v>
      </c>
      <c r="C591" s="190">
        <v>3.35</v>
      </c>
      <c r="D591" s="190">
        <v>6.7</v>
      </c>
      <c r="E591" s="190">
        <f t="shared" si="31"/>
        <v>19.095000000000002</v>
      </c>
      <c r="F591" s="190"/>
      <c r="G591" s="190"/>
    </row>
    <row r="592" spans="1:7">
      <c r="A592" s="191" t="s">
        <v>2109</v>
      </c>
      <c r="B592" s="190">
        <v>7.7</v>
      </c>
      <c r="C592" s="190">
        <v>3.35</v>
      </c>
      <c r="D592" s="190">
        <v>6.7</v>
      </c>
      <c r="E592" s="190">
        <f t="shared" si="31"/>
        <v>19.095000000000002</v>
      </c>
      <c r="F592" s="190"/>
      <c r="G592" s="190"/>
    </row>
    <row r="593" spans="1:8">
      <c r="A593" s="191" t="s">
        <v>2246</v>
      </c>
      <c r="B593" s="190">
        <v>19.399999999999999</v>
      </c>
      <c r="C593" s="190">
        <v>3.35</v>
      </c>
      <c r="D593" s="190">
        <v>24.24</v>
      </c>
      <c r="E593" s="190">
        <f t="shared" si="31"/>
        <v>40.75</v>
      </c>
      <c r="F593" s="190"/>
      <c r="G593" s="190"/>
    </row>
    <row r="594" spans="1:8">
      <c r="A594" s="191" t="s">
        <v>2247</v>
      </c>
      <c r="B594" s="190">
        <v>19.399999999999999</v>
      </c>
      <c r="C594" s="190">
        <v>3.35</v>
      </c>
      <c r="D594" s="190">
        <v>24.24</v>
      </c>
      <c r="E594" s="190">
        <f t="shared" si="31"/>
        <v>40.75</v>
      </c>
      <c r="F594" s="190"/>
      <c r="G594" s="190"/>
    </row>
    <row r="595" spans="1:8">
      <c r="A595" s="189" t="s">
        <v>2248</v>
      </c>
      <c r="B595" s="190">
        <f>12*0.4</f>
        <v>4.8000000000000007</v>
      </c>
      <c r="C595" s="190">
        <v>3.35</v>
      </c>
      <c r="D595" s="190"/>
      <c r="E595" s="190">
        <f t="shared" si="31"/>
        <v>16.080000000000002</v>
      </c>
      <c r="F595" s="190"/>
      <c r="G595" s="190"/>
    </row>
    <row r="596" spans="1:8" ht="30">
      <c r="A596" s="189" t="s">
        <v>2249</v>
      </c>
      <c r="B596" s="190">
        <v>41.5</v>
      </c>
      <c r="C596" s="190">
        <v>1.1000000000000001</v>
      </c>
      <c r="D596" s="190"/>
      <c r="E596" s="190">
        <f t="shared" si="31"/>
        <v>45.650000000000006</v>
      </c>
      <c r="F596" s="190"/>
      <c r="G596" s="190"/>
    </row>
    <row r="597" spans="1:8" ht="30">
      <c r="A597" s="189" t="s">
        <v>2294</v>
      </c>
      <c r="B597" s="190">
        <v>35.6</v>
      </c>
      <c r="C597" s="190">
        <v>3.35</v>
      </c>
      <c r="D597" s="190">
        <v>42.5</v>
      </c>
      <c r="E597" s="190">
        <f t="shared" si="31"/>
        <v>76.760000000000005</v>
      </c>
      <c r="F597" s="190"/>
      <c r="G597" s="190"/>
    </row>
    <row r="598" spans="1:8">
      <c r="A598" s="191" t="s">
        <v>2251</v>
      </c>
      <c r="B598" s="190"/>
      <c r="C598" s="190"/>
      <c r="D598" s="190"/>
      <c r="E598" s="190">
        <f t="shared" si="31"/>
        <v>0</v>
      </c>
      <c r="F598" s="190"/>
      <c r="G598" s="190"/>
    </row>
    <row r="599" spans="1:8">
      <c r="A599" s="191" t="s">
        <v>2295</v>
      </c>
      <c r="B599" s="190">
        <v>31.2</v>
      </c>
      <c r="C599" s="190">
        <v>3.35</v>
      </c>
      <c r="D599" s="190">
        <v>42.5</v>
      </c>
      <c r="E599" s="190">
        <f t="shared" si="31"/>
        <v>62.019999999999996</v>
      </c>
      <c r="F599" s="190"/>
      <c r="G599" s="190"/>
    </row>
    <row r="600" spans="1:8">
      <c r="A600" s="191" t="s">
        <v>2296</v>
      </c>
      <c r="B600" s="190">
        <v>31.2</v>
      </c>
      <c r="C600" s="190">
        <v>3.35</v>
      </c>
      <c r="D600" s="190">
        <v>42.5</v>
      </c>
      <c r="E600" s="190">
        <f t="shared" si="31"/>
        <v>62.019999999999996</v>
      </c>
      <c r="F600" s="190"/>
      <c r="G600" s="190"/>
    </row>
    <row r="601" spans="1:8">
      <c r="A601" s="191" t="s">
        <v>2254</v>
      </c>
      <c r="B601" s="190"/>
      <c r="C601" s="190"/>
      <c r="D601" s="190"/>
      <c r="E601" s="190">
        <f t="shared" si="31"/>
        <v>0</v>
      </c>
      <c r="F601" s="190"/>
      <c r="G601" s="190"/>
    </row>
    <row r="602" spans="1:8" ht="30">
      <c r="A602" s="189" t="s">
        <v>2297</v>
      </c>
      <c r="B602" s="190">
        <v>35.6</v>
      </c>
      <c r="C602" s="190">
        <v>3.35</v>
      </c>
      <c r="D602" s="190">
        <v>42.5</v>
      </c>
      <c r="E602" s="190">
        <f t="shared" si="31"/>
        <v>76.760000000000005</v>
      </c>
      <c r="F602" s="190"/>
      <c r="G602" s="190"/>
    </row>
    <row r="603" spans="1:8">
      <c r="A603" s="189" t="s">
        <v>2175</v>
      </c>
      <c r="B603" s="190">
        <v>58.7</v>
      </c>
      <c r="C603" s="190">
        <v>1.95</v>
      </c>
      <c r="D603" s="190"/>
      <c r="E603" s="190">
        <f t="shared" si="31"/>
        <v>114.465</v>
      </c>
      <c r="F603" s="190"/>
      <c r="G603" s="190"/>
    </row>
    <row r="604" spans="1:8">
      <c r="A604" s="189" t="s">
        <v>2176</v>
      </c>
      <c r="B604" s="190">
        <v>180.44</v>
      </c>
      <c r="C604" s="190">
        <v>1.8</v>
      </c>
      <c r="D604" s="190"/>
      <c r="E604" s="190">
        <f t="shared" si="31"/>
        <v>324.79200000000003</v>
      </c>
      <c r="F604" s="190"/>
      <c r="G604" s="190"/>
    </row>
    <row r="605" spans="1:8">
      <c r="A605" s="189" t="s">
        <v>2177</v>
      </c>
      <c r="B605" s="190">
        <v>76</v>
      </c>
      <c r="C605" s="190">
        <v>1.8</v>
      </c>
      <c r="D605" s="190"/>
      <c r="E605" s="190">
        <f t="shared" si="31"/>
        <v>136.80000000000001</v>
      </c>
      <c r="F605" s="190"/>
      <c r="G605" s="190"/>
    </row>
    <row r="606" spans="1:8">
      <c r="A606" s="243" t="s">
        <v>2091</v>
      </c>
      <c r="B606" s="243"/>
      <c r="C606" s="243"/>
      <c r="D606" s="243">
        <f>SUM(D576:D605)</f>
        <v>681.17000000000007</v>
      </c>
      <c r="E606" s="193">
        <f>SUM(E576:E605)</f>
        <v>1944.952</v>
      </c>
      <c r="F606" s="194"/>
      <c r="G606" s="195"/>
    </row>
    <row r="607" spans="1:8" ht="15.75">
      <c r="A607" s="244" t="s">
        <v>318</v>
      </c>
      <c r="B607" s="244"/>
      <c r="C607" s="244"/>
      <c r="D607" s="244"/>
      <c r="E607" s="244"/>
      <c r="F607" s="244"/>
      <c r="G607" s="244"/>
      <c r="H607" s="244"/>
    </row>
    <row r="608" spans="1:8">
      <c r="A608" s="251" t="s">
        <v>320</v>
      </c>
      <c r="B608" s="251" t="s">
        <v>2116</v>
      </c>
      <c r="C608" s="251"/>
      <c r="D608" s="251" t="s">
        <v>2117</v>
      </c>
      <c r="E608" s="251" t="s">
        <v>2118</v>
      </c>
      <c r="F608" s="251" t="s">
        <v>2119</v>
      </c>
      <c r="G608" s="251" t="s">
        <v>2120</v>
      </c>
      <c r="H608" s="251" t="s">
        <v>2121</v>
      </c>
    </row>
    <row r="609" spans="1:8">
      <c r="A609" s="251"/>
      <c r="B609" s="188" t="s">
        <v>2122</v>
      </c>
      <c r="C609" s="188" t="s">
        <v>2094</v>
      </c>
      <c r="D609" s="251"/>
      <c r="E609" s="251"/>
      <c r="F609" s="251"/>
      <c r="G609" s="251"/>
      <c r="H609" s="251"/>
    </row>
    <row r="610" spans="1:8">
      <c r="A610" s="191" t="s">
        <v>2298</v>
      </c>
      <c r="B610" s="190">
        <v>2</v>
      </c>
      <c r="C610" s="190">
        <v>2.1</v>
      </c>
      <c r="D610" s="190">
        <v>2</v>
      </c>
      <c r="E610" s="190" t="s">
        <v>2299</v>
      </c>
      <c r="F610" s="196" t="s">
        <v>2260</v>
      </c>
      <c r="G610" s="196" t="s">
        <v>2300</v>
      </c>
      <c r="H610" s="196">
        <f>B610*C610*D610</f>
        <v>8.4</v>
      </c>
    </row>
    <row r="611" spans="1:8" ht="30">
      <c r="A611" s="191" t="s">
        <v>2127</v>
      </c>
      <c r="B611" s="190">
        <v>0.9</v>
      </c>
      <c r="C611" s="190">
        <v>2.1</v>
      </c>
      <c r="D611" s="190">
        <v>7</v>
      </c>
      <c r="E611" s="190" t="s">
        <v>2128</v>
      </c>
      <c r="F611" s="196" t="s">
        <v>2260</v>
      </c>
      <c r="G611" s="196" t="s">
        <v>2301</v>
      </c>
      <c r="H611" s="196">
        <f>B611*C611*D611</f>
        <v>13.23</v>
      </c>
    </row>
    <row r="612" spans="1:8" ht="30">
      <c r="A612" s="191" t="s">
        <v>2263</v>
      </c>
      <c r="B612" s="190">
        <v>0.9</v>
      </c>
      <c r="C612" s="190">
        <v>2.1</v>
      </c>
      <c r="D612" s="190">
        <v>4</v>
      </c>
      <c r="E612" s="190" t="s">
        <v>2128</v>
      </c>
      <c r="F612" s="196" t="s">
        <v>2125</v>
      </c>
      <c r="G612" s="196" t="s">
        <v>2264</v>
      </c>
      <c r="H612" s="196">
        <f>B612*C612*D612</f>
        <v>7.5600000000000005</v>
      </c>
    </row>
    <row r="613" spans="1:8" ht="30">
      <c r="A613" s="191" t="s">
        <v>2265</v>
      </c>
      <c r="B613" s="190">
        <v>0.6</v>
      </c>
      <c r="C613" s="190">
        <v>2.1</v>
      </c>
      <c r="D613" s="190">
        <v>8</v>
      </c>
      <c r="E613" s="190" t="s">
        <v>2128</v>
      </c>
      <c r="F613" s="196" t="s">
        <v>2125</v>
      </c>
      <c r="G613" s="196" t="s">
        <v>2264</v>
      </c>
      <c r="H613" s="196">
        <f>B613*C613*D613</f>
        <v>10.08</v>
      </c>
    </row>
    <row r="614" spans="1:8">
      <c r="A614" s="251" t="s">
        <v>327</v>
      </c>
      <c r="B614" s="251" t="s">
        <v>2116</v>
      </c>
      <c r="C614" s="251"/>
      <c r="D614" s="251" t="s">
        <v>2117</v>
      </c>
      <c r="E614" s="251" t="s">
        <v>2118</v>
      </c>
      <c r="F614" s="251" t="s">
        <v>2119</v>
      </c>
      <c r="G614" s="251" t="s">
        <v>2120</v>
      </c>
      <c r="H614" s="251" t="s">
        <v>2121</v>
      </c>
    </row>
    <row r="615" spans="1:8">
      <c r="A615" s="251"/>
      <c r="B615" s="188" t="s">
        <v>2122</v>
      </c>
      <c r="C615" s="188" t="s">
        <v>2094</v>
      </c>
      <c r="D615" s="251"/>
      <c r="E615" s="251"/>
      <c r="F615" s="251"/>
      <c r="G615" s="251"/>
      <c r="H615" s="251"/>
    </row>
    <row r="616" spans="1:8" ht="30">
      <c r="A616" s="191" t="s">
        <v>2269</v>
      </c>
      <c r="B616" s="190">
        <v>3</v>
      </c>
      <c r="C616" s="190">
        <v>0.6</v>
      </c>
      <c r="D616" s="190">
        <v>4</v>
      </c>
      <c r="E616" s="196" t="s">
        <v>2136</v>
      </c>
      <c r="F616" s="196" t="s">
        <v>2133</v>
      </c>
      <c r="G616" s="196" t="s">
        <v>2264</v>
      </c>
      <c r="H616" s="196">
        <f t="shared" ref="H616:H621" si="32">B616*C616*D616</f>
        <v>7.1999999999999993</v>
      </c>
    </row>
    <row r="617" spans="1:8" ht="30">
      <c r="A617" s="191" t="s">
        <v>2138</v>
      </c>
      <c r="B617" s="190">
        <v>2</v>
      </c>
      <c r="C617" s="190">
        <v>1.2</v>
      </c>
      <c r="D617" s="190">
        <v>1</v>
      </c>
      <c r="E617" s="196" t="s">
        <v>2139</v>
      </c>
      <c r="F617" s="196" t="s">
        <v>2133</v>
      </c>
      <c r="G617" s="196" t="s">
        <v>2302</v>
      </c>
      <c r="H617" s="196">
        <f t="shared" si="32"/>
        <v>2.4</v>
      </c>
    </row>
    <row r="618" spans="1:8" ht="30">
      <c r="A618" s="191" t="s">
        <v>2303</v>
      </c>
      <c r="B618" s="190">
        <v>2</v>
      </c>
      <c r="C618" s="190">
        <v>1.2</v>
      </c>
      <c r="D618" s="190">
        <v>1</v>
      </c>
      <c r="E618" s="196" t="s">
        <v>2139</v>
      </c>
      <c r="F618" s="196" t="s">
        <v>2133</v>
      </c>
      <c r="G618" s="196" t="s">
        <v>2302</v>
      </c>
      <c r="H618" s="196">
        <f t="shared" si="32"/>
        <v>2.4</v>
      </c>
    </row>
    <row r="619" spans="1:8" ht="30">
      <c r="A619" s="191" t="s">
        <v>2141</v>
      </c>
      <c r="B619" s="190">
        <v>1.2</v>
      </c>
      <c r="C619" s="190">
        <v>1</v>
      </c>
      <c r="D619" s="190">
        <v>3</v>
      </c>
      <c r="E619" s="196" t="s">
        <v>2142</v>
      </c>
      <c r="F619" s="196" t="s">
        <v>2133</v>
      </c>
      <c r="G619" s="196" t="s">
        <v>203</v>
      </c>
      <c r="H619" s="196">
        <f t="shared" si="32"/>
        <v>3.5999999999999996</v>
      </c>
    </row>
    <row r="620" spans="1:8" ht="30">
      <c r="A620" s="191" t="s">
        <v>2304</v>
      </c>
      <c r="B620" s="190">
        <v>3</v>
      </c>
      <c r="C620" s="190">
        <v>1.2</v>
      </c>
      <c r="D620" s="190">
        <v>2</v>
      </c>
      <c r="E620" s="196" t="s">
        <v>2136</v>
      </c>
      <c r="F620" s="196" t="s">
        <v>2133</v>
      </c>
      <c r="G620" s="196" t="s">
        <v>2300</v>
      </c>
      <c r="H620" s="196">
        <f t="shared" si="32"/>
        <v>7.1999999999999993</v>
      </c>
    </row>
    <row r="621" spans="1:8" ht="30">
      <c r="A621" s="191" t="s">
        <v>2273</v>
      </c>
      <c r="B621" s="190">
        <v>5</v>
      </c>
      <c r="C621" s="190">
        <v>1.7</v>
      </c>
      <c r="D621" s="190">
        <v>20</v>
      </c>
      <c r="E621" s="196" t="s">
        <v>2274</v>
      </c>
      <c r="F621" s="196" t="s">
        <v>2133</v>
      </c>
      <c r="G621" s="196" t="s">
        <v>2275</v>
      </c>
      <c r="H621" s="196">
        <f t="shared" si="32"/>
        <v>170</v>
      </c>
    </row>
    <row r="622" spans="1:8" ht="15.75">
      <c r="A622" s="244" t="s">
        <v>2149</v>
      </c>
      <c r="B622" s="244"/>
      <c r="C622" s="244"/>
      <c r="D622" s="244"/>
      <c r="E622" s="244"/>
      <c r="F622" s="244"/>
      <c r="G622" s="244"/>
    </row>
    <row r="623" spans="1:8">
      <c r="A623" s="251" t="s">
        <v>327</v>
      </c>
      <c r="B623" s="251" t="s">
        <v>2150</v>
      </c>
      <c r="C623" s="251"/>
      <c r="D623" s="251" t="s">
        <v>2117</v>
      </c>
      <c r="E623" s="251"/>
      <c r="F623" s="251"/>
      <c r="G623" s="251" t="s">
        <v>2151</v>
      </c>
    </row>
    <row r="624" spans="1:8">
      <c r="A624" s="251"/>
      <c r="B624" s="251" t="s">
        <v>2093</v>
      </c>
      <c r="C624" s="251"/>
      <c r="D624" s="251"/>
      <c r="E624" s="251"/>
      <c r="F624" s="251"/>
      <c r="G624" s="251"/>
    </row>
    <row r="625" spans="1:7">
      <c r="A625" s="191" t="s">
        <v>2269</v>
      </c>
      <c r="B625" s="253">
        <v>3.7</v>
      </c>
      <c r="C625" s="253"/>
      <c r="D625" s="190">
        <v>4</v>
      </c>
      <c r="E625" s="190"/>
      <c r="F625" s="190"/>
      <c r="G625" s="196">
        <f t="shared" ref="G625:G630" si="33">B625*D625</f>
        <v>14.8</v>
      </c>
    </row>
    <row r="626" spans="1:7">
      <c r="A626" s="191" t="s">
        <v>2138</v>
      </c>
      <c r="B626" s="253">
        <v>4.2</v>
      </c>
      <c r="C626" s="253"/>
      <c r="D626" s="190">
        <v>1</v>
      </c>
      <c r="E626" s="190"/>
      <c r="F626" s="190"/>
      <c r="G626" s="196">
        <f t="shared" si="33"/>
        <v>4.2</v>
      </c>
    </row>
    <row r="627" spans="1:7">
      <c r="A627" s="191" t="s">
        <v>2303</v>
      </c>
      <c r="B627" s="253">
        <v>4.2</v>
      </c>
      <c r="C627" s="253"/>
      <c r="D627" s="190">
        <v>1</v>
      </c>
      <c r="E627" s="190"/>
      <c r="F627" s="190"/>
      <c r="G627" s="196">
        <f t="shared" si="33"/>
        <v>4.2</v>
      </c>
    </row>
    <row r="628" spans="1:7">
      <c r="A628" s="191" t="s">
        <v>2304</v>
      </c>
      <c r="B628" s="253">
        <v>5.85</v>
      </c>
      <c r="C628" s="253"/>
      <c r="D628" s="190">
        <v>2</v>
      </c>
      <c r="E628" s="190"/>
      <c r="F628" s="190"/>
      <c r="G628" s="196">
        <f t="shared" si="33"/>
        <v>11.7</v>
      </c>
    </row>
    <row r="629" spans="1:7">
      <c r="A629" s="191" t="s">
        <v>2273</v>
      </c>
      <c r="B629" s="253">
        <v>5</v>
      </c>
      <c r="C629" s="253"/>
      <c r="D629" s="190">
        <v>20</v>
      </c>
      <c r="E629" s="190"/>
      <c r="F629" s="190"/>
      <c r="G629" s="196">
        <f t="shared" si="33"/>
        <v>100</v>
      </c>
    </row>
    <row r="630" spans="1:7">
      <c r="A630" s="191" t="s">
        <v>2298</v>
      </c>
      <c r="B630" s="253">
        <v>6.7</v>
      </c>
      <c r="C630" s="253"/>
      <c r="D630" s="190">
        <v>2</v>
      </c>
      <c r="E630" s="190"/>
      <c r="F630" s="190"/>
      <c r="G630" s="196">
        <f t="shared" si="33"/>
        <v>13.4</v>
      </c>
    </row>
    <row r="631" spans="1:7">
      <c r="A631" s="250" t="s">
        <v>2152</v>
      </c>
      <c r="B631" s="250"/>
      <c r="C631" s="250"/>
      <c r="D631" s="250"/>
      <c r="E631" s="250"/>
      <c r="F631" s="250"/>
      <c r="G631" s="197">
        <f>SUM(G625:G630)</f>
        <v>148.30000000000001</v>
      </c>
    </row>
    <row r="632" spans="1:7" ht="15.75">
      <c r="A632" s="244" t="s">
        <v>2153</v>
      </c>
      <c r="B632" s="244"/>
      <c r="C632" s="244"/>
      <c r="D632" s="244"/>
      <c r="E632" s="244"/>
      <c r="F632" s="244"/>
      <c r="G632" s="244"/>
    </row>
    <row r="633" spans="1:7">
      <c r="A633" s="251" t="s">
        <v>327</v>
      </c>
      <c r="B633" s="251" t="s">
        <v>2150</v>
      </c>
      <c r="C633" s="251"/>
      <c r="D633" s="251" t="s">
        <v>2117</v>
      </c>
      <c r="E633" s="251"/>
      <c r="F633" s="251"/>
      <c r="G633" s="251" t="s">
        <v>2151</v>
      </c>
    </row>
    <row r="634" spans="1:7">
      <c r="A634" s="251"/>
      <c r="B634" s="251" t="s">
        <v>2093</v>
      </c>
      <c r="C634" s="251"/>
      <c r="D634" s="251"/>
      <c r="E634" s="251"/>
      <c r="F634" s="251"/>
      <c r="G634" s="251"/>
    </row>
    <row r="635" spans="1:7">
      <c r="A635" s="191" t="s">
        <v>2141</v>
      </c>
      <c r="B635" s="253">
        <v>5.55</v>
      </c>
      <c r="C635" s="253"/>
      <c r="D635" s="190">
        <v>3</v>
      </c>
      <c r="E635" s="190"/>
      <c r="F635" s="190"/>
      <c r="G635" s="196">
        <f>B635*D635</f>
        <v>16.649999999999999</v>
      </c>
    </row>
    <row r="636" spans="1:7">
      <c r="A636" s="191" t="s">
        <v>2127</v>
      </c>
      <c r="B636" s="253">
        <v>2</v>
      </c>
      <c r="C636" s="253"/>
      <c r="D636" s="190">
        <v>7</v>
      </c>
      <c r="E636" s="190"/>
      <c r="F636" s="190"/>
      <c r="G636" s="196">
        <f>B636*D636</f>
        <v>14</v>
      </c>
    </row>
    <row r="637" spans="1:7">
      <c r="A637" s="250" t="s">
        <v>2152</v>
      </c>
      <c r="B637" s="250"/>
      <c r="C637" s="250"/>
      <c r="D637" s="250"/>
      <c r="E637" s="250"/>
      <c r="F637" s="250"/>
      <c r="G637" s="197">
        <f>SUM(G635:G636)</f>
        <v>30.65</v>
      </c>
    </row>
    <row r="638" spans="1:7" ht="15.75">
      <c r="A638" s="244" t="s">
        <v>2154</v>
      </c>
      <c r="B638" s="244"/>
      <c r="C638" s="244"/>
      <c r="D638" s="244"/>
      <c r="E638" s="244"/>
      <c r="F638" s="244"/>
      <c r="G638" s="244"/>
    </row>
    <row r="639" spans="1:7">
      <c r="A639" s="251" t="s">
        <v>327</v>
      </c>
      <c r="B639" s="251" t="s">
        <v>2150</v>
      </c>
      <c r="C639" s="251"/>
      <c r="D639" s="251" t="s">
        <v>2117</v>
      </c>
      <c r="E639" s="251"/>
      <c r="F639" s="251"/>
      <c r="G639" s="251" t="s">
        <v>2151</v>
      </c>
    </row>
    <row r="640" spans="1:7">
      <c r="A640" s="251"/>
      <c r="B640" s="251" t="s">
        <v>2093</v>
      </c>
      <c r="C640" s="251"/>
      <c r="D640" s="251"/>
      <c r="E640" s="251"/>
      <c r="F640" s="251"/>
      <c r="G640" s="251"/>
    </row>
    <row r="641" spans="1:7">
      <c r="A641" s="191" t="s">
        <v>2269</v>
      </c>
      <c r="B641" s="253">
        <v>3.7</v>
      </c>
      <c r="C641" s="253"/>
      <c r="D641" s="190">
        <v>4</v>
      </c>
      <c r="E641" s="190"/>
      <c r="F641" s="190"/>
      <c r="G641" s="196">
        <f>B641*D641</f>
        <v>14.8</v>
      </c>
    </row>
    <row r="642" spans="1:7">
      <c r="A642" s="191" t="s">
        <v>2138</v>
      </c>
      <c r="B642" s="253">
        <v>4.2</v>
      </c>
      <c r="C642" s="253"/>
      <c r="D642" s="190">
        <v>1</v>
      </c>
      <c r="E642" s="190"/>
      <c r="F642" s="190"/>
      <c r="G642" s="196">
        <f>B642*D642</f>
        <v>4.2</v>
      </c>
    </row>
    <row r="643" spans="1:7">
      <c r="A643" s="191" t="s">
        <v>2303</v>
      </c>
      <c r="B643" s="253">
        <v>4.2</v>
      </c>
      <c r="C643" s="253"/>
      <c r="D643" s="190">
        <v>1</v>
      </c>
      <c r="E643" s="190"/>
      <c r="F643" s="190"/>
      <c r="G643" s="196">
        <f>B643*D643</f>
        <v>4.2</v>
      </c>
    </row>
    <row r="644" spans="1:7">
      <c r="A644" s="191" t="s">
        <v>2304</v>
      </c>
      <c r="B644" s="253">
        <v>5.85</v>
      </c>
      <c r="C644" s="253"/>
      <c r="D644" s="190">
        <v>2</v>
      </c>
      <c r="E644" s="190"/>
      <c r="F644" s="190"/>
      <c r="G644" s="196">
        <f>B644*D644</f>
        <v>11.7</v>
      </c>
    </row>
    <row r="645" spans="1:7">
      <c r="A645" s="191" t="s">
        <v>2273</v>
      </c>
      <c r="B645" s="253">
        <v>5</v>
      </c>
      <c r="C645" s="253"/>
      <c r="D645" s="190">
        <v>20</v>
      </c>
      <c r="E645" s="190"/>
      <c r="F645" s="190"/>
      <c r="G645" s="196">
        <f>B645*D645</f>
        <v>100</v>
      </c>
    </row>
    <row r="646" spans="1:7">
      <c r="A646" s="250" t="s">
        <v>2155</v>
      </c>
      <c r="B646" s="250"/>
      <c r="C646" s="250"/>
      <c r="D646" s="250"/>
      <c r="E646" s="250"/>
      <c r="F646" s="250"/>
      <c r="G646" s="197">
        <f>SUM(G641:G645)</f>
        <v>134.9</v>
      </c>
    </row>
    <row r="647" spans="1:7" ht="15.75">
      <c r="A647" s="244" t="s">
        <v>2156</v>
      </c>
      <c r="B647" s="244"/>
      <c r="C647" s="244"/>
      <c r="D647" s="244"/>
      <c r="E647" s="244"/>
      <c r="F647" s="244"/>
      <c r="G647" s="244"/>
    </row>
    <row r="648" spans="1:7">
      <c r="A648" s="251" t="s">
        <v>327</v>
      </c>
      <c r="B648" s="251" t="s">
        <v>2150</v>
      </c>
      <c r="C648" s="251"/>
      <c r="D648" s="251" t="s">
        <v>2117</v>
      </c>
      <c r="E648" s="251"/>
      <c r="F648" s="251"/>
      <c r="G648" s="251" t="s">
        <v>2151</v>
      </c>
    </row>
    <row r="649" spans="1:7">
      <c r="A649" s="251"/>
      <c r="B649" s="251" t="s">
        <v>2093</v>
      </c>
      <c r="C649" s="251"/>
      <c r="D649" s="251"/>
      <c r="E649" s="251"/>
      <c r="F649" s="251"/>
      <c r="G649" s="251"/>
    </row>
    <row r="650" spans="1:7">
      <c r="A650" s="191" t="s">
        <v>2141</v>
      </c>
      <c r="B650" s="253">
        <v>5.55</v>
      </c>
      <c r="C650" s="253"/>
      <c r="D650" s="190">
        <v>3</v>
      </c>
      <c r="E650" s="190"/>
      <c r="F650" s="190"/>
      <c r="G650" s="196">
        <f>B650*D650</f>
        <v>16.649999999999999</v>
      </c>
    </row>
    <row r="651" spans="1:7">
      <c r="A651" s="250" t="s">
        <v>2155</v>
      </c>
      <c r="B651" s="250"/>
      <c r="C651" s="250"/>
      <c r="D651" s="250"/>
      <c r="E651" s="250"/>
      <c r="F651" s="250"/>
      <c r="G651" s="197">
        <f>SUM(G650:G650)</f>
        <v>16.649999999999999</v>
      </c>
    </row>
    <row r="652" spans="1:7">
      <c r="A652" s="249" t="s">
        <v>2157</v>
      </c>
      <c r="B652" s="249"/>
      <c r="C652" s="249"/>
      <c r="D652" s="249"/>
      <c r="E652" s="249"/>
      <c r="F652" s="249"/>
      <c r="G652" s="249"/>
    </row>
    <row r="653" spans="1:7" ht="15.75">
      <c r="A653" s="244" t="s">
        <v>2058</v>
      </c>
      <c r="B653" s="244"/>
      <c r="C653" s="244"/>
      <c r="D653" s="244"/>
      <c r="E653" s="244"/>
      <c r="F653" s="244"/>
      <c r="G653" s="244"/>
    </row>
    <row r="654" spans="1:7">
      <c r="A654" s="188" t="s">
        <v>2084</v>
      </c>
      <c r="B654" s="188" t="s">
        <v>2158</v>
      </c>
      <c r="C654" s="188" t="s">
        <v>2094</v>
      </c>
      <c r="D654" s="188" t="s">
        <v>2095</v>
      </c>
      <c r="E654" s="188" t="s">
        <v>2085</v>
      </c>
      <c r="F654" s="188"/>
      <c r="G654" s="188"/>
    </row>
    <row r="655" spans="1:7">
      <c r="A655" s="189" t="s">
        <v>2097</v>
      </c>
      <c r="B655" s="190">
        <v>17.899999999999999</v>
      </c>
      <c r="C655" s="190">
        <v>3.35</v>
      </c>
      <c r="D655" s="190">
        <v>3.09</v>
      </c>
      <c r="E655" s="190">
        <f t="shared" ref="E655:E681" si="34">(B655*C655)-D655</f>
        <v>56.875</v>
      </c>
      <c r="F655" s="190"/>
      <c r="G655" s="190"/>
    </row>
    <row r="656" spans="1:7">
      <c r="A656" s="189" t="s">
        <v>2288</v>
      </c>
      <c r="B656" s="190">
        <v>58.7</v>
      </c>
      <c r="C656" s="190">
        <v>4.45</v>
      </c>
      <c r="D656" s="190">
        <v>17.489999999999998</v>
      </c>
      <c r="E656" s="190">
        <f t="shared" si="34"/>
        <v>243.72500000000002</v>
      </c>
      <c r="F656" s="190"/>
      <c r="G656" s="190"/>
    </row>
    <row r="657" spans="1:7">
      <c r="A657" s="191" t="s">
        <v>2289</v>
      </c>
      <c r="B657" s="190">
        <v>23.2</v>
      </c>
      <c r="C657" s="190">
        <v>3.35</v>
      </c>
      <c r="D657" s="190">
        <v>13.2</v>
      </c>
      <c r="E657" s="190">
        <f t="shared" si="34"/>
        <v>64.52</v>
      </c>
      <c r="F657" s="190"/>
      <c r="G657" s="190"/>
    </row>
    <row r="658" spans="1:7" ht="30">
      <c r="A658" s="189" t="s">
        <v>2290</v>
      </c>
      <c r="B658" s="190">
        <v>35.6</v>
      </c>
      <c r="C658" s="190">
        <v>3.35</v>
      </c>
      <c r="D658" s="190">
        <v>42.5</v>
      </c>
      <c r="E658" s="190">
        <f t="shared" si="34"/>
        <v>76.760000000000005</v>
      </c>
      <c r="F658" s="190"/>
      <c r="G658" s="190"/>
    </row>
    <row r="659" spans="1:7">
      <c r="A659" s="191" t="s">
        <v>2237</v>
      </c>
      <c r="B659" s="190">
        <v>37.799999999999997</v>
      </c>
      <c r="C659" s="190">
        <v>3.35</v>
      </c>
      <c r="D659" s="190">
        <v>36.21</v>
      </c>
      <c r="E659" s="190">
        <f t="shared" si="34"/>
        <v>90.419999999999987</v>
      </c>
      <c r="F659" s="190"/>
      <c r="G659" s="190"/>
    </row>
    <row r="660" spans="1:7" ht="30">
      <c r="A660" s="189" t="s">
        <v>2291</v>
      </c>
      <c r="B660" s="190">
        <v>31.2</v>
      </c>
      <c r="C660" s="190">
        <v>3.35</v>
      </c>
      <c r="D660" s="190">
        <v>42.5</v>
      </c>
      <c r="E660" s="190">
        <f t="shared" si="34"/>
        <v>62.019999999999996</v>
      </c>
      <c r="F660" s="190"/>
      <c r="G660" s="190"/>
    </row>
    <row r="661" spans="1:7">
      <c r="A661" s="191" t="s">
        <v>2239</v>
      </c>
      <c r="B661" s="190">
        <v>19.399999999999999</v>
      </c>
      <c r="C661" s="190">
        <v>3.35</v>
      </c>
      <c r="D661" s="190">
        <v>3.69</v>
      </c>
      <c r="E661" s="190">
        <f t="shared" si="34"/>
        <v>61.3</v>
      </c>
      <c r="F661" s="190"/>
      <c r="G661" s="190"/>
    </row>
    <row r="662" spans="1:7">
      <c r="A662" s="191" t="s">
        <v>2240</v>
      </c>
      <c r="B662" s="190">
        <v>9.8000000000000007</v>
      </c>
      <c r="C662" s="190">
        <v>3.35</v>
      </c>
      <c r="D662" s="190">
        <v>1.89</v>
      </c>
      <c r="E662" s="190">
        <f t="shared" si="34"/>
        <v>30.940000000000005</v>
      </c>
      <c r="F662" s="190"/>
      <c r="G662" s="190"/>
    </row>
    <row r="663" spans="1:7">
      <c r="A663" s="191" t="s">
        <v>2292</v>
      </c>
      <c r="B663" s="190">
        <v>35.6</v>
      </c>
      <c r="C663" s="190">
        <v>3.35</v>
      </c>
      <c r="D663" s="190">
        <v>42.5</v>
      </c>
      <c r="E663" s="190">
        <f t="shared" si="34"/>
        <v>76.760000000000005</v>
      </c>
      <c r="F663" s="190"/>
      <c r="G663" s="190"/>
    </row>
    <row r="664" spans="1:7">
      <c r="A664" s="189" t="s">
        <v>2242</v>
      </c>
      <c r="B664" s="190">
        <v>37.799999999999997</v>
      </c>
      <c r="C664" s="190">
        <v>3.35</v>
      </c>
      <c r="D664" s="190">
        <v>36.21</v>
      </c>
      <c r="E664" s="190">
        <f t="shared" si="34"/>
        <v>90.419999999999987</v>
      </c>
      <c r="F664" s="190"/>
      <c r="G664" s="190"/>
    </row>
    <row r="665" spans="1:7">
      <c r="A665" s="189" t="s">
        <v>2293</v>
      </c>
      <c r="B665" s="190">
        <v>31.2</v>
      </c>
      <c r="C665" s="190">
        <v>3.35</v>
      </c>
      <c r="D665" s="190">
        <v>42.5</v>
      </c>
      <c r="E665" s="190">
        <f t="shared" si="34"/>
        <v>62.019999999999996</v>
      </c>
      <c r="F665" s="190"/>
      <c r="G665" s="190"/>
    </row>
    <row r="666" spans="1:7">
      <c r="A666" s="191" t="s">
        <v>2244</v>
      </c>
      <c r="B666" s="190">
        <v>19.399999999999999</v>
      </c>
      <c r="C666" s="190">
        <v>3.35</v>
      </c>
      <c r="D666" s="190">
        <v>3.69</v>
      </c>
      <c r="E666" s="190">
        <f t="shared" si="34"/>
        <v>61.3</v>
      </c>
      <c r="F666" s="190"/>
      <c r="G666" s="190"/>
    </row>
    <row r="667" spans="1:7">
      <c r="A667" s="191" t="s">
        <v>2245</v>
      </c>
      <c r="B667" s="190">
        <v>9.8000000000000007</v>
      </c>
      <c r="C667" s="190">
        <v>3.35</v>
      </c>
      <c r="D667" s="190">
        <v>1.89</v>
      </c>
      <c r="E667" s="190">
        <f t="shared" si="34"/>
        <v>30.940000000000005</v>
      </c>
      <c r="F667" s="190"/>
      <c r="G667" s="190"/>
    </row>
    <row r="668" spans="1:7">
      <c r="A668" s="189" t="s">
        <v>2089</v>
      </c>
      <c r="B668" s="190">
        <v>16.600000000000001</v>
      </c>
      <c r="C668" s="190">
        <v>3.35</v>
      </c>
      <c r="D668" s="190">
        <v>6.36</v>
      </c>
      <c r="E668" s="190">
        <f t="shared" si="34"/>
        <v>49.250000000000007</v>
      </c>
      <c r="F668" s="190"/>
      <c r="G668" s="190"/>
    </row>
    <row r="669" spans="1:7">
      <c r="A669" s="191" t="s">
        <v>2090</v>
      </c>
      <c r="B669" s="190">
        <v>16.600000000000001</v>
      </c>
      <c r="C669" s="190">
        <v>3.35</v>
      </c>
      <c r="D669" s="190">
        <v>6.36</v>
      </c>
      <c r="E669" s="190">
        <f t="shared" si="34"/>
        <v>49.250000000000007</v>
      </c>
      <c r="F669" s="190"/>
      <c r="G669" s="190"/>
    </row>
    <row r="670" spans="1:7">
      <c r="A670" s="189" t="s">
        <v>2108</v>
      </c>
      <c r="B670" s="190">
        <v>7.7</v>
      </c>
      <c r="C670" s="190">
        <v>3.35</v>
      </c>
      <c r="D670" s="190">
        <v>1.89</v>
      </c>
      <c r="E670" s="190">
        <f t="shared" si="34"/>
        <v>23.905000000000001</v>
      </c>
      <c r="F670" s="190"/>
      <c r="G670" s="190"/>
    </row>
    <row r="671" spans="1:7">
      <c r="A671" s="191" t="s">
        <v>2109</v>
      </c>
      <c r="B671" s="190">
        <v>7.7</v>
      </c>
      <c r="C671" s="190">
        <v>3.35</v>
      </c>
      <c r="D671" s="190">
        <v>1.89</v>
      </c>
      <c r="E671" s="190">
        <f t="shared" si="34"/>
        <v>23.905000000000001</v>
      </c>
      <c r="F671" s="190"/>
      <c r="G671" s="190"/>
    </row>
    <row r="672" spans="1:7">
      <c r="A672" s="191" t="s">
        <v>2246</v>
      </c>
      <c r="B672" s="190">
        <v>19.399999999999999</v>
      </c>
      <c r="C672" s="190">
        <v>3.35</v>
      </c>
      <c r="D672" s="190">
        <v>3.69</v>
      </c>
      <c r="E672" s="190">
        <f t="shared" si="34"/>
        <v>61.3</v>
      </c>
      <c r="F672" s="190"/>
      <c r="G672" s="190"/>
    </row>
    <row r="673" spans="1:7">
      <c r="A673" s="191" t="s">
        <v>2247</v>
      </c>
      <c r="B673" s="190">
        <v>19.399999999999999</v>
      </c>
      <c r="C673" s="190">
        <v>3.35</v>
      </c>
      <c r="D673" s="190">
        <v>3.69</v>
      </c>
      <c r="E673" s="190">
        <f t="shared" si="34"/>
        <v>61.3</v>
      </c>
      <c r="F673" s="190"/>
      <c r="G673" s="190"/>
    </row>
    <row r="674" spans="1:7">
      <c r="A674" s="189" t="s">
        <v>2248</v>
      </c>
      <c r="B674" s="190">
        <f>12*0.4</f>
        <v>4.8000000000000007</v>
      </c>
      <c r="C674" s="190">
        <v>3.35</v>
      </c>
      <c r="D674" s="190"/>
      <c r="E674" s="190">
        <f t="shared" si="34"/>
        <v>16.080000000000002</v>
      </c>
      <c r="F674" s="190"/>
      <c r="G674" s="190"/>
    </row>
    <row r="675" spans="1:7" ht="30">
      <c r="A675" s="189" t="s">
        <v>2249</v>
      </c>
      <c r="B675" s="190">
        <v>41.5</v>
      </c>
      <c r="C675" s="190">
        <v>1.1000000000000001</v>
      </c>
      <c r="D675" s="190"/>
      <c r="E675" s="190">
        <f t="shared" si="34"/>
        <v>45.650000000000006</v>
      </c>
      <c r="F675" s="190"/>
      <c r="G675" s="190"/>
    </row>
    <row r="676" spans="1:7" ht="30">
      <c r="A676" s="189" t="s">
        <v>2294</v>
      </c>
      <c r="B676" s="190">
        <v>35.6</v>
      </c>
      <c r="C676" s="190">
        <v>3.35</v>
      </c>
      <c r="D676" s="190">
        <v>42.5</v>
      </c>
      <c r="E676" s="190">
        <f t="shared" si="34"/>
        <v>76.760000000000005</v>
      </c>
      <c r="F676" s="190"/>
      <c r="G676" s="190"/>
    </row>
    <row r="677" spans="1:7">
      <c r="A677" s="191" t="s">
        <v>2251</v>
      </c>
      <c r="B677" s="190"/>
      <c r="C677" s="190">
        <v>3.35</v>
      </c>
      <c r="D677" s="190"/>
      <c r="E677" s="190">
        <f t="shared" si="34"/>
        <v>0</v>
      </c>
      <c r="F677" s="190"/>
      <c r="G677" s="190"/>
    </row>
    <row r="678" spans="1:7">
      <c r="A678" s="191" t="s">
        <v>2295</v>
      </c>
      <c r="B678" s="190">
        <v>31.2</v>
      </c>
      <c r="C678" s="190">
        <v>3.35</v>
      </c>
      <c r="D678" s="190">
        <v>42.5</v>
      </c>
      <c r="E678" s="190">
        <f t="shared" si="34"/>
        <v>62.019999999999996</v>
      </c>
      <c r="F678" s="190"/>
      <c r="G678" s="190"/>
    </row>
    <row r="679" spans="1:7">
      <c r="A679" s="191" t="s">
        <v>2296</v>
      </c>
      <c r="B679" s="190">
        <v>31.2</v>
      </c>
      <c r="C679" s="190">
        <v>3.35</v>
      </c>
      <c r="D679" s="190">
        <v>42.5</v>
      </c>
      <c r="E679" s="190">
        <f t="shared" si="34"/>
        <v>62.019999999999996</v>
      </c>
      <c r="F679" s="190"/>
      <c r="G679" s="190"/>
    </row>
    <row r="680" spans="1:7">
      <c r="A680" s="191" t="s">
        <v>2254</v>
      </c>
      <c r="B680" s="190"/>
      <c r="C680" s="190">
        <v>3.35</v>
      </c>
      <c r="D680" s="190"/>
      <c r="E680" s="190">
        <f t="shared" si="34"/>
        <v>0</v>
      </c>
      <c r="F680" s="190"/>
      <c r="G680" s="190"/>
    </row>
    <row r="681" spans="1:7" ht="30">
      <c r="A681" s="189" t="s">
        <v>2297</v>
      </c>
      <c r="B681" s="190">
        <v>35.6</v>
      </c>
      <c r="C681" s="190">
        <v>3.35</v>
      </c>
      <c r="D681" s="190">
        <v>42.5</v>
      </c>
      <c r="E681" s="190">
        <f t="shared" si="34"/>
        <v>76.760000000000005</v>
      </c>
      <c r="F681" s="190"/>
      <c r="G681" s="190"/>
    </row>
    <row r="682" spans="1:7">
      <c r="A682" s="243" t="s">
        <v>2091</v>
      </c>
      <c r="B682" s="243"/>
      <c r="C682" s="243"/>
      <c r="D682" s="243">
        <f>SUM(D655:D681)</f>
        <v>481.23999999999995</v>
      </c>
      <c r="E682" s="193">
        <f>SUM(E655:E681)</f>
        <v>1616.1999999999998</v>
      </c>
      <c r="F682" s="194"/>
      <c r="G682" s="195"/>
    </row>
    <row r="683" spans="1:7">
      <c r="A683" s="249" t="s">
        <v>2159</v>
      </c>
      <c r="B683" s="249"/>
      <c r="C683" s="249"/>
      <c r="D683" s="249"/>
      <c r="E683" s="249"/>
      <c r="F683" s="249"/>
      <c r="G683" s="249"/>
    </row>
    <row r="684" spans="1:7" ht="15.75">
      <c r="A684" s="244" t="s">
        <v>2058</v>
      </c>
      <c r="B684" s="244"/>
      <c r="C684" s="244"/>
      <c r="D684" s="244"/>
      <c r="E684" s="244"/>
      <c r="F684" s="244"/>
      <c r="G684" s="244"/>
    </row>
    <row r="685" spans="1:7">
      <c r="A685" s="188" t="s">
        <v>2084</v>
      </c>
      <c r="B685" s="188" t="s">
        <v>2158</v>
      </c>
      <c r="C685" s="188" t="s">
        <v>2094</v>
      </c>
      <c r="D685" s="188" t="s">
        <v>2095</v>
      </c>
      <c r="E685" s="188" t="s">
        <v>2085</v>
      </c>
      <c r="F685" s="188"/>
      <c r="G685" s="188"/>
    </row>
    <row r="686" spans="1:7">
      <c r="A686" s="191" t="s">
        <v>2231</v>
      </c>
      <c r="B686" s="190">
        <v>3</v>
      </c>
      <c r="C686" s="190">
        <v>3.35</v>
      </c>
      <c r="D686" s="190">
        <v>1.47</v>
      </c>
      <c r="E686" s="190">
        <f t="shared" ref="E686:E691" si="35">(B686*C686)-D686</f>
        <v>8.58</v>
      </c>
      <c r="F686" s="190"/>
      <c r="G686" s="190"/>
    </row>
    <row r="687" spans="1:7">
      <c r="A687" s="191" t="s">
        <v>2233</v>
      </c>
      <c r="B687" s="190">
        <v>3</v>
      </c>
      <c r="C687" s="190">
        <v>3.35</v>
      </c>
      <c r="D687" s="190">
        <v>1.95</v>
      </c>
      <c r="E687" s="190">
        <f t="shared" si="35"/>
        <v>8.1000000000000014</v>
      </c>
      <c r="F687" s="190"/>
      <c r="G687" s="190"/>
    </row>
    <row r="688" spans="1:7">
      <c r="A688" s="191" t="s">
        <v>2239</v>
      </c>
      <c r="B688" s="190">
        <v>19.399999999999999</v>
      </c>
      <c r="C688" s="190">
        <v>3.35</v>
      </c>
      <c r="D688" s="190">
        <v>3.69</v>
      </c>
      <c r="E688" s="190">
        <f t="shared" si="35"/>
        <v>61.3</v>
      </c>
      <c r="F688" s="190"/>
      <c r="G688" s="190"/>
    </row>
    <row r="689" spans="1:7">
      <c r="A689" s="191" t="s">
        <v>2244</v>
      </c>
      <c r="B689" s="190">
        <v>19.399999999999999</v>
      </c>
      <c r="C689" s="190">
        <v>3.35</v>
      </c>
      <c r="D689" s="190">
        <v>3.69</v>
      </c>
      <c r="E689" s="190">
        <f t="shared" si="35"/>
        <v>61.3</v>
      </c>
      <c r="F689" s="190"/>
      <c r="G689" s="190"/>
    </row>
    <row r="690" spans="1:7">
      <c r="A690" s="191" t="s">
        <v>2246</v>
      </c>
      <c r="B690" s="190">
        <v>19.399999999999999</v>
      </c>
      <c r="C690" s="190">
        <v>3.35</v>
      </c>
      <c r="D690" s="190">
        <v>3.69</v>
      </c>
      <c r="E690" s="190">
        <f t="shared" si="35"/>
        <v>61.3</v>
      </c>
      <c r="F690" s="190"/>
      <c r="G690" s="190"/>
    </row>
    <row r="691" spans="1:7">
      <c r="A691" s="191" t="s">
        <v>2247</v>
      </c>
      <c r="B691" s="190">
        <v>19.399999999999999</v>
      </c>
      <c r="C691" s="190">
        <v>3.35</v>
      </c>
      <c r="D691" s="190">
        <v>3.69</v>
      </c>
      <c r="E691" s="190">
        <f t="shared" si="35"/>
        <v>61.3</v>
      </c>
      <c r="F691" s="190"/>
      <c r="G691" s="190"/>
    </row>
    <row r="692" spans="1:7">
      <c r="A692" s="243" t="s">
        <v>2091</v>
      </c>
      <c r="B692" s="243"/>
      <c r="C692" s="243"/>
      <c r="D692" s="243">
        <f>SUM(D661:D691)</f>
        <v>825.6700000000003</v>
      </c>
      <c r="E692" s="193">
        <f>SUM(E686:E691)</f>
        <v>261.88</v>
      </c>
      <c r="F692" s="194"/>
      <c r="G692" s="195"/>
    </row>
    <row r="693" spans="1:7">
      <c r="A693" s="249" t="s">
        <v>2160</v>
      </c>
      <c r="B693" s="249"/>
      <c r="C693" s="249"/>
      <c r="D693" s="249"/>
      <c r="E693" s="249"/>
      <c r="F693" s="249"/>
      <c r="G693" s="249"/>
    </row>
    <row r="694" spans="1:7">
      <c r="A694" s="188" t="s">
        <v>2084</v>
      </c>
      <c r="B694" s="188" t="s">
        <v>2158</v>
      </c>
      <c r="C694" s="188" t="s">
        <v>2094</v>
      </c>
      <c r="D694" s="188" t="s">
        <v>2095</v>
      </c>
      <c r="E694" s="188" t="s">
        <v>2085</v>
      </c>
      <c r="F694" s="188"/>
      <c r="G694" s="188"/>
    </row>
    <row r="695" spans="1:7">
      <c r="A695" s="191" t="s">
        <v>2231</v>
      </c>
      <c r="B695" s="190">
        <v>3</v>
      </c>
      <c r="C695" s="190">
        <v>3.35</v>
      </c>
      <c r="D695" s="190">
        <v>1.47</v>
      </c>
      <c r="E695" s="190">
        <f t="shared" ref="E695:E700" si="36">(B695*C695)-D695</f>
        <v>8.58</v>
      </c>
      <c r="F695" s="190"/>
      <c r="G695" s="190"/>
    </row>
    <row r="696" spans="1:7">
      <c r="A696" s="191" t="s">
        <v>2233</v>
      </c>
      <c r="B696" s="190">
        <v>3</v>
      </c>
      <c r="C696" s="190">
        <v>3.35</v>
      </c>
      <c r="D696" s="190">
        <v>1.95</v>
      </c>
      <c r="E696" s="190">
        <f t="shared" si="36"/>
        <v>8.1000000000000014</v>
      </c>
      <c r="F696" s="190"/>
      <c r="G696" s="190"/>
    </row>
    <row r="697" spans="1:7">
      <c r="A697" s="191" t="s">
        <v>2239</v>
      </c>
      <c r="B697" s="190">
        <v>19.399999999999999</v>
      </c>
      <c r="C697" s="190">
        <v>3.35</v>
      </c>
      <c r="D697" s="190">
        <v>3.69</v>
      </c>
      <c r="E697" s="190">
        <f t="shared" si="36"/>
        <v>61.3</v>
      </c>
      <c r="F697" s="190"/>
      <c r="G697" s="190"/>
    </row>
    <row r="698" spans="1:7">
      <c r="A698" s="191" t="s">
        <v>2244</v>
      </c>
      <c r="B698" s="190">
        <v>19.399999999999999</v>
      </c>
      <c r="C698" s="190">
        <v>3.35</v>
      </c>
      <c r="D698" s="190">
        <v>3.69</v>
      </c>
      <c r="E698" s="190">
        <f t="shared" si="36"/>
        <v>61.3</v>
      </c>
      <c r="F698" s="190"/>
      <c r="G698" s="190"/>
    </row>
    <row r="699" spans="1:7">
      <c r="A699" s="191" t="s">
        <v>2246</v>
      </c>
      <c r="B699" s="190">
        <v>19.399999999999999</v>
      </c>
      <c r="C699" s="190">
        <v>3.35</v>
      </c>
      <c r="D699" s="190">
        <v>3.69</v>
      </c>
      <c r="E699" s="190">
        <f t="shared" si="36"/>
        <v>61.3</v>
      </c>
      <c r="F699" s="190"/>
      <c r="G699" s="190"/>
    </row>
    <row r="700" spans="1:7">
      <c r="A700" s="191" t="s">
        <v>2247</v>
      </c>
      <c r="B700" s="190">
        <v>19.399999999999999</v>
      </c>
      <c r="C700" s="190">
        <v>3.35</v>
      </c>
      <c r="D700" s="190">
        <v>3.69</v>
      </c>
      <c r="E700" s="190">
        <f t="shared" si="36"/>
        <v>61.3</v>
      </c>
      <c r="F700" s="190"/>
      <c r="G700" s="190"/>
    </row>
    <row r="701" spans="1:7">
      <c r="A701" s="243" t="s">
        <v>2091</v>
      </c>
      <c r="B701" s="243"/>
      <c r="C701" s="243"/>
      <c r="D701" s="243">
        <f>SUM(D667:D700)</f>
        <v>1539.0400000000009</v>
      </c>
      <c r="E701" s="193">
        <f>SUM(E695:E700)</f>
        <v>261.88</v>
      </c>
      <c r="F701" s="190"/>
      <c r="G701" s="190"/>
    </row>
    <row r="702" spans="1:7">
      <c r="A702" s="249" t="s">
        <v>2161</v>
      </c>
      <c r="B702" s="249"/>
      <c r="C702" s="249"/>
      <c r="D702" s="249"/>
      <c r="E702" s="249"/>
      <c r="F702" s="249"/>
      <c r="G702" s="249"/>
    </row>
    <row r="703" spans="1:7" ht="15.75">
      <c r="A703" s="244" t="s">
        <v>2058</v>
      </c>
      <c r="B703" s="244"/>
      <c r="C703" s="244"/>
      <c r="D703" s="244"/>
      <c r="E703" s="244"/>
      <c r="F703" s="244"/>
      <c r="G703" s="244"/>
    </row>
    <row r="704" spans="1:7">
      <c r="A704" s="243" t="s">
        <v>2162</v>
      </c>
      <c r="B704" s="243"/>
      <c r="C704" s="243"/>
      <c r="D704" s="193">
        <f>E682</f>
        <v>1616.1999999999998</v>
      </c>
    </row>
    <row r="705" spans="1:7">
      <c r="A705" s="243" t="s">
        <v>2163</v>
      </c>
      <c r="B705" s="243"/>
      <c r="C705" s="243"/>
      <c r="D705" s="193">
        <f>E692</f>
        <v>261.88</v>
      </c>
    </row>
    <row r="706" spans="1:7">
      <c r="A706" s="250" t="s">
        <v>2164</v>
      </c>
      <c r="B706" s="250"/>
      <c r="C706" s="250"/>
      <c r="D706" s="197">
        <f>D704-D705</f>
        <v>1354.3199999999997</v>
      </c>
    </row>
    <row r="707" spans="1:7">
      <c r="A707" s="249" t="s">
        <v>2187</v>
      </c>
      <c r="B707" s="249"/>
      <c r="C707" s="249"/>
      <c r="D707" s="249"/>
      <c r="E707" s="249"/>
      <c r="F707" s="249"/>
      <c r="G707" s="249"/>
    </row>
    <row r="708" spans="1:7" ht="15.75">
      <c r="A708" s="244" t="s">
        <v>2058</v>
      </c>
      <c r="B708" s="244"/>
      <c r="C708" s="244"/>
      <c r="D708" s="244"/>
      <c r="E708" s="244"/>
      <c r="F708" s="244"/>
      <c r="G708" s="244"/>
    </row>
    <row r="709" spans="1:7" ht="45">
      <c r="A709" s="188" t="s">
        <v>2084</v>
      </c>
      <c r="B709" s="188" t="s">
        <v>2085</v>
      </c>
      <c r="C709" s="188" t="s">
        <v>2188</v>
      </c>
      <c r="D709" s="188" t="s">
        <v>2189</v>
      </c>
      <c r="E709" s="198" t="s">
        <v>2280</v>
      </c>
      <c r="F709" s="198" t="s">
        <v>2305</v>
      </c>
      <c r="G709" s="198" t="s">
        <v>2306</v>
      </c>
    </row>
    <row r="710" spans="1:7">
      <c r="A710" s="189" t="s">
        <v>2097</v>
      </c>
      <c r="B710" s="190">
        <v>18.87</v>
      </c>
      <c r="C710" s="190"/>
      <c r="D710" s="190">
        <f>B710</f>
        <v>18.87</v>
      </c>
      <c r="E710" s="190">
        <v>17.899999999999999</v>
      </c>
      <c r="F710" s="190"/>
      <c r="G710" s="190"/>
    </row>
    <row r="711" spans="1:7">
      <c r="A711" s="189" t="s">
        <v>2288</v>
      </c>
      <c r="B711" s="190">
        <v>206.2</v>
      </c>
      <c r="C711" s="190">
        <f t="shared" ref="C711:C722" si="37">B711</f>
        <v>206.2</v>
      </c>
      <c r="D711" s="190"/>
      <c r="E711" s="190"/>
      <c r="F711" s="190">
        <v>159.6</v>
      </c>
      <c r="G711" s="190">
        <v>39.049999999999997</v>
      </c>
    </row>
    <row r="712" spans="1:7">
      <c r="A712" s="191" t="s">
        <v>2289</v>
      </c>
      <c r="B712" s="190">
        <v>76.989999999999995</v>
      </c>
      <c r="C712" s="190">
        <f t="shared" si="37"/>
        <v>76.989999999999995</v>
      </c>
      <c r="D712" s="190">
        <f t="shared" ref="D712:D730" si="38">B712</f>
        <v>76.989999999999995</v>
      </c>
      <c r="E712" s="190">
        <v>26.4</v>
      </c>
      <c r="F712" s="190"/>
      <c r="G712" s="190"/>
    </row>
    <row r="713" spans="1:7" ht="30">
      <c r="A713" s="189" t="s">
        <v>2290</v>
      </c>
      <c r="B713" s="190">
        <v>126.57</v>
      </c>
      <c r="C713" s="190">
        <f t="shared" si="37"/>
        <v>126.57</v>
      </c>
      <c r="D713" s="190">
        <f t="shared" si="38"/>
        <v>126.57</v>
      </c>
      <c r="E713" s="190">
        <v>35.6</v>
      </c>
      <c r="F713" s="190"/>
      <c r="G713" s="190"/>
    </row>
    <row r="714" spans="1:7">
      <c r="A714" s="191" t="s">
        <v>2237</v>
      </c>
      <c r="B714" s="190">
        <v>132.55000000000001</v>
      </c>
      <c r="C714" s="190">
        <f t="shared" si="37"/>
        <v>132.55000000000001</v>
      </c>
      <c r="D714" s="190">
        <f t="shared" si="38"/>
        <v>132.55000000000001</v>
      </c>
      <c r="E714" s="190">
        <v>37.799999999999997</v>
      </c>
      <c r="F714" s="190"/>
      <c r="G714" s="190"/>
    </row>
    <row r="715" spans="1:7" ht="30">
      <c r="A715" s="189" t="s">
        <v>2291</v>
      </c>
      <c r="B715" s="190">
        <v>127.07</v>
      </c>
      <c r="C715" s="190">
        <f t="shared" si="37"/>
        <v>127.07</v>
      </c>
      <c r="D715" s="190">
        <f t="shared" si="38"/>
        <v>127.07</v>
      </c>
      <c r="E715" s="190">
        <v>31.2</v>
      </c>
      <c r="F715" s="190"/>
      <c r="G715" s="190"/>
    </row>
    <row r="716" spans="1:7">
      <c r="A716" s="191" t="s">
        <v>2239</v>
      </c>
      <c r="B716" s="190">
        <v>23.5</v>
      </c>
      <c r="C716" s="190">
        <f t="shared" si="37"/>
        <v>23.5</v>
      </c>
      <c r="D716" s="190">
        <f t="shared" si="38"/>
        <v>23.5</v>
      </c>
      <c r="E716" s="190">
        <v>19.399999999999999</v>
      </c>
      <c r="F716" s="190"/>
      <c r="G716" s="190"/>
    </row>
    <row r="717" spans="1:7">
      <c r="A717" s="191" t="s">
        <v>2240</v>
      </c>
      <c r="B717" s="190">
        <v>5.64</v>
      </c>
      <c r="C717" s="190">
        <f t="shared" si="37"/>
        <v>5.64</v>
      </c>
      <c r="D717" s="190">
        <f t="shared" si="38"/>
        <v>5.64</v>
      </c>
      <c r="E717" s="190">
        <v>9.8000000000000007</v>
      </c>
      <c r="F717" s="190"/>
      <c r="G717" s="190"/>
    </row>
    <row r="718" spans="1:7">
      <c r="A718" s="191" t="s">
        <v>2292</v>
      </c>
      <c r="B718" s="190">
        <v>126.57</v>
      </c>
      <c r="C718" s="190">
        <f t="shared" si="37"/>
        <v>126.57</v>
      </c>
      <c r="D718" s="190">
        <f t="shared" si="38"/>
        <v>126.57</v>
      </c>
      <c r="E718" s="190">
        <v>35.6</v>
      </c>
      <c r="F718" s="190"/>
      <c r="G718" s="190"/>
    </row>
    <row r="719" spans="1:7">
      <c r="A719" s="189" t="s">
        <v>2242</v>
      </c>
      <c r="B719" s="190">
        <v>132.55000000000001</v>
      </c>
      <c r="C719" s="190">
        <f t="shared" si="37"/>
        <v>132.55000000000001</v>
      </c>
      <c r="D719" s="190">
        <f t="shared" si="38"/>
        <v>132.55000000000001</v>
      </c>
      <c r="E719" s="190">
        <v>37.799999999999997</v>
      </c>
      <c r="F719" s="190"/>
      <c r="G719" s="190"/>
    </row>
    <row r="720" spans="1:7">
      <c r="A720" s="189" t="s">
        <v>2293</v>
      </c>
      <c r="B720" s="190">
        <v>127.07</v>
      </c>
      <c r="C720" s="190">
        <f t="shared" si="37"/>
        <v>127.07</v>
      </c>
      <c r="D720" s="190">
        <f t="shared" si="38"/>
        <v>127.07</v>
      </c>
      <c r="E720" s="190">
        <v>31.2</v>
      </c>
      <c r="F720" s="190"/>
      <c r="G720" s="190"/>
    </row>
    <row r="721" spans="1:7">
      <c r="A721" s="191" t="s">
        <v>2244</v>
      </c>
      <c r="B721" s="190">
        <v>23.5</v>
      </c>
      <c r="C721" s="190">
        <f t="shared" si="37"/>
        <v>23.5</v>
      </c>
      <c r="D721" s="190">
        <f t="shared" si="38"/>
        <v>23.5</v>
      </c>
      <c r="E721" s="190">
        <v>19.399999999999999</v>
      </c>
      <c r="F721" s="190"/>
      <c r="G721" s="190"/>
    </row>
    <row r="722" spans="1:7">
      <c r="A722" s="191" t="s">
        <v>2245</v>
      </c>
      <c r="B722" s="190">
        <v>5.64</v>
      </c>
      <c r="C722" s="190">
        <f t="shared" si="37"/>
        <v>5.64</v>
      </c>
      <c r="D722" s="190">
        <f t="shared" si="38"/>
        <v>5.64</v>
      </c>
      <c r="E722" s="190">
        <v>9.8000000000000007</v>
      </c>
      <c r="F722" s="190"/>
      <c r="G722" s="190"/>
    </row>
    <row r="723" spans="1:7">
      <c r="A723" s="189" t="s">
        <v>2089</v>
      </c>
      <c r="B723" s="190">
        <v>16.5</v>
      </c>
      <c r="C723" s="190"/>
      <c r="D723" s="190">
        <f t="shared" si="38"/>
        <v>16.5</v>
      </c>
      <c r="E723" s="190">
        <v>16.600000000000001</v>
      </c>
      <c r="F723" s="190"/>
      <c r="G723" s="190"/>
    </row>
    <row r="724" spans="1:7" ht="30">
      <c r="A724" s="189" t="s">
        <v>2194</v>
      </c>
      <c r="B724" s="190">
        <v>16.73</v>
      </c>
      <c r="C724" s="190"/>
      <c r="D724" s="190">
        <f t="shared" si="38"/>
        <v>16.73</v>
      </c>
      <c r="E724" s="190"/>
      <c r="F724" s="190"/>
      <c r="G724" s="190"/>
    </row>
    <row r="725" spans="1:7">
      <c r="A725" s="191" t="s">
        <v>2090</v>
      </c>
      <c r="B725" s="190">
        <v>16.5</v>
      </c>
      <c r="C725" s="190"/>
      <c r="D725" s="190">
        <f t="shared" si="38"/>
        <v>16.5</v>
      </c>
      <c r="E725" s="190">
        <v>16.600000000000001</v>
      </c>
      <c r="F725" s="190"/>
      <c r="G725" s="190"/>
    </row>
    <row r="726" spans="1:7">
      <c r="A726" s="191" t="s">
        <v>2195</v>
      </c>
      <c r="B726" s="190">
        <v>16.73</v>
      </c>
      <c r="C726" s="190"/>
      <c r="D726" s="190">
        <f t="shared" si="38"/>
        <v>16.73</v>
      </c>
      <c r="E726" s="190"/>
      <c r="F726" s="190"/>
      <c r="G726" s="190"/>
    </row>
    <row r="727" spans="1:7">
      <c r="A727" s="189" t="s">
        <v>2108</v>
      </c>
      <c r="B727" s="190"/>
      <c r="C727" s="190"/>
      <c r="D727" s="190">
        <f t="shared" si="38"/>
        <v>0</v>
      </c>
      <c r="E727" s="190"/>
      <c r="F727" s="190"/>
      <c r="G727" s="190"/>
    </row>
    <row r="728" spans="1:7">
      <c r="A728" s="191" t="s">
        <v>2109</v>
      </c>
      <c r="B728" s="190"/>
      <c r="C728" s="190"/>
      <c r="D728" s="190">
        <f t="shared" si="38"/>
        <v>0</v>
      </c>
      <c r="E728" s="190"/>
      <c r="F728" s="190"/>
      <c r="G728" s="190"/>
    </row>
    <row r="729" spans="1:7">
      <c r="A729" s="191" t="s">
        <v>2246</v>
      </c>
      <c r="B729" s="190">
        <v>23.5</v>
      </c>
      <c r="C729" s="190">
        <f>B729</f>
        <v>23.5</v>
      </c>
      <c r="D729" s="190">
        <f t="shared" si="38"/>
        <v>23.5</v>
      </c>
      <c r="E729" s="190">
        <v>19.399999999999999</v>
      </c>
      <c r="F729" s="190"/>
      <c r="G729" s="190"/>
    </row>
    <row r="730" spans="1:7">
      <c r="A730" s="191" t="s">
        <v>2247</v>
      </c>
      <c r="B730" s="190">
        <v>23.5</v>
      </c>
      <c r="C730" s="190">
        <f>B730</f>
        <v>23.5</v>
      </c>
      <c r="D730" s="190">
        <f t="shared" si="38"/>
        <v>23.5</v>
      </c>
      <c r="E730" s="190">
        <v>19.399999999999999</v>
      </c>
      <c r="F730" s="190"/>
      <c r="G730" s="190"/>
    </row>
    <row r="731" spans="1:7">
      <c r="A731" s="189" t="s">
        <v>2107</v>
      </c>
      <c r="B731" s="190"/>
      <c r="C731" s="190"/>
      <c r="D731" s="190"/>
      <c r="E731" s="190"/>
      <c r="F731" s="190"/>
      <c r="G731" s="190"/>
    </row>
    <row r="732" spans="1:7" ht="30">
      <c r="A732" s="189" t="s">
        <v>2281</v>
      </c>
      <c r="B732" s="190"/>
      <c r="C732" s="190"/>
      <c r="D732" s="190"/>
      <c r="E732" s="190">
        <v>98.8</v>
      </c>
      <c r="F732" s="190"/>
      <c r="G732" s="190"/>
    </row>
    <row r="733" spans="1:7" ht="30">
      <c r="A733" s="189" t="s">
        <v>2294</v>
      </c>
      <c r="B733" s="190">
        <v>127.07</v>
      </c>
      <c r="C733" s="190">
        <f t="shared" ref="C733:C738" si="39">B733</f>
        <v>127.07</v>
      </c>
      <c r="D733" s="190">
        <f t="shared" ref="D733:D738" si="40">B733</f>
        <v>127.07</v>
      </c>
      <c r="E733" s="190">
        <v>35.6</v>
      </c>
      <c r="F733" s="190"/>
      <c r="G733" s="190"/>
    </row>
    <row r="734" spans="1:7">
      <c r="A734" s="191" t="s">
        <v>2251</v>
      </c>
      <c r="B734" s="190">
        <v>124.45</v>
      </c>
      <c r="C734" s="190">
        <f t="shared" si="39"/>
        <v>124.45</v>
      </c>
      <c r="D734" s="190">
        <f t="shared" si="40"/>
        <v>124.45</v>
      </c>
      <c r="E734" s="190"/>
      <c r="F734" s="190"/>
      <c r="G734" s="190"/>
    </row>
    <row r="735" spans="1:7">
      <c r="A735" s="191" t="s">
        <v>2295</v>
      </c>
      <c r="B735" s="190">
        <v>126.57</v>
      </c>
      <c r="C735" s="190">
        <f t="shared" si="39"/>
        <v>126.57</v>
      </c>
      <c r="D735" s="190">
        <f t="shared" si="40"/>
        <v>126.57</v>
      </c>
      <c r="E735" s="190">
        <v>31.2</v>
      </c>
      <c r="F735" s="190"/>
      <c r="G735" s="190"/>
    </row>
    <row r="736" spans="1:7">
      <c r="A736" s="191" t="s">
        <v>2296</v>
      </c>
      <c r="B736" s="190">
        <v>127.07</v>
      </c>
      <c r="C736" s="190">
        <f t="shared" si="39"/>
        <v>127.07</v>
      </c>
      <c r="D736" s="190">
        <f t="shared" si="40"/>
        <v>127.07</v>
      </c>
      <c r="E736" s="190">
        <v>31.2</v>
      </c>
      <c r="F736" s="190"/>
      <c r="G736" s="190"/>
    </row>
    <row r="737" spans="1:7">
      <c r="A737" s="191" t="s">
        <v>2254</v>
      </c>
      <c r="B737" s="190">
        <v>124.45</v>
      </c>
      <c r="C737" s="190">
        <f t="shared" si="39"/>
        <v>124.45</v>
      </c>
      <c r="D737" s="190">
        <f t="shared" si="40"/>
        <v>124.45</v>
      </c>
      <c r="E737" s="190"/>
      <c r="F737" s="190"/>
      <c r="G737" s="190"/>
    </row>
    <row r="738" spans="1:7" ht="30">
      <c r="A738" s="189" t="s">
        <v>2297</v>
      </c>
      <c r="B738" s="190">
        <v>126.57</v>
      </c>
      <c r="C738" s="190">
        <f t="shared" si="39"/>
        <v>126.57</v>
      </c>
      <c r="D738" s="190">
        <f t="shared" si="40"/>
        <v>126.57</v>
      </c>
      <c r="E738" s="190">
        <v>35.6</v>
      </c>
      <c r="F738" s="190"/>
      <c r="G738" s="190"/>
    </row>
    <row r="739" spans="1:7">
      <c r="A739" s="199" t="s">
        <v>2198</v>
      </c>
      <c r="B739" s="193">
        <f t="shared" ref="B739:G739" si="41">SUM(B710:B738)</f>
        <v>2002.36</v>
      </c>
      <c r="C739" s="193">
        <f t="shared" si="41"/>
        <v>1917.0299999999997</v>
      </c>
      <c r="D739" s="193">
        <f t="shared" si="41"/>
        <v>1796.1599999999999</v>
      </c>
      <c r="E739" s="193">
        <f t="shared" si="41"/>
        <v>616.30000000000007</v>
      </c>
      <c r="F739" s="193">
        <f t="shared" si="41"/>
        <v>159.6</v>
      </c>
      <c r="G739" s="193">
        <f t="shared" si="41"/>
        <v>39.049999999999997</v>
      </c>
    </row>
    <row r="740" spans="1:7">
      <c r="A740" s="249" t="s">
        <v>2307</v>
      </c>
      <c r="B740" s="249"/>
      <c r="C740" s="249"/>
      <c r="D740" s="249"/>
      <c r="E740" s="249"/>
      <c r="F740" s="249"/>
      <c r="G740" s="249"/>
    </row>
    <row r="741" spans="1:7" ht="15.75">
      <c r="A741" s="244" t="s">
        <v>2058</v>
      </c>
      <c r="B741" s="244"/>
      <c r="C741" s="244"/>
      <c r="D741" s="244"/>
      <c r="E741" s="244"/>
      <c r="F741" s="244"/>
      <c r="G741" s="244"/>
    </row>
    <row r="742" spans="1:7" ht="45">
      <c r="A742" s="188" t="s">
        <v>2084</v>
      </c>
      <c r="B742" s="188" t="s">
        <v>2085</v>
      </c>
      <c r="C742" s="198" t="s">
        <v>2212</v>
      </c>
      <c r="D742" s="198" t="s">
        <v>2308</v>
      </c>
      <c r="E742" s="198" t="s">
        <v>2284</v>
      </c>
      <c r="F742" s="198" t="s">
        <v>2285</v>
      </c>
      <c r="G742" s="198" t="s">
        <v>2286</v>
      </c>
    </row>
    <row r="743" spans="1:7">
      <c r="A743" s="189" t="s">
        <v>2097</v>
      </c>
      <c r="B743" s="190">
        <v>18.87</v>
      </c>
      <c r="C743" s="190">
        <f>B743</f>
        <v>18.87</v>
      </c>
      <c r="D743" s="190"/>
      <c r="E743" s="190">
        <f t="shared" ref="E743:E771" si="42">C743</f>
        <v>18.87</v>
      </c>
      <c r="F743" s="190">
        <v>0.9</v>
      </c>
      <c r="G743" s="190"/>
    </row>
    <row r="744" spans="1:7">
      <c r="A744" s="189" t="s">
        <v>2288</v>
      </c>
      <c r="B744" s="190">
        <v>206.2</v>
      </c>
      <c r="C744" s="190"/>
      <c r="D744" s="190">
        <f>B744</f>
        <v>206.2</v>
      </c>
      <c r="E744" s="190">
        <f t="shared" si="42"/>
        <v>0</v>
      </c>
      <c r="F744" s="190"/>
      <c r="G744" s="190"/>
    </row>
    <row r="745" spans="1:7">
      <c r="A745" s="191" t="s">
        <v>2289</v>
      </c>
      <c r="B745" s="190">
        <v>76.989999999999995</v>
      </c>
      <c r="C745" s="190">
        <f t="shared" ref="C745:C756" si="43">B745</f>
        <v>76.989999999999995</v>
      </c>
      <c r="D745" s="190"/>
      <c r="E745" s="190">
        <f t="shared" si="42"/>
        <v>76.989999999999995</v>
      </c>
      <c r="F745" s="190">
        <v>4</v>
      </c>
      <c r="G745" s="190"/>
    </row>
    <row r="746" spans="1:7" ht="30">
      <c r="A746" s="189" t="s">
        <v>2290</v>
      </c>
      <c r="B746" s="190">
        <v>126.57</v>
      </c>
      <c r="C746" s="190">
        <f t="shared" si="43"/>
        <v>126.57</v>
      </c>
      <c r="D746" s="190"/>
      <c r="E746" s="190">
        <f t="shared" si="42"/>
        <v>126.57</v>
      </c>
      <c r="F746" s="190"/>
      <c r="G746" s="190"/>
    </row>
    <row r="747" spans="1:7">
      <c r="A747" s="191" t="s">
        <v>2237</v>
      </c>
      <c r="B747" s="190">
        <v>132.55000000000001</v>
      </c>
      <c r="C747" s="190">
        <f t="shared" si="43"/>
        <v>132.55000000000001</v>
      </c>
      <c r="D747" s="190"/>
      <c r="E747" s="190">
        <f t="shared" si="42"/>
        <v>132.55000000000001</v>
      </c>
      <c r="F747" s="190"/>
      <c r="G747" s="190"/>
    </row>
    <row r="748" spans="1:7" ht="30">
      <c r="A748" s="189" t="s">
        <v>2291</v>
      </c>
      <c r="B748" s="190">
        <v>127.07</v>
      </c>
      <c r="C748" s="190">
        <f t="shared" si="43"/>
        <v>127.07</v>
      </c>
      <c r="D748" s="190"/>
      <c r="E748" s="190">
        <f t="shared" si="42"/>
        <v>127.07</v>
      </c>
      <c r="F748" s="190"/>
      <c r="G748" s="190"/>
    </row>
    <row r="749" spans="1:7">
      <c r="A749" s="191" t="s">
        <v>2239</v>
      </c>
      <c r="B749" s="190">
        <v>23.5</v>
      </c>
      <c r="C749" s="190">
        <f t="shared" si="43"/>
        <v>23.5</v>
      </c>
      <c r="D749" s="190"/>
      <c r="E749" s="190">
        <f t="shared" si="42"/>
        <v>23.5</v>
      </c>
      <c r="F749" s="190"/>
      <c r="G749" s="190">
        <v>13.13</v>
      </c>
    </row>
    <row r="750" spans="1:7">
      <c r="A750" s="191" t="s">
        <v>2240</v>
      </c>
      <c r="B750" s="190">
        <v>5.64</v>
      </c>
      <c r="C750" s="190">
        <f t="shared" si="43"/>
        <v>5.64</v>
      </c>
      <c r="D750" s="190"/>
      <c r="E750" s="190">
        <f t="shared" si="42"/>
        <v>5.64</v>
      </c>
      <c r="F750" s="190"/>
      <c r="G750" s="190"/>
    </row>
    <row r="751" spans="1:7">
      <c r="A751" s="191" t="s">
        <v>2292</v>
      </c>
      <c r="B751" s="190">
        <v>126.57</v>
      </c>
      <c r="C751" s="190">
        <f t="shared" si="43"/>
        <v>126.57</v>
      </c>
      <c r="D751" s="190"/>
      <c r="E751" s="190">
        <f t="shared" si="42"/>
        <v>126.57</v>
      </c>
      <c r="F751" s="190"/>
      <c r="G751" s="190"/>
    </row>
    <row r="752" spans="1:7">
      <c r="A752" s="189" t="s">
        <v>2242</v>
      </c>
      <c r="B752" s="190">
        <v>132.55000000000001</v>
      </c>
      <c r="C752" s="190">
        <f t="shared" si="43"/>
        <v>132.55000000000001</v>
      </c>
      <c r="D752" s="190"/>
      <c r="E752" s="190">
        <f t="shared" si="42"/>
        <v>132.55000000000001</v>
      </c>
      <c r="F752" s="190"/>
      <c r="G752" s="190"/>
    </row>
    <row r="753" spans="1:7">
      <c r="A753" s="189" t="s">
        <v>2293</v>
      </c>
      <c r="B753" s="190">
        <v>127.07</v>
      </c>
      <c r="C753" s="190">
        <f t="shared" si="43"/>
        <v>127.07</v>
      </c>
      <c r="D753" s="190"/>
      <c r="E753" s="190">
        <f t="shared" si="42"/>
        <v>127.07</v>
      </c>
      <c r="F753" s="190"/>
      <c r="G753" s="190"/>
    </row>
    <row r="754" spans="1:7">
      <c r="A754" s="191" t="s">
        <v>2244</v>
      </c>
      <c r="B754" s="190">
        <v>23.5</v>
      </c>
      <c r="C754" s="190">
        <f t="shared" si="43"/>
        <v>23.5</v>
      </c>
      <c r="D754" s="190"/>
      <c r="E754" s="190">
        <f t="shared" si="42"/>
        <v>23.5</v>
      </c>
      <c r="F754" s="190"/>
      <c r="G754" s="190">
        <v>13.13</v>
      </c>
    </row>
    <row r="755" spans="1:7">
      <c r="A755" s="191" t="s">
        <v>2245</v>
      </c>
      <c r="B755" s="190">
        <v>5.64</v>
      </c>
      <c r="C755" s="190">
        <f t="shared" si="43"/>
        <v>5.64</v>
      </c>
      <c r="D755" s="190"/>
      <c r="E755" s="190">
        <f t="shared" si="42"/>
        <v>5.64</v>
      </c>
      <c r="F755" s="190"/>
      <c r="G755" s="190"/>
    </row>
    <row r="756" spans="1:7">
      <c r="A756" s="189" t="s">
        <v>2089</v>
      </c>
      <c r="B756" s="190">
        <v>16.5</v>
      </c>
      <c r="C756" s="190">
        <f t="shared" si="43"/>
        <v>16.5</v>
      </c>
      <c r="D756" s="190"/>
      <c r="E756" s="190">
        <f t="shared" si="42"/>
        <v>16.5</v>
      </c>
      <c r="F756" s="190"/>
      <c r="G756" s="190"/>
    </row>
    <row r="757" spans="1:7" ht="30">
      <c r="A757" s="189" t="s">
        <v>2194</v>
      </c>
      <c r="B757" s="190">
        <v>16.73</v>
      </c>
      <c r="C757" s="190"/>
      <c r="D757" s="190"/>
      <c r="E757" s="190">
        <f t="shared" si="42"/>
        <v>0</v>
      </c>
      <c r="F757" s="190"/>
      <c r="G757" s="190"/>
    </row>
    <row r="758" spans="1:7">
      <c r="A758" s="191" t="s">
        <v>2090</v>
      </c>
      <c r="B758" s="190">
        <v>16.5</v>
      </c>
      <c r="C758" s="190">
        <f>B758</f>
        <v>16.5</v>
      </c>
      <c r="D758" s="190"/>
      <c r="E758" s="190">
        <f t="shared" si="42"/>
        <v>16.5</v>
      </c>
      <c r="F758" s="190"/>
      <c r="G758" s="190"/>
    </row>
    <row r="759" spans="1:7">
      <c r="A759" s="191" t="s">
        <v>2195</v>
      </c>
      <c r="B759" s="190">
        <v>16.73</v>
      </c>
      <c r="C759" s="190"/>
      <c r="D759" s="190"/>
      <c r="E759" s="190">
        <f t="shared" si="42"/>
        <v>0</v>
      </c>
      <c r="F759" s="190"/>
      <c r="G759" s="190"/>
    </row>
    <row r="760" spans="1:7">
      <c r="A760" s="189" t="s">
        <v>2108</v>
      </c>
      <c r="B760" s="190">
        <v>3.7</v>
      </c>
      <c r="C760" s="190">
        <f>B760</f>
        <v>3.7</v>
      </c>
      <c r="D760" s="190"/>
      <c r="E760" s="190">
        <f t="shared" si="42"/>
        <v>3.7</v>
      </c>
      <c r="F760" s="190">
        <v>0.9</v>
      </c>
      <c r="G760" s="190"/>
    </row>
    <row r="761" spans="1:7">
      <c r="A761" s="191" t="s">
        <v>2109</v>
      </c>
      <c r="B761" s="190">
        <v>3.7</v>
      </c>
      <c r="C761" s="190">
        <f>B761</f>
        <v>3.7</v>
      </c>
      <c r="D761" s="190"/>
      <c r="E761" s="190">
        <f t="shared" si="42"/>
        <v>3.7</v>
      </c>
      <c r="F761" s="190">
        <v>0.9</v>
      </c>
      <c r="G761" s="190"/>
    </row>
    <row r="762" spans="1:7">
      <c r="A762" s="191" t="s">
        <v>2246</v>
      </c>
      <c r="B762" s="190">
        <v>23.5</v>
      </c>
      <c r="C762" s="190">
        <f>B762</f>
        <v>23.5</v>
      </c>
      <c r="D762" s="190"/>
      <c r="E762" s="190">
        <f t="shared" si="42"/>
        <v>23.5</v>
      </c>
      <c r="F762" s="190"/>
      <c r="G762" s="190">
        <v>14.28</v>
      </c>
    </row>
    <row r="763" spans="1:7">
      <c r="A763" s="191" t="s">
        <v>2247</v>
      </c>
      <c r="B763" s="190">
        <v>23.5</v>
      </c>
      <c r="C763" s="190">
        <f>B763</f>
        <v>23.5</v>
      </c>
      <c r="D763" s="190"/>
      <c r="E763" s="190">
        <f t="shared" si="42"/>
        <v>23.5</v>
      </c>
      <c r="F763" s="190"/>
      <c r="G763" s="190">
        <v>14.28</v>
      </c>
    </row>
    <row r="764" spans="1:7">
      <c r="A764" s="189" t="s">
        <v>2107</v>
      </c>
      <c r="B764" s="190">
        <v>153</v>
      </c>
      <c r="C764" s="190">
        <f>B764</f>
        <v>153</v>
      </c>
      <c r="D764" s="190"/>
      <c r="E764" s="190">
        <f t="shared" si="42"/>
        <v>153</v>
      </c>
      <c r="F764" s="190"/>
      <c r="G764" s="190"/>
    </row>
    <row r="765" spans="1:7" ht="30">
      <c r="A765" s="189" t="s">
        <v>2281</v>
      </c>
      <c r="B765" s="190"/>
      <c r="C765" s="190"/>
      <c r="D765" s="190"/>
      <c r="E765" s="190">
        <f t="shared" si="42"/>
        <v>0</v>
      </c>
      <c r="F765" s="190"/>
      <c r="G765" s="190"/>
    </row>
    <row r="766" spans="1:7" ht="30">
      <c r="A766" s="189" t="s">
        <v>2294</v>
      </c>
      <c r="B766" s="190">
        <v>127.07</v>
      </c>
      <c r="C766" s="190">
        <f t="shared" ref="C766:C771" si="44">B766</f>
        <v>127.07</v>
      </c>
      <c r="D766" s="190"/>
      <c r="E766" s="190">
        <f t="shared" si="42"/>
        <v>127.07</v>
      </c>
      <c r="F766" s="190"/>
      <c r="G766" s="190"/>
    </row>
    <row r="767" spans="1:7">
      <c r="A767" s="191" t="s">
        <v>2251</v>
      </c>
      <c r="B767" s="190">
        <v>124.45</v>
      </c>
      <c r="C767" s="190">
        <f t="shared" si="44"/>
        <v>124.45</v>
      </c>
      <c r="D767" s="190"/>
      <c r="E767" s="190">
        <f t="shared" si="42"/>
        <v>124.45</v>
      </c>
      <c r="F767" s="190"/>
      <c r="G767" s="190"/>
    </row>
    <row r="768" spans="1:7">
      <c r="A768" s="191" t="s">
        <v>2295</v>
      </c>
      <c r="B768" s="190">
        <v>126.57</v>
      </c>
      <c r="C768" s="190">
        <f t="shared" si="44"/>
        <v>126.57</v>
      </c>
      <c r="D768" s="190"/>
      <c r="E768" s="190">
        <f t="shared" si="42"/>
        <v>126.57</v>
      </c>
      <c r="F768" s="190"/>
      <c r="G768" s="190"/>
    </row>
    <row r="769" spans="1:7">
      <c r="A769" s="191" t="s">
        <v>2296</v>
      </c>
      <c r="B769" s="190">
        <v>127.07</v>
      </c>
      <c r="C769" s="190">
        <f t="shared" si="44"/>
        <v>127.07</v>
      </c>
      <c r="D769" s="190"/>
      <c r="E769" s="190">
        <f t="shared" si="42"/>
        <v>127.07</v>
      </c>
      <c r="F769" s="190"/>
      <c r="G769" s="190"/>
    </row>
    <row r="770" spans="1:7">
      <c r="A770" s="191" t="s">
        <v>2254</v>
      </c>
      <c r="B770" s="190">
        <v>124.45</v>
      </c>
      <c r="C770" s="190">
        <f t="shared" si="44"/>
        <v>124.45</v>
      </c>
      <c r="D770" s="190"/>
      <c r="E770" s="190">
        <f t="shared" si="42"/>
        <v>124.45</v>
      </c>
      <c r="F770" s="190"/>
      <c r="G770" s="190"/>
    </row>
    <row r="771" spans="1:7" ht="30">
      <c r="A771" s="189" t="s">
        <v>2297</v>
      </c>
      <c r="B771" s="190">
        <v>126.57</v>
      </c>
      <c r="C771" s="190">
        <f t="shared" si="44"/>
        <v>126.57</v>
      </c>
      <c r="D771" s="190"/>
      <c r="E771" s="190">
        <f t="shared" si="42"/>
        <v>126.57</v>
      </c>
      <c r="F771" s="190"/>
      <c r="G771" s="190"/>
    </row>
    <row r="772" spans="1:7">
      <c r="A772" s="199" t="s">
        <v>2198</v>
      </c>
      <c r="B772" s="193">
        <f t="shared" ref="B772:G772" si="45">SUM(B743:B771)</f>
        <v>2162.7600000000002</v>
      </c>
      <c r="C772" s="193">
        <f t="shared" si="45"/>
        <v>1923.1</v>
      </c>
      <c r="D772" s="193">
        <f t="shared" si="45"/>
        <v>206.2</v>
      </c>
      <c r="E772" s="193">
        <f t="shared" si="45"/>
        <v>1923.1</v>
      </c>
      <c r="F772" s="193">
        <f t="shared" si="45"/>
        <v>6.7000000000000011</v>
      </c>
      <c r="G772" s="193">
        <f t="shared" si="45"/>
        <v>54.82</v>
      </c>
    </row>
    <row r="773" spans="1:7">
      <c r="A773" s="249" t="s">
        <v>2219</v>
      </c>
      <c r="B773" s="249"/>
      <c r="C773" s="249"/>
      <c r="D773" s="249"/>
      <c r="E773" s="249"/>
      <c r="F773" s="205"/>
      <c r="G773" s="205"/>
    </row>
    <row r="774" spans="1:7">
      <c r="A774" s="251" t="s">
        <v>327</v>
      </c>
      <c r="B774" s="251" t="s">
        <v>2116</v>
      </c>
      <c r="C774" s="251"/>
      <c r="D774" s="251" t="s">
        <v>2117</v>
      </c>
      <c r="E774" s="251" t="s">
        <v>2093</v>
      </c>
      <c r="F774" s="252"/>
      <c r="G774" s="1"/>
    </row>
    <row r="775" spans="1:7">
      <c r="A775" s="251"/>
      <c r="B775" s="188" t="s">
        <v>2122</v>
      </c>
      <c r="C775" s="188" t="s">
        <v>2094</v>
      </c>
      <c r="D775" s="251"/>
      <c r="E775" s="251"/>
      <c r="F775" s="252"/>
    </row>
    <row r="776" spans="1:7">
      <c r="A776" s="191" t="s">
        <v>2269</v>
      </c>
      <c r="B776" s="190">
        <v>3</v>
      </c>
      <c r="C776" s="190">
        <v>0.6</v>
      </c>
      <c r="D776" s="190">
        <v>4</v>
      </c>
      <c r="E776" s="196">
        <f t="shared" ref="E776:E781" si="46">(B776+0.04)*D776</f>
        <v>12.16</v>
      </c>
      <c r="F776" s="196"/>
    </row>
    <row r="777" spans="1:7">
      <c r="A777" s="191" t="s">
        <v>2138</v>
      </c>
      <c r="B777" s="190">
        <v>2</v>
      </c>
      <c r="C777" s="190">
        <v>1.2</v>
      </c>
      <c r="D777" s="190">
        <v>1</v>
      </c>
      <c r="E777" s="196">
        <f t="shared" si="46"/>
        <v>2.04</v>
      </c>
      <c r="F777" s="196"/>
    </row>
    <row r="778" spans="1:7">
      <c r="A778" s="191" t="s">
        <v>2303</v>
      </c>
      <c r="B778" s="190">
        <v>2</v>
      </c>
      <c r="C778" s="190">
        <v>1.2</v>
      </c>
      <c r="D778" s="190">
        <v>1</v>
      </c>
      <c r="E778" s="196">
        <f t="shared" si="46"/>
        <v>2.04</v>
      </c>
      <c r="F778" s="196"/>
    </row>
    <row r="779" spans="1:7">
      <c r="A779" s="191" t="s">
        <v>2141</v>
      </c>
      <c r="B779" s="190">
        <v>1.2</v>
      </c>
      <c r="C779" s="190">
        <v>1</v>
      </c>
      <c r="D779" s="190">
        <v>3</v>
      </c>
      <c r="E779" s="196">
        <f t="shared" si="46"/>
        <v>3.7199999999999998</v>
      </c>
      <c r="F779" s="196"/>
    </row>
    <row r="780" spans="1:7">
      <c r="A780" s="191" t="s">
        <v>2304</v>
      </c>
      <c r="B780" s="190">
        <v>3</v>
      </c>
      <c r="C780" s="190">
        <v>1.2</v>
      </c>
      <c r="D780" s="190">
        <v>2</v>
      </c>
      <c r="E780" s="196">
        <f t="shared" si="46"/>
        <v>6.08</v>
      </c>
      <c r="F780" s="196"/>
    </row>
    <row r="781" spans="1:7">
      <c r="A781" s="191" t="s">
        <v>2273</v>
      </c>
      <c r="B781" s="190">
        <v>5</v>
      </c>
      <c r="C781" s="190">
        <v>1.7</v>
      </c>
      <c r="D781" s="190">
        <v>20</v>
      </c>
      <c r="E781" s="196">
        <f t="shared" si="46"/>
        <v>100.8</v>
      </c>
      <c r="F781" s="196"/>
    </row>
    <row r="782" spans="1:7">
      <c r="D782" s="207" t="s">
        <v>2091</v>
      </c>
      <c r="E782" s="197">
        <f>SUM(E776:E781)</f>
        <v>126.84</v>
      </c>
      <c r="F782" s="197"/>
    </row>
    <row r="783" spans="1:7">
      <c r="A783" s="249" t="s">
        <v>2220</v>
      </c>
      <c r="B783" s="249"/>
      <c r="C783" s="249"/>
      <c r="D783" s="249"/>
      <c r="E783" s="249"/>
    </row>
    <row r="784" spans="1:7">
      <c r="A784" s="251" t="s">
        <v>2084</v>
      </c>
      <c r="B784" s="251" t="s">
        <v>2116</v>
      </c>
      <c r="C784" s="251"/>
      <c r="D784" s="251" t="s">
        <v>2117</v>
      </c>
      <c r="E784" s="251" t="s">
        <v>2151</v>
      </c>
    </row>
    <row r="785" spans="1:7">
      <c r="A785" s="251"/>
      <c r="B785" s="188" t="s">
        <v>2122</v>
      </c>
      <c r="C785" s="188" t="s">
        <v>2093</v>
      </c>
      <c r="D785" s="251"/>
      <c r="E785" s="251"/>
    </row>
    <row r="786" spans="1:7">
      <c r="A786" s="191" t="s">
        <v>2244</v>
      </c>
      <c r="B786" s="190">
        <v>0.6</v>
      </c>
      <c r="C786" s="190">
        <v>3.2</v>
      </c>
      <c r="D786" s="190">
        <v>1</v>
      </c>
      <c r="E786" s="196">
        <f>C786*D786</f>
        <v>3.2</v>
      </c>
    </row>
    <row r="787" spans="1:7">
      <c r="A787" s="191" t="s">
        <v>2239</v>
      </c>
      <c r="B787" s="190">
        <v>0.6</v>
      </c>
      <c r="C787" s="190">
        <v>3.2</v>
      </c>
      <c r="D787" s="190">
        <v>1</v>
      </c>
      <c r="E787" s="196">
        <f>C787*D787</f>
        <v>3.2</v>
      </c>
    </row>
    <row r="788" spans="1:7">
      <c r="A788" s="191" t="s">
        <v>2246</v>
      </c>
      <c r="B788" s="190">
        <v>0.6</v>
      </c>
      <c r="C788" s="190">
        <v>3.2</v>
      </c>
      <c r="D788" s="190">
        <v>1</v>
      </c>
      <c r="E788" s="196">
        <f>C788*D788</f>
        <v>3.2</v>
      </c>
    </row>
    <row r="789" spans="1:7">
      <c r="A789" s="191" t="s">
        <v>2247</v>
      </c>
      <c r="B789" s="190">
        <v>0.6</v>
      </c>
      <c r="C789" s="190">
        <v>3.2</v>
      </c>
      <c r="D789" s="190">
        <v>1</v>
      </c>
      <c r="E789" s="196">
        <f>C789*D789</f>
        <v>3.2</v>
      </c>
    </row>
    <row r="790" spans="1:7">
      <c r="D790" s="207" t="s">
        <v>2091</v>
      </c>
      <c r="E790" s="197">
        <f>SUM(E786:E789)</f>
        <v>12.8</v>
      </c>
    </row>
    <row r="791" spans="1:7">
      <c r="A791" s="249" t="s">
        <v>431</v>
      </c>
      <c r="B791" s="249"/>
      <c r="C791" s="249"/>
      <c r="D791" s="249"/>
      <c r="E791" s="249"/>
      <c r="F791" s="249"/>
      <c r="G791" s="249"/>
    </row>
    <row r="792" spans="1:7" ht="15.75">
      <c r="A792" s="244" t="s">
        <v>2058</v>
      </c>
      <c r="B792" s="244"/>
      <c r="C792" s="244"/>
      <c r="D792" s="244"/>
      <c r="E792" s="244"/>
      <c r="F792" s="244"/>
      <c r="G792" s="244"/>
    </row>
    <row r="793" spans="1:7">
      <c r="A793" s="243" t="s">
        <v>2222</v>
      </c>
      <c r="B793" s="243"/>
      <c r="C793" s="243"/>
      <c r="D793" s="193">
        <f>G572</f>
        <v>2215.38</v>
      </c>
    </row>
    <row r="794" spans="1:7">
      <c r="A794" s="243" t="s">
        <v>2223</v>
      </c>
      <c r="B794" s="243"/>
      <c r="C794" s="243"/>
      <c r="D794" s="193">
        <f>(SUM(H616:H621))*2</f>
        <v>385.6</v>
      </c>
    </row>
    <row r="795" spans="1:7">
      <c r="A795" s="243" t="s">
        <v>2224</v>
      </c>
      <c r="B795" s="243"/>
      <c r="C795" s="243"/>
      <c r="D795" s="193">
        <f>E701</f>
        <v>261.88</v>
      </c>
    </row>
    <row r="796" spans="1:7">
      <c r="A796" s="250" t="s">
        <v>2091</v>
      </c>
      <c r="B796" s="250"/>
      <c r="C796" s="250"/>
      <c r="D796" s="197">
        <f>SUM(D793:D795)</f>
        <v>2862.86</v>
      </c>
    </row>
    <row r="798" spans="1:7">
      <c r="A798" s="249" t="s">
        <v>2309</v>
      </c>
      <c r="B798" s="249"/>
      <c r="C798" s="249"/>
      <c r="D798" s="249"/>
      <c r="E798" s="249"/>
      <c r="F798" s="249"/>
      <c r="G798" s="249"/>
    </row>
    <row r="799" spans="1:7" ht="15.75">
      <c r="A799" s="244" t="s">
        <v>2166</v>
      </c>
      <c r="B799" s="244"/>
      <c r="C799" s="244"/>
      <c r="D799" s="244"/>
      <c r="E799" s="244"/>
      <c r="F799" s="244"/>
      <c r="G799" s="244"/>
    </row>
    <row r="800" spans="1:7" ht="45">
      <c r="A800" s="188" t="s">
        <v>2084</v>
      </c>
      <c r="B800" s="198" t="s">
        <v>2310</v>
      </c>
      <c r="C800" s="198" t="s">
        <v>2311</v>
      </c>
      <c r="D800" s="198" t="s">
        <v>2312</v>
      </c>
      <c r="E800" s="198" t="s">
        <v>2313</v>
      </c>
      <c r="F800" s="198" t="s">
        <v>2314</v>
      </c>
      <c r="G800" s="198"/>
    </row>
    <row r="801" spans="1:8">
      <c r="A801" s="189" t="s">
        <v>2315</v>
      </c>
      <c r="B801" s="190">
        <f>12*2.5+2.85*6</f>
        <v>47.1</v>
      </c>
      <c r="C801" s="190"/>
      <c r="D801" s="190">
        <v>119.8</v>
      </c>
      <c r="E801" s="190"/>
      <c r="F801" s="190">
        <f>B801*1.1*2+D801*0.5</f>
        <v>163.52000000000001</v>
      </c>
      <c r="G801" s="190"/>
    </row>
    <row r="802" spans="1:8" ht="30">
      <c r="A802" s="189" t="s">
        <v>2316</v>
      </c>
      <c r="B802" s="190"/>
      <c r="C802" s="190">
        <v>22</v>
      </c>
      <c r="D802" s="190"/>
      <c r="E802" s="190"/>
      <c r="F802" s="190"/>
      <c r="G802" s="190"/>
    </row>
    <row r="803" spans="1:8">
      <c r="A803" s="191" t="s">
        <v>2289</v>
      </c>
      <c r="B803" s="190"/>
      <c r="C803" s="190">
        <v>12.55</v>
      </c>
      <c r="D803" s="190"/>
      <c r="E803" s="190">
        <v>10.55</v>
      </c>
      <c r="F803" s="190"/>
      <c r="G803" s="190"/>
    </row>
    <row r="804" spans="1:8">
      <c r="A804" s="189" t="s">
        <v>2317</v>
      </c>
      <c r="B804" s="190"/>
      <c r="C804" s="190"/>
      <c r="D804" s="190"/>
      <c r="E804" s="190">
        <v>205</v>
      </c>
      <c r="F804" s="190"/>
      <c r="G804" s="190"/>
    </row>
    <row r="805" spans="1:8">
      <c r="A805" s="199" t="s">
        <v>2198</v>
      </c>
      <c r="B805" s="193">
        <f t="shared" ref="B805:G805" si="47">SUM(B801:B804)</f>
        <v>47.1</v>
      </c>
      <c r="C805" s="193">
        <f t="shared" si="47"/>
        <v>34.549999999999997</v>
      </c>
      <c r="D805" s="193">
        <f t="shared" si="47"/>
        <v>119.8</v>
      </c>
      <c r="E805" s="193">
        <f t="shared" si="47"/>
        <v>215.55</v>
      </c>
      <c r="F805" s="193">
        <f t="shared" si="47"/>
        <v>163.52000000000001</v>
      </c>
      <c r="G805" s="193">
        <f t="shared" si="47"/>
        <v>0</v>
      </c>
    </row>
    <row r="807" spans="1:8">
      <c r="A807" s="247" t="s">
        <v>970</v>
      </c>
      <c r="B807" s="247"/>
      <c r="C807" s="247"/>
      <c r="D807" s="247"/>
      <c r="E807" s="247"/>
      <c r="F807" s="247"/>
      <c r="G807" s="247"/>
      <c r="H807" s="247"/>
    </row>
    <row r="808" spans="1:8" ht="15.75">
      <c r="A808" s="244" t="s">
        <v>2166</v>
      </c>
      <c r="B808" s="244"/>
      <c r="C808" s="244"/>
      <c r="D808" s="244"/>
      <c r="E808" s="244"/>
      <c r="F808" s="244"/>
      <c r="G808" s="244"/>
      <c r="H808" s="244"/>
    </row>
    <row r="809" spans="1:8" ht="45">
      <c r="A809" s="188" t="s">
        <v>2084</v>
      </c>
      <c r="B809" s="188" t="s">
        <v>2085</v>
      </c>
      <c r="C809" s="198" t="s">
        <v>2318</v>
      </c>
      <c r="D809" s="198" t="s">
        <v>2319</v>
      </c>
      <c r="E809" s="198" t="s">
        <v>2320</v>
      </c>
      <c r="F809" s="198" t="s">
        <v>2321</v>
      </c>
      <c r="G809" s="198" t="s">
        <v>2322</v>
      </c>
      <c r="H809" s="198" t="s">
        <v>2323</v>
      </c>
    </row>
    <row r="810" spans="1:8">
      <c r="A810" s="189" t="s">
        <v>2324</v>
      </c>
      <c r="B810" s="190">
        <v>206.2</v>
      </c>
      <c r="C810" s="190">
        <v>35.4</v>
      </c>
      <c r="D810" s="190">
        <v>23.3</v>
      </c>
      <c r="E810" s="190">
        <v>59.9</v>
      </c>
      <c r="F810" s="190"/>
      <c r="G810" s="190">
        <f>B810</f>
        <v>206.2</v>
      </c>
      <c r="H810" s="190">
        <v>17.7</v>
      </c>
    </row>
    <row r="811" spans="1:8">
      <c r="A811" s="189" t="s">
        <v>2325</v>
      </c>
      <c r="B811" s="190">
        <v>319.64</v>
      </c>
      <c r="C811" s="190">
        <v>52.4</v>
      </c>
      <c r="D811" s="190">
        <v>24.4</v>
      </c>
      <c r="E811" s="190">
        <v>78</v>
      </c>
      <c r="F811" s="190">
        <f>B811</f>
        <v>319.64</v>
      </c>
      <c r="G811" s="190"/>
      <c r="H811" s="190">
        <v>26.2</v>
      </c>
    </row>
    <row r="812" spans="1:8">
      <c r="A812" s="189" t="s">
        <v>2326</v>
      </c>
      <c r="B812" s="190">
        <v>821.29</v>
      </c>
      <c r="C812" s="190">
        <v>93</v>
      </c>
      <c r="D812" s="190">
        <v>93.8</v>
      </c>
      <c r="E812" s="190">
        <v>123</v>
      </c>
      <c r="F812" s="190">
        <f>B812</f>
        <v>821.29</v>
      </c>
      <c r="G812" s="190"/>
      <c r="H812" s="190"/>
    </row>
    <row r="813" spans="1:8">
      <c r="A813" s="189" t="s">
        <v>2327</v>
      </c>
      <c r="B813" s="190">
        <v>319.64</v>
      </c>
      <c r="C813" s="190">
        <v>52.4</v>
      </c>
      <c r="D813" s="190">
        <v>24.4</v>
      </c>
      <c r="E813" s="190">
        <v>78</v>
      </c>
      <c r="F813" s="190">
        <f>B813</f>
        <v>319.64</v>
      </c>
      <c r="G813" s="190"/>
      <c r="H813" s="190">
        <v>26.2</v>
      </c>
    </row>
    <row r="814" spans="1:8">
      <c r="A814" s="189" t="s">
        <v>2328</v>
      </c>
      <c r="B814" s="190">
        <v>319.64</v>
      </c>
      <c r="C814" s="190">
        <v>52.4</v>
      </c>
      <c r="D814" s="190">
        <v>24.4</v>
      </c>
      <c r="E814" s="190">
        <v>78</v>
      </c>
      <c r="F814" s="190">
        <f>B814</f>
        <v>319.64</v>
      </c>
      <c r="G814" s="190"/>
      <c r="H814" s="190">
        <v>26.2</v>
      </c>
    </row>
    <row r="815" spans="1:8">
      <c r="A815" s="189" t="s">
        <v>2329</v>
      </c>
      <c r="B815" s="190">
        <v>319.64</v>
      </c>
      <c r="C815" s="190">
        <v>52.4</v>
      </c>
      <c r="D815" s="190">
        <v>24.4</v>
      </c>
      <c r="E815" s="190">
        <v>78</v>
      </c>
      <c r="F815" s="190">
        <f>B815</f>
        <v>319.64</v>
      </c>
      <c r="G815" s="190"/>
      <c r="H815" s="190">
        <v>26.2</v>
      </c>
    </row>
    <row r="816" spans="1:8" ht="30">
      <c r="A816" s="189" t="s">
        <v>2083</v>
      </c>
      <c r="B816" s="190"/>
      <c r="C816" s="190"/>
      <c r="D816" s="190"/>
      <c r="E816" s="190">
        <v>119.7</v>
      </c>
      <c r="F816" s="190"/>
      <c r="G816" s="190"/>
      <c r="H816" s="190"/>
    </row>
    <row r="817" spans="1:8">
      <c r="A817" s="189" t="s">
        <v>2330</v>
      </c>
      <c r="B817" s="190"/>
      <c r="C817" s="190"/>
      <c r="D817" s="190">
        <f>119.6*2</f>
        <v>239.2</v>
      </c>
      <c r="E817" s="190"/>
      <c r="F817" s="190"/>
      <c r="G817" s="190"/>
      <c r="H817" s="190"/>
    </row>
    <row r="818" spans="1:8">
      <c r="A818" s="199" t="s">
        <v>2198</v>
      </c>
      <c r="B818" s="193">
        <f t="shared" ref="B818:H818" si="48">SUM(B810:B817)</f>
        <v>2306.0499999999997</v>
      </c>
      <c r="C818" s="193">
        <f t="shared" si="48"/>
        <v>338</v>
      </c>
      <c r="D818" s="193">
        <f t="shared" si="48"/>
        <v>453.9</v>
      </c>
      <c r="E818" s="193">
        <f t="shared" si="48"/>
        <v>614.6</v>
      </c>
      <c r="F818" s="193">
        <f t="shared" si="48"/>
        <v>2099.8499999999995</v>
      </c>
      <c r="G818" s="193">
        <f t="shared" si="48"/>
        <v>206.2</v>
      </c>
      <c r="H818" s="193">
        <f t="shared" si="48"/>
        <v>122.5</v>
      </c>
    </row>
    <row r="819" spans="1:8">
      <c r="A819" s="247" t="s">
        <v>1161</v>
      </c>
      <c r="B819" s="247"/>
      <c r="C819" s="247"/>
      <c r="D819" s="247"/>
      <c r="E819" s="247"/>
      <c r="F819" s="247"/>
      <c r="G819" s="247"/>
      <c r="H819" s="247"/>
    </row>
    <row r="820" spans="1:8" ht="30">
      <c r="A820" s="188" t="s">
        <v>2084</v>
      </c>
      <c r="B820" s="188" t="s">
        <v>2331</v>
      </c>
      <c r="C820" s="198" t="s">
        <v>2332</v>
      </c>
      <c r="D820" s="198" t="s">
        <v>2333</v>
      </c>
      <c r="E820" s="188" t="s">
        <v>2084</v>
      </c>
      <c r="F820" s="188" t="s">
        <v>2331</v>
      </c>
      <c r="G820" s="198" t="s">
        <v>2332</v>
      </c>
      <c r="H820" s="198" t="s">
        <v>2333</v>
      </c>
    </row>
    <row r="821" spans="1:8">
      <c r="A821" s="189" t="s">
        <v>2334</v>
      </c>
      <c r="B821" s="208">
        <v>36000</v>
      </c>
      <c r="C821" s="190">
        <v>9.9499999999999993</v>
      </c>
      <c r="D821" s="190">
        <v>6.7</v>
      </c>
      <c r="E821" s="189" t="s">
        <v>2335</v>
      </c>
      <c r="F821" s="208">
        <v>60000</v>
      </c>
      <c r="G821" s="190">
        <v>5.35</v>
      </c>
      <c r="H821" s="190">
        <v>6.7</v>
      </c>
    </row>
    <row r="822" spans="1:8">
      <c r="A822" s="189" t="s">
        <v>2334</v>
      </c>
      <c r="B822" s="208">
        <v>36000</v>
      </c>
      <c r="C822" s="190">
        <v>15.3</v>
      </c>
      <c r="D822" s="190">
        <v>6.7</v>
      </c>
      <c r="E822" s="189" t="s">
        <v>2335</v>
      </c>
      <c r="F822" s="208">
        <v>60000</v>
      </c>
      <c r="G822" s="190">
        <v>5.35</v>
      </c>
      <c r="H822" s="190">
        <v>6.7</v>
      </c>
    </row>
    <row r="823" spans="1:8">
      <c r="A823" s="189" t="s">
        <v>2334</v>
      </c>
      <c r="B823" s="208">
        <v>36000</v>
      </c>
      <c r="C823" s="190">
        <v>15.3</v>
      </c>
      <c r="D823" s="190">
        <v>11.7</v>
      </c>
      <c r="E823" s="189" t="s">
        <v>2335</v>
      </c>
      <c r="F823" s="208">
        <v>60000</v>
      </c>
      <c r="G823" s="190">
        <v>5.35</v>
      </c>
      <c r="H823" s="190">
        <v>11.7</v>
      </c>
    </row>
    <row r="824" spans="1:8">
      <c r="A824" s="189" t="s">
        <v>2229</v>
      </c>
      <c r="B824" s="208">
        <v>36000</v>
      </c>
      <c r="C824" s="190">
        <v>6.7</v>
      </c>
      <c r="D824" s="190">
        <v>6.7</v>
      </c>
      <c r="E824" s="189" t="s">
        <v>2335</v>
      </c>
      <c r="F824" s="208">
        <v>60000</v>
      </c>
      <c r="G824" s="190">
        <v>5.35</v>
      </c>
      <c r="H824" s="190">
        <v>11.7</v>
      </c>
    </row>
    <row r="825" spans="1:8" ht="30">
      <c r="A825" s="189" t="s">
        <v>2229</v>
      </c>
      <c r="B825" s="208">
        <v>36000</v>
      </c>
      <c r="C825" s="190">
        <v>8.1999999999999993</v>
      </c>
      <c r="D825" s="190">
        <v>6.7</v>
      </c>
      <c r="E825" s="189" t="s">
        <v>2336</v>
      </c>
      <c r="F825" s="208">
        <v>24000</v>
      </c>
      <c r="G825" s="190">
        <v>6</v>
      </c>
      <c r="H825" s="190">
        <v>12.25</v>
      </c>
    </row>
    <row r="826" spans="1:8" ht="30">
      <c r="A826" s="189" t="s">
        <v>2229</v>
      </c>
      <c r="B826" s="208">
        <v>36000</v>
      </c>
      <c r="C826" s="190">
        <v>14.2</v>
      </c>
      <c r="D826" s="190">
        <v>12.7</v>
      </c>
      <c r="E826" s="189" t="s">
        <v>2336</v>
      </c>
      <c r="F826" s="208">
        <v>24000</v>
      </c>
      <c r="G826" s="190">
        <v>6</v>
      </c>
      <c r="H826" s="190">
        <v>12.25</v>
      </c>
    </row>
    <row r="827" spans="1:8" ht="30">
      <c r="A827" s="189" t="s">
        <v>2337</v>
      </c>
      <c r="B827" s="208">
        <v>36000</v>
      </c>
      <c r="C827" s="190">
        <v>9.1</v>
      </c>
      <c r="D827" s="190">
        <v>6.7</v>
      </c>
      <c r="E827" s="189" t="s">
        <v>2336</v>
      </c>
      <c r="F827" s="208">
        <v>24000</v>
      </c>
      <c r="G827" s="190">
        <v>6</v>
      </c>
      <c r="H827" s="190">
        <v>12.25</v>
      </c>
    </row>
    <row r="828" spans="1:8" ht="30">
      <c r="A828" s="189" t="s">
        <v>2337</v>
      </c>
      <c r="B828" s="208">
        <v>36000</v>
      </c>
      <c r="C828" s="190">
        <v>9.1</v>
      </c>
      <c r="D828" s="190">
        <v>6.7</v>
      </c>
      <c r="E828" s="189" t="s">
        <v>2336</v>
      </c>
      <c r="F828" s="208">
        <v>24000</v>
      </c>
      <c r="G828" s="190">
        <v>6</v>
      </c>
      <c r="H828" s="190">
        <v>12.25</v>
      </c>
    </row>
    <row r="829" spans="1:8" ht="30">
      <c r="A829" s="189" t="s">
        <v>2235</v>
      </c>
      <c r="B829" s="208">
        <v>36000</v>
      </c>
      <c r="C829" s="190">
        <v>9.5</v>
      </c>
      <c r="D829" s="190">
        <v>6.7</v>
      </c>
      <c r="E829" s="189" t="s">
        <v>2336</v>
      </c>
      <c r="F829" s="208">
        <v>24000</v>
      </c>
      <c r="G829" s="190">
        <v>6</v>
      </c>
      <c r="H829" s="190">
        <v>12.25</v>
      </c>
    </row>
    <row r="830" spans="1:8" ht="30">
      <c r="A830" s="189" t="s">
        <v>2235</v>
      </c>
      <c r="B830" s="208">
        <v>36000</v>
      </c>
      <c r="C830" s="190">
        <v>9.5</v>
      </c>
      <c r="D830" s="190">
        <v>6.7</v>
      </c>
      <c r="E830" s="189" t="s">
        <v>2336</v>
      </c>
      <c r="F830" s="208">
        <v>24000</v>
      </c>
      <c r="G830" s="190">
        <v>6</v>
      </c>
      <c r="H830" s="190">
        <v>12.25</v>
      </c>
    </row>
    <row r="831" spans="1:8" ht="30">
      <c r="A831" s="189" t="s">
        <v>2236</v>
      </c>
      <c r="B831" s="208">
        <v>24000</v>
      </c>
      <c r="C831" s="190">
        <v>9.35</v>
      </c>
      <c r="D831" s="190">
        <v>8.9</v>
      </c>
      <c r="E831" s="189" t="s">
        <v>2336</v>
      </c>
      <c r="F831" s="208">
        <v>24000</v>
      </c>
      <c r="G831" s="190">
        <v>6</v>
      </c>
      <c r="H831" s="190">
        <v>12.25</v>
      </c>
    </row>
    <row r="832" spans="1:8" ht="30">
      <c r="A832" s="189" t="s">
        <v>2236</v>
      </c>
      <c r="B832" s="208">
        <v>24000</v>
      </c>
      <c r="C832" s="190">
        <v>9.35</v>
      </c>
      <c r="D832" s="190">
        <v>8.9</v>
      </c>
      <c r="E832" s="189" t="s">
        <v>2336</v>
      </c>
      <c r="F832" s="208">
        <v>24000</v>
      </c>
      <c r="G832" s="190">
        <v>6</v>
      </c>
      <c r="H832" s="190">
        <v>12.25</v>
      </c>
    </row>
    <row r="833" spans="1:8" ht="30">
      <c r="A833" s="189" t="s">
        <v>2236</v>
      </c>
      <c r="B833" s="208">
        <v>24000</v>
      </c>
      <c r="C833" s="190">
        <v>9.35</v>
      </c>
      <c r="D833" s="190">
        <v>8.9</v>
      </c>
      <c r="E833" s="189" t="s">
        <v>2336</v>
      </c>
      <c r="F833" s="208">
        <v>24000</v>
      </c>
      <c r="G833" s="190">
        <v>6</v>
      </c>
      <c r="H833" s="190">
        <v>12.25</v>
      </c>
    </row>
    <row r="834" spans="1:8" ht="30">
      <c r="A834" s="189" t="s">
        <v>2236</v>
      </c>
      <c r="B834" s="208">
        <v>24000</v>
      </c>
      <c r="C834" s="190">
        <v>9.35</v>
      </c>
      <c r="D834" s="190">
        <v>8.9</v>
      </c>
      <c r="E834" s="189" t="s">
        <v>2336</v>
      </c>
      <c r="F834" s="208">
        <v>24000</v>
      </c>
      <c r="G834" s="190">
        <v>6</v>
      </c>
      <c r="H834" s="190">
        <v>12.25</v>
      </c>
    </row>
    <row r="835" spans="1:8" ht="30">
      <c r="A835" s="189" t="s">
        <v>2236</v>
      </c>
      <c r="B835" s="208">
        <v>24000</v>
      </c>
      <c r="C835" s="190">
        <v>9.35</v>
      </c>
      <c r="D835" s="190">
        <v>8.9</v>
      </c>
      <c r="E835" s="189" t="s">
        <v>2338</v>
      </c>
      <c r="F835" s="208">
        <v>24000</v>
      </c>
      <c r="G835" s="190">
        <v>6</v>
      </c>
      <c r="H835" s="190">
        <v>12.25</v>
      </c>
    </row>
    <row r="836" spans="1:8" ht="30">
      <c r="A836" s="189" t="s">
        <v>2339</v>
      </c>
      <c r="B836" s="208">
        <v>24000</v>
      </c>
      <c r="C836" s="190">
        <v>9.35</v>
      </c>
      <c r="D836" s="190">
        <v>8.9</v>
      </c>
      <c r="E836" s="189" t="s">
        <v>2338</v>
      </c>
      <c r="F836" s="208">
        <v>24000</v>
      </c>
      <c r="G836" s="190">
        <v>6</v>
      </c>
      <c r="H836" s="190">
        <v>12.25</v>
      </c>
    </row>
    <row r="837" spans="1:8" ht="30">
      <c r="A837" s="189" t="s">
        <v>2339</v>
      </c>
      <c r="B837" s="208">
        <v>24000</v>
      </c>
      <c r="C837" s="190">
        <v>9.35</v>
      </c>
      <c r="D837" s="190">
        <v>8.9</v>
      </c>
      <c r="E837" s="189" t="s">
        <v>2338</v>
      </c>
      <c r="F837" s="208">
        <v>24000</v>
      </c>
      <c r="G837" s="190">
        <v>6</v>
      </c>
      <c r="H837" s="190">
        <v>12.25</v>
      </c>
    </row>
    <row r="838" spans="1:8" ht="30">
      <c r="A838" s="189" t="s">
        <v>2339</v>
      </c>
      <c r="B838" s="208">
        <v>24000</v>
      </c>
      <c r="C838" s="190">
        <v>9.35</v>
      </c>
      <c r="D838" s="190">
        <v>8.9</v>
      </c>
      <c r="E838" s="189" t="s">
        <v>2338</v>
      </c>
      <c r="F838" s="208">
        <v>24000</v>
      </c>
      <c r="G838" s="190">
        <v>6</v>
      </c>
      <c r="H838" s="190">
        <v>12.25</v>
      </c>
    </row>
    <row r="839" spans="1:8" ht="30">
      <c r="A839" s="189" t="s">
        <v>2339</v>
      </c>
      <c r="B839" s="208">
        <v>24000</v>
      </c>
      <c r="C839" s="190">
        <v>9.35</v>
      </c>
      <c r="D839" s="190">
        <v>8.9</v>
      </c>
      <c r="E839" s="189" t="s">
        <v>2338</v>
      </c>
      <c r="F839" s="208">
        <v>24000</v>
      </c>
      <c r="G839" s="190">
        <v>6</v>
      </c>
      <c r="H839" s="190">
        <v>12.25</v>
      </c>
    </row>
    <row r="840" spans="1:8">
      <c r="A840" s="189" t="s">
        <v>2339</v>
      </c>
      <c r="B840" s="208">
        <v>24000</v>
      </c>
      <c r="C840" s="190">
        <v>9.35</v>
      </c>
      <c r="D840" s="190">
        <v>8.9</v>
      </c>
      <c r="E840" s="189" t="s">
        <v>2295</v>
      </c>
      <c r="F840" s="208">
        <v>24000</v>
      </c>
      <c r="G840" s="190">
        <v>6</v>
      </c>
      <c r="H840" s="190">
        <v>12.25</v>
      </c>
    </row>
    <row r="841" spans="1:8">
      <c r="A841" s="189" t="s">
        <v>2250</v>
      </c>
      <c r="B841" s="208">
        <v>24000</v>
      </c>
      <c r="C841" s="190">
        <v>9.35</v>
      </c>
      <c r="D841" s="190">
        <v>8.9</v>
      </c>
      <c r="E841" s="189" t="s">
        <v>2295</v>
      </c>
      <c r="F841" s="208">
        <v>24000</v>
      </c>
      <c r="G841" s="190">
        <v>6</v>
      </c>
      <c r="H841" s="190">
        <v>12.25</v>
      </c>
    </row>
    <row r="842" spans="1:8">
      <c r="A842" s="189" t="s">
        <v>2250</v>
      </c>
      <c r="B842" s="208">
        <v>24000</v>
      </c>
      <c r="C842" s="190">
        <v>9.35</v>
      </c>
      <c r="D842" s="190">
        <v>8.9</v>
      </c>
      <c r="E842" s="189" t="s">
        <v>2295</v>
      </c>
      <c r="F842" s="208">
        <v>24000</v>
      </c>
      <c r="G842" s="190">
        <v>6</v>
      </c>
      <c r="H842" s="190">
        <v>12.25</v>
      </c>
    </row>
    <row r="843" spans="1:8">
      <c r="A843" s="189" t="s">
        <v>2250</v>
      </c>
      <c r="B843" s="208">
        <v>24000</v>
      </c>
      <c r="C843" s="190">
        <v>9.35</v>
      </c>
      <c r="D843" s="190">
        <v>8.9</v>
      </c>
      <c r="E843" s="189" t="s">
        <v>2295</v>
      </c>
      <c r="F843" s="208">
        <v>24000</v>
      </c>
      <c r="G843" s="190">
        <v>6</v>
      </c>
      <c r="H843" s="190">
        <v>12.25</v>
      </c>
    </row>
    <row r="844" spans="1:8">
      <c r="A844" s="189" t="s">
        <v>2250</v>
      </c>
      <c r="B844" s="208">
        <v>24000</v>
      </c>
      <c r="C844" s="190">
        <v>9.35</v>
      </c>
      <c r="D844" s="190">
        <v>8.9</v>
      </c>
      <c r="E844" s="189" t="s">
        <v>2295</v>
      </c>
      <c r="F844" s="208">
        <v>24000</v>
      </c>
      <c r="G844" s="190">
        <v>6</v>
      </c>
      <c r="H844" s="190">
        <v>12.25</v>
      </c>
    </row>
    <row r="845" spans="1:8" ht="30">
      <c r="A845" s="189" t="s">
        <v>2250</v>
      </c>
      <c r="B845" s="208">
        <v>24000</v>
      </c>
      <c r="C845" s="190">
        <v>9.35</v>
      </c>
      <c r="D845" s="190">
        <v>8.9</v>
      </c>
      <c r="E845" s="189" t="s">
        <v>2292</v>
      </c>
      <c r="F845" s="208">
        <v>24000</v>
      </c>
      <c r="G845" s="190">
        <v>6</v>
      </c>
      <c r="H845" s="190">
        <v>12.25</v>
      </c>
    </row>
    <row r="846" spans="1:8" ht="30">
      <c r="A846" s="189" t="s">
        <v>2250</v>
      </c>
      <c r="B846" s="208">
        <v>24000</v>
      </c>
      <c r="C846" s="190">
        <v>9.35</v>
      </c>
      <c r="D846" s="190">
        <v>8.9</v>
      </c>
      <c r="E846" s="189" t="s">
        <v>2292</v>
      </c>
      <c r="F846" s="208">
        <v>24000</v>
      </c>
      <c r="G846" s="190">
        <v>6</v>
      </c>
      <c r="H846" s="190">
        <v>12.25</v>
      </c>
    </row>
    <row r="847" spans="1:8" ht="30">
      <c r="A847" s="189" t="s">
        <v>2250</v>
      </c>
      <c r="B847" s="208">
        <v>24000</v>
      </c>
      <c r="C847" s="190">
        <v>9.35</v>
      </c>
      <c r="D847" s="190">
        <v>8.9</v>
      </c>
      <c r="E847" s="189" t="s">
        <v>2292</v>
      </c>
      <c r="F847" s="208">
        <v>24000</v>
      </c>
      <c r="G847" s="190">
        <v>6</v>
      </c>
      <c r="H847" s="190">
        <v>12.25</v>
      </c>
    </row>
    <row r="848" spans="1:8" ht="30">
      <c r="A848" s="189" t="s">
        <v>2250</v>
      </c>
      <c r="B848" s="208">
        <v>24000</v>
      </c>
      <c r="C848" s="190">
        <v>9.35</v>
      </c>
      <c r="D848" s="190">
        <v>8.9</v>
      </c>
      <c r="E848" s="189" t="s">
        <v>2292</v>
      </c>
      <c r="F848" s="208">
        <v>24000</v>
      </c>
      <c r="G848" s="190">
        <v>6</v>
      </c>
      <c r="H848" s="190">
        <v>12.25</v>
      </c>
    </row>
    <row r="849" spans="1:8" ht="30">
      <c r="A849" s="189" t="s">
        <v>2250</v>
      </c>
      <c r="B849" s="208">
        <v>24000</v>
      </c>
      <c r="C849" s="190">
        <v>9.35</v>
      </c>
      <c r="D849" s="190">
        <v>8.9</v>
      </c>
      <c r="E849" s="189" t="s">
        <v>2292</v>
      </c>
      <c r="F849" s="208">
        <v>24000</v>
      </c>
      <c r="G849" s="190">
        <v>6</v>
      </c>
      <c r="H849" s="190">
        <v>12.25</v>
      </c>
    </row>
    <row r="850" spans="1:8">
      <c r="A850" s="189" t="s">
        <v>2250</v>
      </c>
      <c r="B850" s="208">
        <v>24000</v>
      </c>
      <c r="C850" s="190">
        <v>9.35</v>
      </c>
      <c r="D850" s="190">
        <v>8.9</v>
      </c>
      <c r="E850" s="189" t="s">
        <v>2340</v>
      </c>
      <c r="F850" s="208">
        <v>24000</v>
      </c>
      <c r="G850" s="190">
        <v>6</v>
      </c>
      <c r="H850" s="190">
        <v>12.25</v>
      </c>
    </row>
    <row r="851" spans="1:8">
      <c r="A851" s="189" t="s">
        <v>2341</v>
      </c>
      <c r="B851" s="208">
        <v>24000</v>
      </c>
      <c r="C851" s="190">
        <v>9.35</v>
      </c>
      <c r="D851" s="190">
        <v>8.9</v>
      </c>
      <c r="E851" s="189" t="s">
        <v>2340</v>
      </c>
      <c r="F851" s="208">
        <v>24000</v>
      </c>
      <c r="G851" s="190">
        <v>6</v>
      </c>
      <c r="H851" s="190">
        <v>12.25</v>
      </c>
    </row>
    <row r="852" spans="1:8">
      <c r="A852" s="189" t="s">
        <v>2341</v>
      </c>
      <c r="B852" s="208">
        <v>24000</v>
      </c>
      <c r="C852" s="190">
        <v>9.35</v>
      </c>
      <c r="D852" s="190">
        <v>8.9</v>
      </c>
      <c r="E852" s="189" t="s">
        <v>2340</v>
      </c>
      <c r="F852" s="208">
        <v>24000</v>
      </c>
      <c r="G852" s="190">
        <v>6</v>
      </c>
      <c r="H852" s="190">
        <v>12.25</v>
      </c>
    </row>
    <row r="853" spans="1:8">
      <c r="A853" s="189" t="s">
        <v>2341</v>
      </c>
      <c r="B853" s="208">
        <v>24000</v>
      </c>
      <c r="C853" s="190">
        <v>9.35</v>
      </c>
      <c r="D853" s="190">
        <v>8.9</v>
      </c>
      <c r="E853" s="189" t="s">
        <v>2340</v>
      </c>
      <c r="F853" s="208">
        <v>24000</v>
      </c>
      <c r="G853" s="190">
        <v>6</v>
      </c>
      <c r="H853" s="190">
        <v>12.25</v>
      </c>
    </row>
    <row r="854" spans="1:8">
      <c r="A854" s="189" t="s">
        <v>2341</v>
      </c>
      <c r="B854" s="208">
        <v>24000</v>
      </c>
      <c r="C854" s="190">
        <v>9.35</v>
      </c>
      <c r="D854" s="190">
        <v>8.9</v>
      </c>
      <c r="E854" s="189" t="s">
        <v>2340</v>
      </c>
      <c r="F854" s="208">
        <v>24000</v>
      </c>
      <c r="G854" s="190">
        <v>6</v>
      </c>
      <c r="H854" s="190">
        <v>12.25</v>
      </c>
    </row>
    <row r="855" spans="1:8" ht="30">
      <c r="A855" s="189" t="s">
        <v>2341</v>
      </c>
      <c r="B855" s="208">
        <v>24000</v>
      </c>
      <c r="C855" s="190">
        <v>9.35</v>
      </c>
      <c r="D855" s="190">
        <v>8.9</v>
      </c>
      <c r="E855" s="189" t="s">
        <v>2296</v>
      </c>
      <c r="F855" s="208">
        <v>24000</v>
      </c>
      <c r="G855" s="190">
        <v>6</v>
      </c>
      <c r="H855" s="190">
        <v>12.25</v>
      </c>
    </row>
    <row r="856" spans="1:8" ht="30">
      <c r="A856" s="189" t="s">
        <v>2342</v>
      </c>
      <c r="B856" s="208">
        <v>24000</v>
      </c>
      <c r="C856" s="190">
        <v>9.35</v>
      </c>
      <c r="D856" s="190">
        <v>8.9</v>
      </c>
      <c r="E856" s="189" t="s">
        <v>2296</v>
      </c>
      <c r="F856" s="208">
        <v>24000</v>
      </c>
      <c r="G856" s="190">
        <v>6</v>
      </c>
      <c r="H856" s="190">
        <v>12.25</v>
      </c>
    </row>
    <row r="857" spans="1:8" ht="30">
      <c r="A857" s="189" t="s">
        <v>2342</v>
      </c>
      <c r="B857" s="208">
        <v>24000</v>
      </c>
      <c r="C857" s="190">
        <v>9.35</v>
      </c>
      <c r="D857" s="190">
        <v>8.9</v>
      </c>
      <c r="E857" s="189" t="s">
        <v>2296</v>
      </c>
      <c r="F857" s="208">
        <v>24000</v>
      </c>
      <c r="G857" s="190">
        <v>6</v>
      </c>
      <c r="H857" s="190">
        <v>12.25</v>
      </c>
    </row>
    <row r="858" spans="1:8" ht="30">
      <c r="A858" s="189" t="s">
        <v>2342</v>
      </c>
      <c r="B858" s="208">
        <v>24000</v>
      </c>
      <c r="C858" s="190">
        <v>9.35</v>
      </c>
      <c r="D858" s="190">
        <v>8.9</v>
      </c>
      <c r="E858" s="189" t="s">
        <v>2296</v>
      </c>
      <c r="F858" s="208">
        <v>24000</v>
      </c>
      <c r="G858" s="190">
        <v>6</v>
      </c>
      <c r="H858" s="190">
        <v>12.25</v>
      </c>
    </row>
    <row r="859" spans="1:8" ht="30">
      <c r="A859" s="189" t="s">
        <v>2342</v>
      </c>
      <c r="B859" s="208">
        <v>24000</v>
      </c>
      <c r="C859" s="190">
        <v>9.35</v>
      </c>
      <c r="D859" s="190">
        <v>8.9</v>
      </c>
      <c r="E859" s="189" t="s">
        <v>2296</v>
      </c>
      <c r="F859" s="208">
        <v>24000</v>
      </c>
      <c r="G859" s="190">
        <v>6</v>
      </c>
      <c r="H859" s="190">
        <v>12.25</v>
      </c>
    </row>
    <row r="860" spans="1:8" ht="30">
      <c r="A860" s="189" t="s">
        <v>2342</v>
      </c>
      <c r="B860" s="208">
        <v>24000</v>
      </c>
      <c r="C860" s="190">
        <v>9.35</v>
      </c>
      <c r="D860" s="190">
        <v>8.9</v>
      </c>
      <c r="E860" s="189" t="s">
        <v>2297</v>
      </c>
      <c r="F860" s="208">
        <v>24000</v>
      </c>
      <c r="G860" s="190">
        <v>6</v>
      </c>
      <c r="H860" s="190">
        <v>12.25</v>
      </c>
    </row>
    <row r="861" spans="1:8" ht="30">
      <c r="A861" s="189" t="s">
        <v>2253</v>
      </c>
      <c r="B861" s="208">
        <v>24000</v>
      </c>
      <c r="C861" s="190">
        <v>9.35</v>
      </c>
      <c r="D861" s="190">
        <v>8.9</v>
      </c>
      <c r="E861" s="189" t="s">
        <v>2297</v>
      </c>
      <c r="F861" s="208">
        <v>24000</v>
      </c>
      <c r="G861" s="190">
        <v>6</v>
      </c>
      <c r="H861" s="190">
        <v>12.25</v>
      </c>
    </row>
    <row r="862" spans="1:8" ht="30">
      <c r="A862" s="189" t="s">
        <v>2253</v>
      </c>
      <c r="B862" s="208">
        <v>24000</v>
      </c>
      <c r="C862" s="190">
        <v>9.35</v>
      </c>
      <c r="D862" s="190">
        <v>8.9</v>
      </c>
      <c r="E862" s="189" t="s">
        <v>2297</v>
      </c>
      <c r="F862" s="208">
        <v>24000</v>
      </c>
      <c r="G862" s="190">
        <v>6</v>
      </c>
      <c r="H862" s="190">
        <v>12.25</v>
      </c>
    </row>
    <row r="863" spans="1:8" ht="30">
      <c r="A863" s="189" t="s">
        <v>2253</v>
      </c>
      <c r="B863" s="208">
        <v>24000</v>
      </c>
      <c r="C863" s="190">
        <v>9.35</v>
      </c>
      <c r="D863" s="190">
        <v>8.9</v>
      </c>
      <c r="E863" s="189" t="s">
        <v>2297</v>
      </c>
      <c r="F863" s="208">
        <v>24000</v>
      </c>
      <c r="G863" s="190">
        <v>6</v>
      </c>
      <c r="H863" s="190">
        <v>12.25</v>
      </c>
    </row>
    <row r="864" spans="1:8" ht="30">
      <c r="A864" s="189" t="s">
        <v>2253</v>
      </c>
      <c r="B864" s="208">
        <v>24000</v>
      </c>
      <c r="C864" s="190">
        <v>9.35</v>
      </c>
      <c r="D864" s="190">
        <v>8.9</v>
      </c>
      <c r="E864" s="189" t="s">
        <v>2297</v>
      </c>
      <c r="F864" s="208">
        <v>24000</v>
      </c>
      <c r="G864" s="190">
        <v>6</v>
      </c>
      <c r="H864" s="190">
        <v>12.25</v>
      </c>
    </row>
    <row r="865" spans="1:8" ht="30">
      <c r="A865" s="189" t="s">
        <v>2253</v>
      </c>
      <c r="B865" s="208">
        <v>24000</v>
      </c>
      <c r="C865" s="190">
        <v>9.35</v>
      </c>
      <c r="D865" s="190">
        <v>8.9</v>
      </c>
      <c r="E865" s="189"/>
      <c r="F865" s="190"/>
      <c r="G865" s="190"/>
      <c r="H865" s="190"/>
    </row>
    <row r="866" spans="1:8">
      <c r="A866" s="189" t="s">
        <v>2255</v>
      </c>
      <c r="B866" s="208">
        <v>24000</v>
      </c>
      <c r="C866" s="190">
        <v>9.35</v>
      </c>
      <c r="D866" s="190">
        <v>8.9</v>
      </c>
      <c r="E866" s="189"/>
      <c r="F866" s="190"/>
      <c r="G866" s="190"/>
      <c r="H866" s="190"/>
    </row>
    <row r="867" spans="1:8">
      <c r="A867" s="189" t="s">
        <v>2255</v>
      </c>
      <c r="B867" s="208">
        <v>24000</v>
      </c>
      <c r="C867" s="190">
        <v>9.35</v>
      </c>
      <c r="D867" s="190">
        <v>8.9</v>
      </c>
      <c r="E867" s="189"/>
      <c r="F867" s="190"/>
      <c r="G867" s="190"/>
      <c r="H867" s="190"/>
    </row>
    <row r="868" spans="1:8">
      <c r="A868" s="189" t="s">
        <v>2255</v>
      </c>
      <c r="B868" s="208">
        <v>24000</v>
      </c>
      <c r="C868" s="190">
        <v>9.35</v>
      </c>
      <c r="D868" s="190">
        <v>8.9</v>
      </c>
      <c r="E868" s="189"/>
      <c r="F868" s="190"/>
      <c r="G868" s="190"/>
      <c r="H868" s="190"/>
    </row>
    <row r="869" spans="1:8">
      <c r="A869" s="189" t="s">
        <v>2255</v>
      </c>
      <c r="B869" s="208">
        <v>24000</v>
      </c>
      <c r="C869" s="190">
        <v>9.35</v>
      </c>
      <c r="D869" s="190">
        <v>8.9</v>
      </c>
      <c r="E869" s="189"/>
      <c r="F869" s="190"/>
      <c r="G869" s="190"/>
      <c r="H869" s="190"/>
    </row>
    <row r="870" spans="1:8">
      <c r="A870" s="189" t="s">
        <v>2255</v>
      </c>
      <c r="B870" s="208">
        <v>24000</v>
      </c>
      <c r="C870" s="190">
        <v>9.35</v>
      </c>
      <c r="D870" s="190">
        <v>8.9</v>
      </c>
      <c r="E870" s="189"/>
      <c r="F870" s="190"/>
      <c r="G870" s="190"/>
      <c r="H870" s="190"/>
    </row>
    <row r="871" spans="1:8">
      <c r="A871" s="199" t="s">
        <v>2198</v>
      </c>
      <c r="B871" s="193"/>
      <c r="C871" s="193">
        <f>SUM(C821:C870)</f>
        <v>480.85000000000048</v>
      </c>
      <c r="D871" s="193">
        <f>SUM(D821:D870)</f>
        <v>433.99999999999966</v>
      </c>
      <c r="E871" s="193"/>
      <c r="F871" s="193"/>
      <c r="G871" s="193">
        <f>SUM(G821:G870)</f>
        <v>261.39999999999998</v>
      </c>
      <c r="H871" s="193">
        <f>SUM(H821:H870)</f>
        <v>526.79999999999995</v>
      </c>
    </row>
    <row r="872" spans="1:8" ht="13.9" customHeight="1">
      <c r="A872" s="248" t="s">
        <v>2333</v>
      </c>
      <c r="B872" s="248"/>
      <c r="C872" s="248"/>
      <c r="D872" s="193">
        <f>D871+H871</f>
        <v>960.79999999999961</v>
      </c>
    </row>
    <row r="873" spans="1:8" ht="13.9" customHeight="1">
      <c r="A873" s="248" t="s">
        <v>2343</v>
      </c>
      <c r="B873" s="248"/>
      <c r="C873" s="248"/>
      <c r="D873" s="193">
        <f>C871+G871-(SUM(G821:G824))</f>
        <v>720.85000000000048</v>
      </c>
    </row>
    <row r="874" spans="1:8" ht="13.9" customHeight="1">
      <c r="A874" s="248" t="s">
        <v>2344</v>
      </c>
      <c r="B874" s="248"/>
      <c r="C874" s="248"/>
      <c r="D874" s="193">
        <f>SUM(G821:G824)</f>
        <v>21.4</v>
      </c>
    </row>
    <row r="875" spans="1:8" ht="13.9" customHeight="1">
      <c r="A875" s="248" t="s">
        <v>2345</v>
      </c>
      <c r="B875" s="248"/>
      <c r="C875" s="248"/>
      <c r="D875" s="193">
        <v>80</v>
      </c>
    </row>
    <row r="876" spans="1:8" ht="13.9" customHeight="1">
      <c r="A876" s="248" t="s">
        <v>2346</v>
      </c>
      <c r="B876" s="248"/>
      <c r="C876" s="248"/>
      <c r="D876" s="193">
        <v>10</v>
      </c>
    </row>
    <row r="877" spans="1:8" ht="13.9" customHeight="1">
      <c r="A877" s="248" t="s">
        <v>2347</v>
      </c>
      <c r="B877" s="248"/>
      <c r="C877" s="248"/>
      <c r="D877" s="193">
        <v>4</v>
      </c>
    </row>
    <row r="878" spans="1:8">
      <c r="A878" s="247" t="s">
        <v>2348</v>
      </c>
      <c r="B878" s="247"/>
      <c r="C878" s="247"/>
      <c r="D878" s="247"/>
      <c r="E878" s="247"/>
      <c r="F878" s="247"/>
      <c r="G878" s="247"/>
      <c r="H878" s="247"/>
    </row>
    <row r="879" spans="1:8" ht="15.75">
      <c r="A879" s="244" t="s">
        <v>2349</v>
      </c>
      <c r="B879" s="244"/>
      <c r="C879" s="244"/>
      <c r="D879" s="244"/>
      <c r="E879" s="244"/>
      <c r="F879" s="244"/>
      <c r="G879" s="244"/>
      <c r="H879" s="244"/>
    </row>
    <row r="880" spans="1:8">
      <c r="A880" s="243" t="s">
        <v>2350</v>
      </c>
      <c r="B880" s="243"/>
      <c r="C880" s="243"/>
      <c r="D880" s="193">
        <f>H21</f>
        <v>5638.09</v>
      </c>
    </row>
    <row r="881" spans="1:8">
      <c r="A881" s="243" t="s">
        <v>2351</v>
      </c>
      <c r="B881" s="243"/>
      <c r="C881" s="243"/>
      <c r="D881" s="193">
        <f>D880*0.15</f>
        <v>845.71349999999995</v>
      </c>
      <c r="F881" s="246" t="s">
        <v>2352</v>
      </c>
      <c r="G881" s="246"/>
      <c r="H881" s="209">
        <v>1800</v>
      </c>
    </row>
    <row r="882" spans="1:8">
      <c r="A882" s="243" t="s">
        <v>2353</v>
      </c>
      <c r="B882" s="243"/>
      <c r="C882" s="243"/>
      <c r="D882" s="193">
        <f>D880*0.15</f>
        <v>845.71349999999995</v>
      </c>
      <c r="F882" s="246" t="s">
        <v>2354</v>
      </c>
      <c r="G882" s="246"/>
      <c r="H882" s="209">
        <v>1.8</v>
      </c>
    </row>
    <row r="883" spans="1:8" ht="24.6" customHeight="1">
      <c r="A883" s="245" t="s">
        <v>2355</v>
      </c>
      <c r="B883" s="245"/>
      <c r="C883" s="245"/>
      <c r="D883" s="193">
        <f>(D881+D882)*1.25</f>
        <v>2114.2837500000001</v>
      </c>
    </row>
    <row r="884" spans="1:8">
      <c r="A884" s="243" t="s">
        <v>2356</v>
      </c>
      <c r="B884" s="243"/>
      <c r="C884" s="243"/>
      <c r="D884" s="193">
        <f>D881+D882</f>
        <v>1691.4269999999999</v>
      </c>
    </row>
    <row r="885" spans="1:8" ht="23.85" customHeight="1">
      <c r="A885" s="245" t="s">
        <v>2357</v>
      </c>
      <c r="B885" s="245"/>
      <c r="C885" s="245"/>
      <c r="D885" s="193">
        <f>D883*H882*10</f>
        <v>38057.107499999998</v>
      </c>
    </row>
    <row r="886" spans="1:8" ht="23.85" customHeight="1">
      <c r="A886" s="245" t="s">
        <v>2358</v>
      </c>
      <c r="B886" s="245"/>
      <c r="C886" s="245"/>
      <c r="D886" s="193">
        <f>D883*H882*5</f>
        <v>19028.553749999999</v>
      </c>
    </row>
    <row r="887" spans="1:8">
      <c r="A887" s="243" t="s">
        <v>2359</v>
      </c>
      <c r="B887" s="243"/>
      <c r="C887" s="243"/>
      <c r="D887" s="193">
        <f>D883</f>
        <v>2114.2837500000001</v>
      </c>
    </row>
    <row r="888" spans="1:8" ht="15.75">
      <c r="A888" s="244" t="s">
        <v>2360</v>
      </c>
      <c r="B888" s="244"/>
      <c r="C888" s="244"/>
      <c r="D888" s="244"/>
      <c r="E888" s="244"/>
      <c r="F888" s="244"/>
      <c r="G888" s="244"/>
      <c r="H888" s="244"/>
    </row>
    <row r="889" spans="1:8">
      <c r="A889" s="243" t="s">
        <v>2361</v>
      </c>
      <c r="B889" s="243"/>
      <c r="C889" s="243"/>
      <c r="D889" s="193">
        <v>696.5</v>
      </c>
    </row>
    <row r="890" spans="1:8">
      <c r="A890" s="243" t="s">
        <v>2362</v>
      </c>
      <c r="B890" s="243"/>
      <c r="C890" s="243"/>
      <c r="D890" s="193">
        <v>12</v>
      </c>
    </row>
    <row r="891" spans="1:8">
      <c r="A891" s="243" t="s">
        <v>2363</v>
      </c>
      <c r="B891" s="243"/>
      <c r="C891" s="243"/>
      <c r="D891" s="193">
        <v>177</v>
      </c>
    </row>
    <row r="892" spans="1:8">
      <c r="A892" s="243" t="s">
        <v>2364</v>
      </c>
      <c r="B892" s="243"/>
      <c r="C892" s="243"/>
      <c r="D892" s="193">
        <v>64</v>
      </c>
    </row>
    <row r="893" spans="1:8">
      <c r="A893" s="243" t="s">
        <v>2365</v>
      </c>
      <c r="B893" s="243"/>
      <c r="C893" s="243"/>
      <c r="D893" s="193">
        <f>(0.8*1*D891)+(1*1*D892)</f>
        <v>205.6</v>
      </c>
    </row>
    <row r="894" spans="1:8">
      <c r="A894" s="243" t="s">
        <v>2366</v>
      </c>
      <c r="B894" s="243"/>
      <c r="C894" s="243"/>
      <c r="D894" s="193">
        <f>D893-((3.14*0.2*0.2*D891)+(3.14*0.3*0.3*D892))</f>
        <v>165.2824</v>
      </c>
    </row>
    <row r="895" spans="1:8" ht="15.75">
      <c r="A895" s="244" t="s">
        <v>2367</v>
      </c>
      <c r="B895" s="244"/>
      <c r="C895" s="244"/>
      <c r="D895" s="244"/>
      <c r="E895" s="244"/>
      <c r="F895" s="244"/>
      <c r="G895" s="244"/>
      <c r="H895" s="244"/>
    </row>
    <row r="896" spans="1:8">
      <c r="A896" s="243" t="s">
        <v>2368</v>
      </c>
      <c r="B896" s="243"/>
      <c r="C896" s="243"/>
      <c r="D896" s="193">
        <f>D880</f>
        <v>5638.09</v>
      </c>
    </row>
    <row r="897" spans="1:4">
      <c r="A897" s="243" t="s">
        <v>2369</v>
      </c>
      <c r="B897" s="243"/>
      <c r="C897" s="243"/>
      <c r="D897" s="193">
        <f>D896*0.03</f>
        <v>169.14269999999999</v>
      </c>
    </row>
    <row r="898" spans="1:4">
      <c r="A898" s="243" t="s">
        <v>2370</v>
      </c>
      <c r="B898" s="243"/>
      <c r="C898" s="243"/>
      <c r="D898" s="193">
        <v>1252.29</v>
      </c>
    </row>
    <row r="899" spans="1:4">
      <c r="A899" s="243" t="s">
        <v>2371</v>
      </c>
      <c r="B899" s="243"/>
      <c r="C899" s="243"/>
      <c r="D899" s="193">
        <v>52152.28</v>
      </c>
    </row>
    <row r="900" spans="1:4">
      <c r="A900" s="243" t="s">
        <v>2372</v>
      </c>
      <c r="B900" s="243"/>
      <c r="C900" s="243"/>
      <c r="D900" s="193">
        <v>52152.28</v>
      </c>
    </row>
    <row r="901" spans="1:4">
      <c r="A901" s="243" t="s">
        <v>2373</v>
      </c>
      <c r="B901" s="243"/>
      <c r="C901" s="243"/>
      <c r="D901" s="193">
        <v>2706.32</v>
      </c>
    </row>
    <row r="902" spans="1:4">
      <c r="A902" s="243" t="s">
        <v>2374</v>
      </c>
      <c r="B902" s="243"/>
      <c r="C902" s="243"/>
      <c r="D902" s="193">
        <v>2706.32</v>
      </c>
    </row>
    <row r="903" spans="1:4">
      <c r="A903" s="243" t="s">
        <v>2375</v>
      </c>
      <c r="B903" s="243"/>
      <c r="C903" s="243"/>
      <c r="D903" s="193">
        <v>1129.07</v>
      </c>
    </row>
    <row r="904" spans="1:4">
      <c r="A904" s="243" t="s">
        <v>2376</v>
      </c>
      <c r="B904" s="243"/>
      <c r="C904" s="243"/>
      <c r="D904" s="193">
        <v>1129.07</v>
      </c>
    </row>
    <row r="905" spans="1:4">
      <c r="A905" s="243" t="s">
        <v>2377</v>
      </c>
      <c r="B905" s="243"/>
      <c r="C905" s="243"/>
      <c r="D905" s="193">
        <v>10372.11</v>
      </c>
    </row>
    <row r="906" spans="1:4">
      <c r="A906" s="243" t="s">
        <v>2378</v>
      </c>
      <c r="B906" s="243"/>
      <c r="C906" s="243"/>
      <c r="D906" s="193">
        <v>10372.11</v>
      </c>
    </row>
    <row r="907" spans="1:4">
      <c r="A907" s="243" t="s">
        <v>2379</v>
      </c>
      <c r="B907" s="243"/>
      <c r="C907" s="243"/>
      <c r="D907" s="193">
        <v>963</v>
      </c>
    </row>
  </sheetData>
  <mergeCells count="423">
    <mergeCell ref="A1:G1"/>
    <mergeCell ref="A2:H2"/>
    <mergeCell ref="A3:G3"/>
    <mergeCell ref="A4:H4"/>
    <mergeCell ref="A5:G5"/>
    <mergeCell ref="A6:G6"/>
    <mergeCell ref="A7:G7"/>
    <mergeCell ref="A8:G8"/>
    <mergeCell ref="A9:G9"/>
    <mergeCell ref="A10:H10"/>
    <mergeCell ref="A11:G11"/>
    <mergeCell ref="A12:G12"/>
    <mergeCell ref="A13:H13"/>
    <mergeCell ref="A14:G14"/>
    <mergeCell ref="A15:G15"/>
    <mergeCell ref="A16:G16"/>
    <mergeCell ref="A17:H17"/>
    <mergeCell ref="A18:G18"/>
    <mergeCell ref="A19:G19"/>
    <mergeCell ref="A20:G20"/>
    <mergeCell ref="A21:G21"/>
    <mergeCell ref="A22:H22"/>
    <mergeCell ref="A23:G23"/>
    <mergeCell ref="A24:G24"/>
    <mergeCell ref="A25:G25"/>
    <mergeCell ref="A26:G26"/>
    <mergeCell ref="A27:H27"/>
    <mergeCell ref="A28:G28"/>
    <mergeCell ref="A29:G29"/>
    <mergeCell ref="A30:G30"/>
    <mergeCell ref="A31:G31"/>
    <mergeCell ref="A32:H32"/>
    <mergeCell ref="A33:G33"/>
    <mergeCell ref="A34:F34"/>
    <mergeCell ref="A36:G36"/>
    <mergeCell ref="A37:G37"/>
    <mergeCell ref="A46:F46"/>
    <mergeCell ref="A47:G47"/>
    <mergeCell ref="A48:G48"/>
    <mergeCell ref="A72:D72"/>
    <mergeCell ref="A73:H73"/>
    <mergeCell ref="A74:A75"/>
    <mergeCell ref="B74:C74"/>
    <mergeCell ref="D74:D75"/>
    <mergeCell ref="E74:E75"/>
    <mergeCell ref="F74:F75"/>
    <mergeCell ref="G74:G75"/>
    <mergeCell ref="H74:H75"/>
    <mergeCell ref="A80:A81"/>
    <mergeCell ref="B80:C80"/>
    <mergeCell ref="D80:D81"/>
    <mergeCell ref="E80:E81"/>
    <mergeCell ref="F80:F81"/>
    <mergeCell ref="G80:G81"/>
    <mergeCell ref="H80:H81"/>
    <mergeCell ref="A88:G88"/>
    <mergeCell ref="A89:A90"/>
    <mergeCell ref="B89:C89"/>
    <mergeCell ref="D89:D90"/>
    <mergeCell ref="E89:E90"/>
    <mergeCell ref="F89:F90"/>
    <mergeCell ref="G89:G90"/>
    <mergeCell ref="B90:C90"/>
    <mergeCell ref="B91:C91"/>
    <mergeCell ref="B92:C92"/>
    <mergeCell ref="B93:C93"/>
    <mergeCell ref="B94:C94"/>
    <mergeCell ref="B95:C95"/>
    <mergeCell ref="B96:C96"/>
    <mergeCell ref="B97:C97"/>
    <mergeCell ref="A98:F98"/>
    <mergeCell ref="A99:G99"/>
    <mergeCell ref="A100:A101"/>
    <mergeCell ref="B100:C100"/>
    <mergeCell ref="D100:D101"/>
    <mergeCell ref="E100:E101"/>
    <mergeCell ref="F100:F101"/>
    <mergeCell ref="G100:G101"/>
    <mergeCell ref="B101:C101"/>
    <mergeCell ref="B102:C102"/>
    <mergeCell ref="B103:C103"/>
    <mergeCell ref="B104:C104"/>
    <mergeCell ref="B105:C105"/>
    <mergeCell ref="B106:C106"/>
    <mergeCell ref="B107:C107"/>
    <mergeCell ref="A108:F108"/>
    <mergeCell ref="A109:G109"/>
    <mergeCell ref="A110:A111"/>
    <mergeCell ref="B110:C110"/>
    <mergeCell ref="D110:D111"/>
    <mergeCell ref="E110:E111"/>
    <mergeCell ref="F110:F111"/>
    <mergeCell ref="G110:G111"/>
    <mergeCell ref="B111:C111"/>
    <mergeCell ref="B112:C112"/>
    <mergeCell ref="B113:C113"/>
    <mergeCell ref="B114:C114"/>
    <mergeCell ref="B115:C115"/>
    <mergeCell ref="B116:C116"/>
    <mergeCell ref="A117:F117"/>
    <mergeCell ref="A118:G118"/>
    <mergeCell ref="A119:A120"/>
    <mergeCell ref="B119:C119"/>
    <mergeCell ref="D119:D120"/>
    <mergeCell ref="E119:E120"/>
    <mergeCell ref="F119:F120"/>
    <mergeCell ref="G119:G120"/>
    <mergeCell ref="B120:C120"/>
    <mergeCell ref="B121:C121"/>
    <mergeCell ref="A122:F122"/>
    <mergeCell ref="A123:G123"/>
    <mergeCell ref="A124:G124"/>
    <mergeCell ref="A144:D144"/>
    <mergeCell ref="A145:G145"/>
    <mergeCell ref="A146:G146"/>
    <mergeCell ref="A150:D150"/>
    <mergeCell ref="A151:G151"/>
    <mergeCell ref="A155:D155"/>
    <mergeCell ref="A156:G156"/>
    <mergeCell ref="A157:G157"/>
    <mergeCell ref="A158:C158"/>
    <mergeCell ref="A159:C159"/>
    <mergeCell ref="A160:C160"/>
    <mergeCell ref="A161:G161"/>
    <mergeCell ref="A162:G162"/>
    <mergeCell ref="A190:D190"/>
    <mergeCell ref="A191:G191"/>
    <mergeCell ref="A192:G192"/>
    <mergeCell ref="A196:D196"/>
    <mergeCell ref="A197:G197"/>
    <mergeCell ref="A198:G198"/>
    <mergeCell ref="A203:D203"/>
    <mergeCell ref="A204:G204"/>
    <mergeCell ref="A205:G205"/>
    <mergeCell ref="A206:C206"/>
    <mergeCell ref="A207:C207"/>
    <mergeCell ref="A208:C208"/>
    <mergeCell ref="A209:C209"/>
    <mergeCell ref="A210:G210"/>
    <mergeCell ref="A211:G211"/>
    <mergeCell ref="A234:G234"/>
    <mergeCell ref="A235:G235"/>
    <mergeCell ref="A260:E260"/>
    <mergeCell ref="A261:G261"/>
    <mergeCell ref="A262:E262"/>
    <mergeCell ref="A263:E263"/>
    <mergeCell ref="A264:E264"/>
    <mergeCell ref="A265:E265"/>
    <mergeCell ref="A266:E266"/>
    <mergeCell ref="A267:E267"/>
    <mergeCell ref="A268:G268"/>
    <mergeCell ref="A269:G269"/>
    <mergeCell ref="A280:E280"/>
    <mergeCell ref="A281:A282"/>
    <mergeCell ref="B281:C281"/>
    <mergeCell ref="D281:D282"/>
    <mergeCell ref="E281:E282"/>
    <mergeCell ref="F281:F282"/>
    <mergeCell ref="A287:E287"/>
    <mergeCell ref="A288:A289"/>
    <mergeCell ref="B288:C288"/>
    <mergeCell ref="D288:D289"/>
    <mergeCell ref="E288:E289"/>
    <mergeCell ref="A293:G293"/>
    <mergeCell ref="A294:G294"/>
    <mergeCell ref="A295:C295"/>
    <mergeCell ref="A296:C296"/>
    <mergeCell ref="A297:C297"/>
    <mergeCell ref="A298:C298"/>
    <mergeCell ref="A300:F300"/>
    <mergeCell ref="A301:G301"/>
    <mergeCell ref="A302:G302"/>
    <mergeCell ref="A340:D340"/>
    <mergeCell ref="A341:H341"/>
    <mergeCell ref="A342:A343"/>
    <mergeCell ref="B342:C342"/>
    <mergeCell ref="D342:D343"/>
    <mergeCell ref="E342:E343"/>
    <mergeCell ref="F342:F343"/>
    <mergeCell ref="G342:G343"/>
    <mergeCell ref="H342:H343"/>
    <mergeCell ref="A350:A351"/>
    <mergeCell ref="B350:C350"/>
    <mergeCell ref="D350:D351"/>
    <mergeCell ref="E350:E351"/>
    <mergeCell ref="F350:F351"/>
    <mergeCell ref="G350:G351"/>
    <mergeCell ref="H350:H351"/>
    <mergeCell ref="A362:G362"/>
    <mergeCell ref="A363:G363"/>
    <mergeCell ref="A364:A365"/>
    <mergeCell ref="B364:C364"/>
    <mergeCell ref="D364:D365"/>
    <mergeCell ref="E364:E365"/>
    <mergeCell ref="F364:F365"/>
    <mergeCell ref="G364:G365"/>
    <mergeCell ref="B365:C365"/>
    <mergeCell ref="B366:C366"/>
    <mergeCell ref="B367:C367"/>
    <mergeCell ref="B368:C368"/>
    <mergeCell ref="B369:C369"/>
    <mergeCell ref="B370:C370"/>
    <mergeCell ref="B371:C371"/>
    <mergeCell ref="B372:C372"/>
    <mergeCell ref="A373:F373"/>
    <mergeCell ref="A374:G374"/>
    <mergeCell ref="A375:A376"/>
    <mergeCell ref="B375:C375"/>
    <mergeCell ref="D375:D376"/>
    <mergeCell ref="E375:E376"/>
    <mergeCell ref="F375:F376"/>
    <mergeCell ref="G375:G376"/>
    <mergeCell ref="B376:C376"/>
    <mergeCell ref="B377:C377"/>
    <mergeCell ref="B378:C378"/>
    <mergeCell ref="B379:C379"/>
    <mergeCell ref="B380:C380"/>
    <mergeCell ref="A381:F381"/>
    <mergeCell ref="A382:G382"/>
    <mergeCell ref="A383:A384"/>
    <mergeCell ref="B383:C383"/>
    <mergeCell ref="D383:D384"/>
    <mergeCell ref="E383:E384"/>
    <mergeCell ref="F383:F384"/>
    <mergeCell ref="G383:G384"/>
    <mergeCell ref="B384:C384"/>
    <mergeCell ref="B385:C385"/>
    <mergeCell ref="B386:C386"/>
    <mergeCell ref="B387:C387"/>
    <mergeCell ref="B388:C388"/>
    <mergeCell ref="B389:C389"/>
    <mergeCell ref="A390:F390"/>
    <mergeCell ref="A391:G391"/>
    <mergeCell ref="A392:A393"/>
    <mergeCell ref="B392:C392"/>
    <mergeCell ref="D392:D393"/>
    <mergeCell ref="E392:E393"/>
    <mergeCell ref="F392:F393"/>
    <mergeCell ref="G392:G393"/>
    <mergeCell ref="B393:C393"/>
    <mergeCell ref="B394:C394"/>
    <mergeCell ref="B395:C395"/>
    <mergeCell ref="A396:F396"/>
    <mergeCell ref="A397:G397"/>
    <mergeCell ref="A398:G398"/>
    <mergeCell ref="A436:D436"/>
    <mergeCell ref="A437:G437"/>
    <mergeCell ref="A438:G438"/>
    <mergeCell ref="A446:D446"/>
    <mergeCell ref="A447:G447"/>
    <mergeCell ref="A455:D455"/>
    <mergeCell ref="A456:G456"/>
    <mergeCell ref="A457:G457"/>
    <mergeCell ref="A458:C458"/>
    <mergeCell ref="A459:C459"/>
    <mergeCell ref="A460:C460"/>
    <mergeCell ref="A461:G461"/>
    <mergeCell ref="A462:G462"/>
    <mergeCell ref="A504:G504"/>
    <mergeCell ref="A505:G505"/>
    <mergeCell ref="A546:E546"/>
    <mergeCell ref="A547:A548"/>
    <mergeCell ref="B547:C547"/>
    <mergeCell ref="D547:D548"/>
    <mergeCell ref="E547:E548"/>
    <mergeCell ref="F547:F548"/>
    <mergeCell ref="A557:E557"/>
    <mergeCell ref="A558:A559"/>
    <mergeCell ref="B558:C558"/>
    <mergeCell ref="D558:D559"/>
    <mergeCell ref="E558:E559"/>
    <mergeCell ref="A565:G565"/>
    <mergeCell ref="A566:G566"/>
    <mergeCell ref="A567:C567"/>
    <mergeCell ref="A568:C568"/>
    <mergeCell ref="A569:C569"/>
    <mergeCell ref="A570:C570"/>
    <mergeCell ref="A572:F572"/>
    <mergeCell ref="A573:G573"/>
    <mergeCell ref="A574:G574"/>
    <mergeCell ref="A606:D606"/>
    <mergeCell ref="A607:H607"/>
    <mergeCell ref="A608:A609"/>
    <mergeCell ref="B608:C608"/>
    <mergeCell ref="D608:D609"/>
    <mergeCell ref="E608:E609"/>
    <mergeCell ref="F608:F609"/>
    <mergeCell ref="G608:G609"/>
    <mergeCell ref="H608:H609"/>
    <mergeCell ref="A614:A615"/>
    <mergeCell ref="B614:C614"/>
    <mergeCell ref="D614:D615"/>
    <mergeCell ref="E614:E615"/>
    <mergeCell ref="F614:F615"/>
    <mergeCell ref="G614:G615"/>
    <mergeCell ref="H614:H615"/>
    <mergeCell ref="A622:G622"/>
    <mergeCell ref="A623:A624"/>
    <mergeCell ref="B623:C623"/>
    <mergeCell ref="D623:D624"/>
    <mergeCell ref="E623:E624"/>
    <mergeCell ref="F623:F624"/>
    <mergeCell ref="G623:G624"/>
    <mergeCell ref="B624:C624"/>
    <mergeCell ref="B625:C625"/>
    <mergeCell ref="B626:C626"/>
    <mergeCell ref="B627:C627"/>
    <mergeCell ref="B628:C628"/>
    <mergeCell ref="B629:C629"/>
    <mergeCell ref="B630:C630"/>
    <mergeCell ref="A631:F631"/>
    <mergeCell ref="A632:G632"/>
    <mergeCell ref="A633:A634"/>
    <mergeCell ref="B633:C633"/>
    <mergeCell ref="D633:D634"/>
    <mergeCell ref="E633:E634"/>
    <mergeCell ref="F633:F634"/>
    <mergeCell ref="G633:G634"/>
    <mergeCell ref="B634:C634"/>
    <mergeCell ref="B635:C635"/>
    <mergeCell ref="B636:C636"/>
    <mergeCell ref="A637:F637"/>
    <mergeCell ref="A638:G638"/>
    <mergeCell ref="A639:A640"/>
    <mergeCell ref="B639:C639"/>
    <mergeCell ref="D639:D640"/>
    <mergeCell ref="E639:E640"/>
    <mergeCell ref="F639:F640"/>
    <mergeCell ref="G639:G640"/>
    <mergeCell ref="B640:C640"/>
    <mergeCell ref="B641:C641"/>
    <mergeCell ref="B642:C642"/>
    <mergeCell ref="B643:C643"/>
    <mergeCell ref="B644:C644"/>
    <mergeCell ref="B645:C645"/>
    <mergeCell ref="A646:F646"/>
    <mergeCell ref="A647:G647"/>
    <mergeCell ref="A648:A649"/>
    <mergeCell ref="B648:C648"/>
    <mergeCell ref="D648:D649"/>
    <mergeCell ref="E648:E649"/>
    <mergeCell ref="F648:F649"/>
    <mergeCell ref="G648:G649"/>
    <mergeCell ref="B649:C649"/>
    <mergeCell ref="B650:C650"/>
    <mergeCell ref="A651:F651"/>
    <mergeCell ref="A652:G652"/>
    <mergeCell ref="A653:G653"/>
    <mergeCell ref="A682:D682"/>
    <mergeCell ref="A683:G683"/>
    <mergeCell ref="A684:G684"/>
    <mergeCell ref="A692:D692"/>
    <mergeCell ref="A693:G693"/>
    <mergeCell ref="A701:D701"/>
    <mergeCell ref="A702:G702"/>
    <mergeCell ref="A703:G703"/>
    <mergeCell ref="A704:C704"/>
    <mergeCell ref="A705:C705"/>
    <mergeCell ref="A706:C706"/>
    <mergeCell ref="A707:G707"/>
    <mergeCell ref="A708:G708"/>
    <mergeCell ref="A740:G740"/>
    <mergeCell ref="A741:G741"/>
    <mergeCell ref="A773:E773"/>
    <mergeCell ref="A774:A775"/>
    <mergeCell ref="B774:C774"/>
    <mergeCell ref="D774:D775"/>
    <mergeCell ref="E774:E775"/>
    <mergeCell ref="F774:F775"/>
    <mergeCell ref="A783:E783"/>
    <mergeCell ref="A784:A785"/>
    <mergeCell ref="B784:C784"/>
    <mergeCell ref="D784:D785"/>
    <mergeCell ref="E784:E785"/>
    <mergeCell ref="A791:G791"/>
    <mergeCell ref="A792:G792"/>
    <mergeCell ref="A793:C793"/>
    <mergeCell ref="A794:C794"/>
    <mergeCell ref="A795:C795"/>
    <mergeCell ref="A796:C796"/>
    <mergeCell ref="A798:G798"/>
    <mergeCell ref="A799:G799"/>
    <mergeCell ref="A807:H807"/>
    <mergeCell ref="A808:H808"/>
    <mergeCell ref="A819:H819"/>
    <mergeCell ref="A872:C872"/>
    <mergeCell ref="A873:C873"/>
    <mergeCell ref="A874:C874"/>
    <mergeCell ref="A875:C875"/>
    <mergeCell ref="A876:C876"/>
    <mergeCell ref="A877:C877"/>
    <mergeCell ref="A878:H878"/>
    <mergeCell ref="A879:H879"/>
    <mergeCell ref="A880:C880"/>
    <mergeCell ref="A881:C881"/>
    <mergeCell ref="F881:G881"/>
    <mergeCell ref="A882:C882"/>
    <mergeCell ref="F882:G882"/>
    <mergeCell ref="A883:C883"/>
    <mergeCell ref="A884:C884"/>
    <mergeCell ref="A885:C885"/>
    <mergeCell ref="A886:C886"/>
    <mergeCell ref="A887:C887"/>
    <mergeCell ref="A888:H888"/>
    <mergeCell ref="A889:C889"/>
    <mergeCell ref="A890:C890"/>
    <mergeCell ref="A891:C891"/>
    <mergeCell ref="A892:C892"/>
    <mergeCell ref="A893:C893"/>
    <mergeCell ref="A894:C894"/>
    <mergeCell ref="A904:C904"/>
    <mergeCell ref="A905:C905"/>
    <mergeCell ref="A906:C906"/>
    <mergeCell ref="A907:C907"/>
    <mergeCell ref="A895:H895"/>
    <mergeCell ref="A896:C896"/>
    <mergeCell ref="A897:C897"/>
    <mergeCell ref="A898:C898"/>
    <mergeCell ref="A899:C899"/>
    <mergeCell ref="A900:C900"/>
    <mergeCell ref="A901:C901"/>
    <mergeCell ref="A902:C902"/>
    <mergeCell ref="A903:C903"/>
  </mergeCells>
  <pageMargins left="0.51180555555555496" right="0.51180555555555496" top="0.51180555555555496" bottom="0.82708333333333295" header="0.51180555555555496" footer="0.39374999999999999"/>
  <pageSetup paperSize="9" scale="62" orientation="portrait" r:id="rId1"/>
  <headerFooter>
    <oddFooter>&amp;C&amp;"Times New Roman,Normal"&amp;9Victor Hugo dos Santos Silva
Engenheiro Civil
CREA MT 48996
&amp;8&amp;KffffffEnivil
CREA MT 48996</oddFooter>
  </headerFooter>
  <rowBreaks count="1" manualBreakCount="1">
    <brk id="79" max="16383" man="1"/>
  </rowBreaks>
  <colBreaks count="1" manualBreakCount="1">
    <brk id="8" max="1048575" man="1"/>
  </colBreaks>
  <drawing r:id="rId2"/>
</worksheet>
</file>

<file path=docProps/app.xml><?xml version="1.0" encoding="utf-8"?>
<Properties xmlns="http://schemas.openxmlformats.org/officeDocument/2006/extended-properties" xmlns:vt="http://schemas.openxmlformats.org/officeDocument/2006/docPropsVTypes">
  <Template/>
  <TotalTime>3229</TotalTime>
  <Application>Microsoft Excel</Application>
  <DocSecurity>0</DocSecurity>
  <ScaleCrop>false</ScaleCrop>
  <HeadingPairs>
    <vt:vector size="4" baseType="variant">
      <vt:variant>
        <vt:lpstr>Planilhas</vt:lpstr>
      </vt:variant>
      <vt:variant>
        <vt:i4>8</vt:i4>
      </vt:variant>
      <vt:variant>
        <vt:lpstr>Intervalos nomeados</vt:lpstr>
      </vt:variant>
      <vt:variant>
        <vt:i4>9</vt:i4>
      </vt:variant>
    </vt:vector>
  </HeadingPairs>
  <TitlesOfParts>
    <vt:vector size="17" baseType="lpstr">
      <vt:lpstr>Capa</vt:lpstr>
      <vt:lpstr>Orçamento</vt:lpstr>
      <vt:lpstr>Resumo</vt:lpstr>
      <vt:lpstr>Cronograma</vt:lpstr>
      <vt:lpstr>BDI - Serviços</vt:lpstr>
      <vt:lpstr>Composições próprias</vt:lpstr>
      <vt:lpstr>Mapa de cotação</vt:lpstr>
      <vt:lpstr>Mem. Calculo Prefeitura</vt:lpstr>
      <vt:lpstr>'BDI - Serviços'!Area_de_impressao</vt:lpstr>
      <vt:lpstr>Capa!Area_de_impressao</vt:lpstr>
      <vt:lpstr>'Mapa de cotação'!Area_de_impressao</vt:lpstr>
      <vt:lpstr>'Mapa de cotação'!Print_Area_0_0</vt:lpstr>
      <vt:lpstr>'Mapa de cotação'!Print_Area_0_0_0</vt:lpstr>
      <vt:lpstr>'Mapa de cotação'!Print_Area_0_0_0_0</vt:lpstr>
      <vt:lpstr>'Mapa de cotação'!Print_Area_0_0_0_0_0</vt:lpstr>
      <vt:lpstr>'Mapa de cotação'!Print_Area_0_0_0_0_0_0</vt:lpstr>
      <vt:lpstr>Cronograma!Titulos_de_impressao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CAMILA BOBRZYK</cp:lastModifiedBy>
  <cp:revision>632</cp:revision>
  <cp:lastPrinted>2022-02-11T13:33:59Z</cp:lastPrinted>
  <dcterms:created xsi:type="dcterms:W3CDTF">2013-07-15T19:04:59Z</dcterms:created>
  <dcterms:modified xsi:type="dcterms:W3CDTF">2022-02-11T13:53:52Z</dcterms:modified>
  <dc:language>pt-BR</dc:language>
</cp:coreProperties>
</file>