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0.5\arquivos\06_OBRAS PUBLICAS\02_PROJETOS-OBRAS\CAPELA MORTUÁRIA\CAPELA MORTUARIA ZL\03-PLANILHA ORÇAMENTARIA\"/>
    </mc:Choice>
  </mc:AlternateContent>
  <bookViews>
    <workbookView xWindow="0" yWindow="0" windowWidth="28800" windowHeight="12330" tabRatio="930" activeTab="6"/>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ória de Calculo" sheetId="26"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Orçamento!$A$1:$A$338</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Composição!$A$1:$H$355</definedName>
    <definedName name="_xlnm.Print_Area" localSheetId="3">Cronograma!$A$1:$AA$35</definedName>
    <definedName name="_xlnm.Print_Area" localSheetId="7">'Mapa de cotação'!$A$1:$J$144</definedName>
    <definedName name="_xlnm.Print_Area" localSheetId="1">Orçamento!$A$1:$J$334</definedName>
    <definedName name="_xlnm.Print_Area" localSheetId="2">Resumo!$A$1:$I$36</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 localSheetId="7">#REF!</definedName>
    <definedName name="areatss">#REF!</definedName>
    <definedName name="aterro" localSheetId="3">'[2]Aterro PonteSul'!#REF!</definedName>
    <definedName name="aterro" localSheetId="7">'[2]Aterro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 localSheetId="7">#REF!</definedName>
    <definedName name="bbdcc25">#REF!</definedName>
    <definedName name="bbdcc30" localSheetId="3">#REF!</definedName>
    <definedName name="bbdcc30" localSheetId="7">#REF!</definedName>
    <definedName name="bbdcc30">#REF!</definedName>
    <definedName name="bbdtc04" localSheetId="3">#REF!</definedName>
    <definedName name="bbdtc04" localSheetId="7">#REF!</definedName>
    <definedName name="bbdtc04">#REF!</definedName>
    <definedName name="bbdtc06" localSheetId="3">#REF!</definedName>
    <definedName name="bbdtc06" localSheetId="7">#REF!</definedName>
    <definedName name="bbdtc06">#REF!</definedName>
    <definedName name="bbdtc08" localSheetId="3">#REF!</definedName>
    <definedName name="bbdtc08" localSheetId="7">#REF!</definedName>
    <definedName name="bbdtc08">#REF!</definedName>
    <definedName name="bbdtc10" localSheetId="3">#REF!</definedName>
    <definedName name="bbdtc10" localSheetId="7">#REF!</definedName>
    <definedName name="bbdtc10">#REF!</definedName>
    <definedName name="bbdtc12" localSheetId="3">#REF!</definedName>
    <definedName name="bbdtc12" localSheetId="7">#REF!</definedName>
    <definedName name="bbdtc12">#REF!</definedName>
    <definedName name="bbdtc15" localSheetId="3">#REF!</definedName>
    <definedName name="bbdtc15" localSheetId="7">#REF!</definedName>
    <definedName name="bbdtc15">#REF!</definedName>
    <definedName name="bbscc15" localSheetId="3">#REF!</definedName>
    <definedName name="bbscc15" localSheetId="7">#REF!</definedName>
    <definedName name="bbscc15">#REF!</definedName>
    <definedName name="bbscc20" localSheetId="3">#REF!</definedName>
    <definedName name="bbscc20" localSheetId="7">#REF!</definedName>
    <definedName name="bbscc20">#REF!</definedName>
    <definedName name="bbscc25" localSheetId="3">#REF!</definedName>
    <definedName name="bbscc25" localSheetId="7">#REF!</definedName>
    <definedName name="bbscc25">#REF!</definedName>
    <definedName name="bbscc30" localSheetId="3">#REF!</definedName>
    <definedName name="bbscc30" localSheetId="7">#REF!</definedName>
    <definedName name="bbscc30">#REF!</definedName>
    <definedName name="bbstc04" localSheetId="3">#REF!</definedName>
    <definedName name="bbstc04" localSheetId="7">#REF!</definedName>
    <definedName name="bbstc04">#REF!</definedName>
    <definedName name="bbstc06" localSheetId="3">#REF!</definedName>
    <definedName name="bbstc06" localSheetId="7">#REF!</definedName>
    <definedName name="bbstc06">#REF!</definedName>
    <definedName name="bbstc08" localSheetId="3">#REF!</definedName>
    <definedName name="bbstc08" localSheetId="7">#REF!</definedName>
    <definedName name="bbstc08">#REF!</definedName>
    <definedName name="bbstc10" localSheetId="3">#REF!</definedName>
    <definedName name="bbstc10" localSheetId="7">#REF!</definedName>
    <definedName name="bbstc10">#REF!</definedName>
    <definedName name="bbstc12" localSheetId="3">#REF!</definedName>
    <definedName name="bbstc12" localSheetId="7">#REF!</definedName>
    <definedName name="bbstc12">#REF!</definedName>
    <definedName name="bbstc15" localSheetId="3">#REF!</definedName>
    <definedName name="bbstc15" localSheetId="7">#REF!</definedName>
    <definedName name="bbstc15">#REF!</definedName>
    <definedName name="bbtcc15" localSheetId="3">[2]DMT_EV!#REF!</definedName>
    <definedName name="bbtcc15" localSheetId="7">[2]DMT_EV!#REF!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 localSheetId="7">#REF!</definedName>
    <definedName name="bbttc10">#REF!</definedName>
    <definedName name="bbttc12" localSheetId="3">#REF!</definedName>
    <definedName name="bbttc12" localSheetId="7">#REF!</definedName>
    <definedName name="bbttc12">#REF!</definedName>
    <definedName name="bbttc15" localSheetId="3">#REF!</definedName>
    <definedName name="bbttc15" localSheetId="7">#REF!</definedName>
    <definedName name="bbttc15">#REF!</definedName>
    <definedName name="betume" localSheetId="3">#REF!</definedName>
    <definedName name="betume" localSheetId="7">#REF!</definedName>
    <definedName name="betume">#REF!</definedName>
    <definedName name="cabeca" localSheetId="3">#REF!</definedName>
    <definedName name="cabeca" localSheetId="7">#REF!</definedName>
    <definedName name="cabeca">#REF!</definedName>
    <definedName name="cabeca1" localSheetId="3">#REF!</definedName>
    <definedName name="cabeca1" localSheetId="7">#REF!</definedName>
    <definedName name="cabeca1">#REF!</definedName>
    <definedName name="cabeçalho" localSheetId="3">#REF!</definedName>
    <definedName name="cabeçalho" localSheetId="7">#REF!</definedName>
    <definedName name="cabeçalho">#REF!</definedName>
    <definedName name="cabeçalho1" localSheetId="3">#REF!</definedName>
    <definedName name="cabeçalho1" localSheetId="7">#REF!</definedName>
    <definedName name="cabeçalho1">#REF!</definedName>
    <definedName name="cbdcc15" localSheetId="3">#REF!</definedName>
    <definedName name="cbdcc15" localSheetId="7">#REF!</definedName>
    <definedName name="cbdcc15">#REF!</definedName>
    <definedName name="cbdcc20" localSheetId="3">#REF!</definedName>
    <definedName name="cbdcc20" localSheetId="7">#REF!</definedName>
    <definedName name="cbdcc20">#REF!</definedName>
    <definedName name="cbdcc25" localSheetId="3">#REF!</definedName>
    <definedName name="cbdcc25" localSheetId="7">#REF!</definedName>
    <definedName name="cbdcc25">#REF!</definedName>
    <definedName name="cbdcc30" localSheetId="3">#REF!</definedName>
    <definedName name="cbdcc30" localSheetId="7">#REF!</definedName>
    <definedName name="cbdcc30">#REF!</definedName>
    <definedName name="cbdtc04" localSheetId="3">#REF!</definedName>
    <definedName name="cbdtc04" localSheetId="7">#REF!</definedName>
    <definedName name="cbdtc04">#REF!</definedName>
    <definedName name="cbdtc06" localSheetId="3">#REF!</definedName>
    <definedName name="cbdtc06" localSheetId="7">#REF!</definedName>
    <definedName name="cbdtc06">#REF!</definedName>
    <definedName name="cbdtc08" localSheetId="3">#REF!</definedName>
    <definedName name="cbdtc08" localSheetId="7">#REF!</definedName>
    <definedName name="cbdtc08">#REF!</definedName>
    <definedName name="cbdtc10" localSheetId="3">#REF!</definedName>
    <definedName name="cbdtc10" localSheetId="7">#REF!</definedName>
    <definedName name="cbdtc10">#REF!</definedName>
    <definedName name="cbdtc12" localSheetId="3">#REF!</definedName>
    <definedName name="cbdtc12" localSheetId="7">#REF!</definedName>
    <definedName name="cbdtc12">#REF!</definedName>
    <definedName name="cbdtc15" localSheetId="3">#REF!</definedName>
    <definedName name="cbdtc15" localSheetId="7">#REF!</definedName>
    <definedName name="cbdtc15">#REF!</definedName>
    <definedName name="cbscc15" localSheetId="3">#REF!</definedName>
    <definedName name="cbscc15" localSheetId="7">#REF!</definedName>
    <definedName name="cbscc15">#REF!</definedName>
    <definedName name="cbscc20" localSheetId="3">#REF!</definedName>
    <definedName name="cbscc20" localSheetId="7">#REF!</definedName>
    <definedName name="cbscc20">#REF!</definedName>
    <definedName name="cbscc25" localSheetId="3">#REF!</definedName>
    <definedName name="cbscc25" localSheetId="7">#REF!</definedName>
    <definedName name="cbscc25">#REF!</definedName>
    <definedName name="cbscc30" localSheetId="3">#REF!</definedName>
    <definedName name="cbscc30" localSheetId="7">#REF!</definedName>
    <definedName name="cbscc30">#REF!</definedName>
    <definedName name="cbstc04" localSheetId="3">#REF!</definedName>
    <definedName name="cbstc04" localSheetId="7">#REF!</definedName>
    <definedName name="cbstc04">#REF!</definedName>
    <definedName name="cbstc06" localSheetId="3">#REF!</definedName>
    <definedName name="cbstc06" localSheetId="7">#REF!</definedName>
    <definedName name="cbstc06">#REF!</definedName>
    <definedName name="cbstc08" localSheetId="3">#REF!</definedName>
    <definedName name="cbstc08" localSheetId="7">#REF!</definedName>
    <definedName name="cbstc08">#REF!</definedName>
    <definedName name="cbstc10" localSheetId="3">#REF!</definedName>
    <definedName name="cbstc10" localSheetId="7">#REF!</definedName>
    <definedName name="cbstc10">#REF!</definedName>
    <definedName name="cbstc12" localSheetId="3">#REF!</definedName>
    <definedName name="cbstc12" localSheetId="7">#REF!</definedName>
    <definedName name="cbstc12">#REF!</definedName>
    <definedName name="cbstc15" localSheetId="3">#REF!</definedName>
    <definedName name="cbstc15" localSheetId="7">#REF!</definedName>
    <definedName name="cbstc15">#REF!</definedName>
    <definedName name="cbtcc15" localSheetId="3">[2]DMT_EV!#REF!</definedName>
    <definedName name="cbtcc15" localSheetId="7">[2]DMT_EV!#REF!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 localSheetId="7">#REF!</definedName>
    <definedName name="cbttc10">#REF!</definedName>
    <definedName name="cbttc12" localSheetId="3">#REF!</definedName>
    <definedName name="cbttc12" localSheetId="7">#REF!</definedName>
    <definedName name="cbttc12">#REF!</definedName>
    <definedName name="cbttc15" localSheetId="3">#REF!</definedName>
    <definedName name="cbttc15" localSheetId="7">#REF!</definedName>
    <definedName name="cbttc15">#REF!</definedName>
    <definedName name="ccerca" localSheetId="3">#REF!</definedName>
    <definedName name="ccerca" localSheetId="7">#REF!</definedName>
    <definedName name="ccerca">#REF!</definedName>
    <definedName name="cesar" localSheetId="3">#REF!</definedName>
    <definedName name="cesar" localSheetId="7">#REF!</definedName>
    <definedName name="cesar">#REF!</definedName>
    <definedName name="cm_30" localSheetId="3">#REF!</definedName>
    <definedName name="cm_30" localSheetId="7">#REF!</definedName>
    <definedName name="cm_30">#REF!</definedName>
    <definedName name="comp100" localSheetId="3">#REF!</definedName>
    <definedName name="comp100" localSheetId="7">#REF!</definedName>
    <definedName name="comp100">#REF!</definedName>
    <definedName name="comp95" localSheetId="3">#REF!</definedName>
    <definedName name="comp95" localSheetId="7">#REF!</definedName>
    <definedName name="comp95">#REF!</definedName>
    <definedName name="compala" localSheetId="3">#REF!</definedName>
    <definedName name="compala" localSheetId="7">#REF!</definedName>
    <definedName name="compala">#REF!</definedName>
    <definedName name="COMPOS">[3]Plan1!$A$2:$D$4073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 localSheetId="7">#REF!</definedName>
    <definedName name="conpro">#REF!</definedName>
    <definedName name="contrato" localSheetId="3">#REF!</definedName>
    <definedName name="contrato" localSheetId="7">#REF!</definedName>
    <definedName name="contrato">#REF!</definedName>
    <definedName name="corte" localSheetId="3">#REF!</definedName>
    <definedName name="corte" localSheetId="7">#REF!</definedName>
    <definedName name="corte">#REF!</definedName>
    <definedName name="DATA" localSheetId="3">#REF!</definedName>
    <definedName name="DATA" localSheetId="7">#REF!</definedName>
    <definedName name="DATA">#REF!</definedName>
    <definedName name="defensa" localSheetId="3">#REF!</definedName>
    <definedName name="defensa" localSheetId="7">#REF!</definedName>
    <definedName name="defensa">#REF!</definedName>
    <definedName name="dmt_1000" localSheetId="3">#REF!</definedName>
    <definedName name="dmt_1000" localSheetId="7">#REF!</definedName>
    <definedName name="dmt_1000">#REF!</definedName>
    <definedName name="dmt_1200" localSheetId="3">#REF!</definedName>
    <definedName name="dmt_1200" localSheetId="7">#REF!</definedName>
    <definedName name="dmt_1200">#REF!</definedName>
    <definedName name="dmt_1400" localSheetId="3">#REF!</definedName>
    <definedName name="dmt_1400" localSheetId="7">#REF!</definedName>
    <definedName name="dmt_1400">#REF!</definedName>
    <definedName name="dmt_200" localSheetId="3">#REF!</definedName>
    <definedName name="dmt_200" localSheetId="7">#REF!</definedName>
    <definedName name="dmt_200">#REF!</definedName>
    <definedName name="dmt_400" localSheetId="3">#REF!</definedName>
    <definedName name="dmt_400" localSheetId="7">#REF!</definedName>
    <definedName name="dmt_400">#REF!</definedName>
    <definedName name="dmt_50" localSheetId="3">#REF!</definedName>
    <definedName name="dmt_50" localSheetId="7">#REF!</definedName>
    <definedName name="dmt_50">#REF!</definedName>
    <definedName name="dmt_600" localSheetId="3">#REF!</definedName>
    <definedName name="dmt_600" localSheetId="7">#REF!</definedName>
    <definedName name="dmt_600">#REF!</definedName>
    <definedName name="dmt_800" localSheetId="3">#REF!</definedName>
    <definedName name="dmt_800" localSheetId="7">#REF!</definedName>
    <definedName name="dmt_800">#REF!</definedName>
    <definedName name="drena" localSheetId="3">#REF!</definedName>
    <definedName name="drena" localSheetId="7">#REF!</definedName>
    <definedName name="drena">#REF!</definedName>
    <definedName name="dreno" localSheetId="3">#REF!</definedName>
    <definedName name="dreno" localSheetId="7">#REF!</definedName>
    <definedName name="dreno">#REF!</definedName>
    <definedName name="dtipo1" localSheetId="3">#REF!</definedName>
    <definedName name="dtipo1" localSheetId="7">#REF!</definedName>
    <definedName name="dtipo1">#REF!</definedName>
    <definedName name="dtipo2" localSheetId="3">#REF!</definedName>
    <definedName name="dtipo2" localSheetId="7">#REF!</definedName>
    <definedName name="dtipo2">#REF!</definedName>
    <definedName name="empo2" localSheetId="3">#REF!</definedName>
    <definedName name="empo2" localSheetId="7">#REF!</definedName>
    <definedName name="empo2">#REF!</definedName>
    <definedName name="Empola2" localSheetId="3">#REF!</definedName>
    <definedName name="Empola2" localSheetId="7">#REF!</definedName>
    <definedName name="Empola2">#REF!</definedName>
    <definedName name="Empolo2" localSheetId="3">#REF!</definedName>
    <definedName name="Empolo2" localSheetId="7">#REF!</definedName>
    <definedName name="Empolo2">#REF!</definedName>
    <definedName name="empolo3" localSheetId="3">#REF!</definedName>
    <definedName name="empolo3" localSheetId="7">#REF!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 localSheetId="7">#REF!</definedName>
    <definedName name="engmds">#REF!</definedName>
    <definedName name="escavd" localSheetId="3">#REF!</definedName>
    <definedName name="escavd" localSheetId="7">#REF!</definedName>
    <definedName name="escavd">#REF!</definedName>
    <definedName name="escavgd" localSheetId="3">#REF!</definedName>
    <definedName name="escavgd" localSheetId="7">#REF!</definedName>
    <definedName name="escavgd">#REF!</definedName>
    <definedName name="escavgs" localSheetId="3">#REF!</definedName>
    <definedName name="escavgs" localSheetId="7">#REF!</definedName>
    <definedName name="escavgs">#REF!</definedName>
    <definedName name="escavgt" localSheetId="3">[2]DMT_EV!#REF!</definedName>
    <definedName name="escavgt" localSheetId="7">[2]DMT_EV!#REF!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 localSheetId="7">#REF!</definedName>
    <definedName name="etipo2">#REF!</definedName>
    <definedName name="faixa" localSheetId="3">#REF!</definedName>
    <definedName name="faixa" localSheetId="7">#REF!</definedName>
    <definedName name="faixa">#REF!</definedName>
    <definedName name="fator100" localSheetId="3">#REF!</definedName>
    <definedName name="fator100" localSheetId="7">#REF!</definedName>
    <definedName name="fator100">#REF!</definedName>
    <definedName name="fator50" localSheetId="3">#REF!</definedName>
    <definedName name="fator50" localSheetId="7">#REF!</definedName>
    <definedName name="fator50">#REF!</definedName>
    <definedName name="fdreno" localSheetId="3">#REF!</definedName>
    <definedName name="fdreno" localSheetId="7">#REF!</definedName>
    <definedName name="fdreno">#REF!</definedName>
    <definedName name="fir">[4]RELATÓRIO!$B$12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 localSheetId="7">#REF!</definedName>
    <definedName name="foc">#REF!</definedName>
    <definedName name="FOG" localSheetId="3">#REF!</definedName>
    <definedName name="FOG" localSheetId="7">#REF!</definedName>
    <definedName name="FOG">#REF!</definedName>
    <definedName name="fpavi" localSheetId="3">#REF!</definedName>
    <definedName name="fpavi" localSheetId="7">#REF!</definedName>
    <definedName name="fpavi">#REF!</definedName>
    <definedName name="fsinal" localSheetId="3">#REF!</definedName>
    <definedName name="fsinal" localSheetId="7">#REF!</definedName>
    <definedName name="fsinal">#REF!</definedName>
    <definedName name="fterra" localSheetId="3">#REF!</definedName>
    <definedName name="fterra" localSheetId="7">#REF!</definedName>
    <definedName name="fterra">#REF!</definedName>
    <definedName name="grama" localSheetId="3">#REF!</definedName>
    <definedName name="grama" localSheetId="7">#REF!</definedName>
    <definedName name="grama">#REF!</definedName>
    <definedName name="_xlnm.Recorder" localSheetId="3">#REF!</definedName>
    <definedName name="_xlnm.Recorder" localSheetId="7">#REF!</definedName>
    <definedName name="_xlnm.Recorder">#REF!</definedName>
    <definedName name="Guias" localSheetId="3">#REF!</definedName>
    <definedName name="Guias" localSheetId="7">#REF!</definedName>
    <definedName name="Guias">#REF!</definedName>
    <definedName name="horad6" localSheetId="3">#REF!</definedName>
    <definedName name="horad6" localSheetId="7">#REF!</definedName>
    <definedName name="horad6">#REF!</definedName>
    <definedName name="horad8" localSheetId="3">#REF!</definedName>
    <definedName name="horad8" localSheetId="7">#REF!</definedName>
    <definedName name="horad8">#REF!</definedName>
    <definedName name="imparea" localSheetId="3">#REF!</definedName>
    <definedName name="imparea" localSheetId="7">#REF!</definedName>
    <definedName name="imparea">#REF!</definedName>
    <definedName name="ksinal" localSheetId="3">'[5]Indice de Reajuste'!#REF!</definedName>
    <definedName name="ksinal" localSheetId="7">'[5]Indice de Reajuste'!#REF!</definedName>
    <definedName name="ksinal">'[5]Indice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'[4]REAJU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 localSheetId="7">#REF!</definedName>
    <definedName name="mocomercial">#REF!</definedName>
    <definedName name="molocal" localSheetId="3">#REF!</definedName>
    <definedName name="molocal" localSheetId="7">#REF!</definedName>
    <definedName name="molocal">#REF!</definedName>
    <definedName name="mosub" localSheetId="3">#REF!</definedName>
    <definedName name="mosub" localSheetId="7">#REF!</definedName>
    <definedName name="mosub">#REF!</definedName>
    <definedName name="muro" localSheetId="3">#REF!</definedName>
    <definedName name="muro" localSheetId="7">#REF!</definedName>
    <definedName name="muro">#REF!</definedName>
    <definedName name="nÁID" localSheetId="3">'[2]Aterro PonteSul'!#REF!</definedName>
    <definedName name="nÁID" localSheetId="7">'[2]Aterro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 localSheetId="7">#REF!</definedName>
    <definedName name="OCOM">#REF!</definedName>
    <definedName name="Orçamento" localSheetId="3">#REF!</definedName>
    <definedName name="Orçamento" localSheetId="7">#REF!</definedName>
    <definedName name="Orçamento">#REF!</definedName>
    <definedName name="ordem" localSheetId="3">#REF!</definedName>
    <definedName name="ordem" localSheetId="7">#REF!</definedName>
    <definedName name="ordem">#REF!</definedName>
    <definedName name="orlando" localSheetId="3">#REF!</definedName>
    <definedName name="orlando" localSheetId="7">#REF!</definedName>
    <definedName name="orlando">#REF!</definedName>
    <definedName name="pal1x1" localSheetId="3">#REF!</definedName>
    <definedName name="pal1x1" localSheetId="7">#REF!</definedName>
    <definedName name="pal1x1">#REF!</definedName>
    <definedName name="patrolamento" localSheetId="3">#REF!</definedName>
    <definedName name="patrolamento" localSheetId="7">#REF!</definedName>
    <definedName name="patrolamento">#REF!</definedName>
    <definedName name="pavi" localSheetId="3">#REF!</definedName>
    <definedName name="pavi" localSheetId="7">#REF!</definedName>
    <definedName name="pavi">#REF!</definedName>
    <definedName name="pcat" localSheetId="3">#REF!</definedName>
    <definedName name="pcat" localSheetId="7">#REF!</definedName>
    <definedName name="pcat">#REF!</definedName>
    <definedName name="pdmt" localSheetId="3">#REF!</definedName>
    <definedName name="pdmt" localSheetId="7">#REF!</definedName>
    <definedName name="pdmt">#REF!</definedName>
    <definedName name="pdmt1000" localSheetId="3">#REF!</definedName>
    <definedName name="pdmt1000" localSheetId="7">#REF!</definedName>
    <definedName name="pdmt1000">#REF!</definedName>
    <definedName name="pdmt1200" localSheetId="3">#REF!</definedName>
    <definedName name="pdmt1200" localSheetId="7">#REF!</definedName>
    <definedName name="pdmt1200">#REF!</definedName>
    <definedName name="pdmt200" localSheetId="3">#REF!</definedName>
    <definedName name="pdmt200" localSheetId="7">#REF!</definedName>
    <definedName name="pdmt200">#REF!</definedName>
    <definedName name="pdmt400" localSheetId="3">#REF!</definedName>
    <definedName name="pdmt400" localSheetId="7">#REF!</definedName>
    <definedName name="pdmt400">#REF!</definedName>
    <definedName name="pdmt50" localSheetId="3">#REF!</definedName>
    <definedName name="pdmt50" localSheetId="7">#REF!</definedName>
    <definedName name="pdmt50">#REF!</definedName>
    <definedName name="pdmt600" localSheetId="3">#REF!</definedName>
    <definedName name="pdmt600" localSheetId="7">#REF!</definedName>
    <definedName name="pdmt600">#REF!</definedName>
    <definedName name="pdmt800" localSheetId="3">#REF!</definedName>
    <definedName name="pdmt800" localSheetId="7">#REF!</definedName>
    <definedName name="pdmt800">#REF!</definedName>
    <definedName name="PEDREIRA" localSheetId="3">#REF!</definedName>
    <definedName name="PEDREIRA" localSheetId="7">#REF!</definedName>
    <definedName name="PEDREIRA">#REF!</definedName>
    <definedName name="perac" localSheetId="3">#REF!</definedName>
    <definedName name="perac" localSheetId="7">#REF!</definedName>
    <definedName name="perac">#REF!</definedName>
    <definedName name="persim" localSheetId="3">#REF!</definedName>
    <definedName name="persim" localSheetId="7">#REF!</definedName>
    <definedName name="persim">#REF!</definedName>
    <definedName name="pil2x05" localSheetId="3">#REF!</definedName>
    <definedName name="pil2x05" localSheetId="7">#REF!</definedName>
    <definedName name="pil2x05">#REF!</definedName>
    <definedName name="pil2x1" localSheetId="3">#REF!</definedName>
    <definedName name="pil2x1" localSheetId="7">#REF!</definedName>
    <definedName name="pil2x1">#REF!</definedName>
    <definedName name="pir" localSheetId="3">#REF!</definedName>
    <definedName name="pir" localSheetId="7">#REF!</definedName>
    <definedName name="pir">#REF!</definedName>
    <definedName name="portfiscal" localSheetId="3">#REF!</definedName>
    <definedName name="portfiscal" localSheetId="7">#REF!</definedName>
    <definedName name="portfiscal">#REF!</definedName>
    <definedName name="portm1" localSheetId="3">#REF!</definedName>
    <definedName name="portm1" localSheetId="7">#REF!</definedName>
    <definedName name="portm1">#REF!</definedName>
    <definedName name="portm2" localSheetId="3">#REF!</definedName>
    <definedName name="portm2" localSheetId="7">#REF!</definedName>
    <definedName name="portm2">#REF!</definedName>
    <definedName name="pro" localSheetId="3">#REF!</definedName>
    <definedName name="pro" localSheetId="7">#REF!</definedName>
    <definedName name="pro">#REF!</definedName>
    <definedName name="pz" localSheetId="3">#REF!</definedName>
    <definedName name="pz" localSheetId="7">#REF!</definedName>
    <definedName name="pz">#REF!</definedName>
    <definedName name="rdreno" localSheetId="3">#REF!</definedName>
    <definedName name="rdreno" localSheetId="7">#REF!</definedName>
    <definedName name="rdreno">#REF!</definedName>
    <definedName name="reatd" localSheetId="3">#REF!</definedName>
    <definedName name="reatd" localSheetId="7">#REF!</definedName>
    <definedName name="reatd">#REF!</definedName>
    <definedName name="reatgd" localSheetId="3">#REF!</definedName>
    <definedName name="reatgd" localSheetId="7">#REF!</definedName>
    <definedName name="reatgd">#REF!</definedName>
    <definedName name="reatgs" localSheetId="3">#REF!</definedName>
    <definedName name="reatgs" localSheetId="7">#REF!</definedName>
    <definedName name="reatgs">#REF!</definedName>
    <definedName name="reatgt" localSheetId="3">[2]DMT_EV!#REF!</definedName>
    <definedName name="reatgt" localSheetId="7">[2]DMT_EV!#REF!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 localSheetId="7">#REF!</definedName>
    <definedName name="REGULA">#REF!</definedName>
    <definedName name="REMOÇÃO" localSheetId="3">#REF!</definedName>
    <definedName name="REMOÇÃO" localSheetId="7">#REF!</definedName>
    <definedName name="REMOÇÃO">#REF!</definedName>
    <definedName name="roac" localSheetId="3">#REF!</definedName>
    <definedName name="roac" localSheetId="7">#REF!</definedName>
    <definedName name="roac">#REF!</definedName>
    <definedName name="roae" localSheetId="3">#REF!</definedName>
    <definedName name="roae" localSheetId="7">#REF!</definedName>
    <definedName name="roae">#REF!</definedName>
    <definedName name="roc" localSheetId="3">#REF!</definedName>
    <definedName name="roc" localSheetId="7">#REF!</definedName>
    <definedName name="roc">#REF!</definedName>
    <definedName name="rodovia" localSheetId="3">#REF!</definedName>
    <definedName name="rodovia" localSheetId="7">#REF!</definedName>
    <definedName name="rodovia">#REF!</definedName>
    <definedName name="rpavi" localSheetId="3">#REF!</definedName>
    <definedName name="rpavi" localSheetId="7">#REF!</definedName>
    <definedName name="rpavi">#REF!</definedName>
    <definedName name="RR_2C" localSheetId="3">#REF!</definedName>
    <definedName name="RR_2C" localSheetId="7">#REF!</definedName>
    <definedName name="RR_2C">#REF!</definedName>
    <definedName name="rrcerca" localSheetId="3">#REF!</definedName>
    <definedName name="rrcerca" localSheetId="7">#REF!</definedName>
    <definedName name="rrcerca">#REF!</definedName>
    <definedName name="rsinal" localSheetId="3">#REF!</definedName>
    <definedName name="rsinal" localSheetId="7">#REF!</definedName>
    <definedName name="rsinal">#REF!</definedName>
    <definedName name="rterra" localSheetId="3">#REF!</definedName>
    <definedName name="rterra" localSheetId="7">#REF!</definedName>
    <definedName name="rterra">#REF!</definedName>
    <definedName name="saterro" localSheetId="3">#REF!</definedName>
    <definedName name="saterro" localSheetId="7">#REF!</definedName>
    <definedName name="saterro">#REF!</definedName>
    <definedName name="scat" localSheetId="3">#REF!</definedName>
    <definedName name="scat" localSheetId="7">#REF!</definedName>
    <definedName name="scat">#REF!</definedName>
    <definedName name="scorte" localSheetId="3">#REF!</definedName>
    <definedName name="scorte" localSheetId="7">#REF!</definedName>
    <definedName name="scorte">#REF!</definedName>
    <definedName name="sdmt" localSheetId="3">#REF!</definedName>
    <definedName name="sdmt" localSheetId="7">#REF!</definedName>
    <definedName name="sdmt">#REF!</definedName>
    <definedName name="sdmt1000" localSheetId="3">#REF!</definedName>
    <definedName name="sdmt1000" localSheetId="7">#REF!</definedName>
    <definedName name="sdmt1000">#REF!</definedName>
    <definedName name="sdmt1200" localSheetId="3">#REF!</definedName>
    <definedName name="sdmt1200" localSheetId="7">#REF!</definedName>
    <definedName name="sdmt1200">#REF!</definedName>
    <definedName name="sdmt200" localSheetId="3">#REF!</definedName>
    <definedName name="sdmt200" localSheetId="7">#REF!</definedName>
    <definedName name="sdmt200">#REF!</definedName>
    <definedName name="sdmt400" localSheetId="3">#REF!</definedName>
    <definedName name="sdmt400" localSheetId="7">#REF!</definedName>
    <definedName name="sdmt400">#REF!</definedName>
    <definedName name="sdmt50" localSheetId="3">#REF!</definedName>
    <definedName name="sdmt50" localSheetId="7">#REF!</definedName>
    <definedName name="sdmt50">#REF!</definedName>
    <definedName name="sdmt600" localSheetId="3">#REF!</definedName>
    <definedName name="sdmt600" localSheetId="7">#REF!</definedName>
    <definedName name="sdmt600">#REF!</definedName>
    <definedName name="sdmt800" localSheetId="3">#REF!</definedName>
    <definedName name="sdmt800" localSheetId="7">#REF!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 localSheetId="7">#REF!</definedName>
    <definedName name="terra">#REF!</definedName>
    <definedName name="teste" localSheetId="3">#REF!</definedName>
    <definedName name="teste" localSheetId="7">#REF!</definedName>
    <definedName name="teste">#REF!</definedName>
    <definedName name="teste2" localSheetId="3">#REF!</definedName>
    <definedName name="teste2" localSheetId="7">#REF!</definedName>
    <definedName name="teste2">#REF!</definedName>
    <definedName name="_xlnm.Print_Titles" localSheetId="6">Composição!$1:$2</definedName>
    <definedName name="_xlnm.Print_Titles" localSheetId="3">Cronograma!$A:$I</definedName>
    <definedName name="_xlnm.Print_Titles" localSheetId="1">Orçamento!$1:$10</definedName>
    <definedName name="_xlnm.Print_Titles" localSheetId="2">Resumo!$1:$9</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 localSheetId="7">#REF!</definedName>
    <definedName name="valeta">#REF!</definedName>
    <definedName name="volbase" localSheetId="3">#REF!</definedName>
    <definedName name="volbase" localSheetId="7">#REF!</definedName>
    <definedName name="volbase">#REF!</definedName>
    <definedName name="volsub" localSheetId="3">#REF!</definedName>
    <definedName name="volsub" localSheetId="7">#REF!</definedName>
    <definedName name="volsub">#REF!</definedName>
    <definedName name="zebra" localSheetId="3">#REF!</definedName>
    <definedName name="zebra" localSheetId="7">#REF!</definedName>
    <definedName name="zebra">#REF!</definedName>
    <definedName name="zenil" localSheetId="3">#REF!</definedName>
    <definedName name="zenil" localSheetId="7">#REF!</definedName>
    <definedName name="zenil">#REF!</definedName>
  </definedNames>
  <calcPr calcId="162913"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1" i="24" l="1"/>
  <c r="X22" i="24"/>
  <c r="X23" i="24"/>
  <c r="X12" i="24"/>
  <c r="X13" i="24"/>
  <c r="X14" i="24"/>
  <c r="X15" i="24"/>
  <c r="X16" i="24"/>
  <c r="X17" i="24"/>
  <c r="X18" i="24"/>
  <c r="X19" i="24"/>
  <c r="X20" i="24"/>
  <c r="X24" i="24"/>
  <c r="X25" i="24"/>
  <c r="X26" i="24"/>
  <c r="X27" i="24"/>
  <c r="U12" i="24"/>
  <c r="U13" i="24"/>
  <c r="U14" i="24"/>
  <c r="U15" i="24"/>
  <c r="U16" i="24"/>
  <c r="U17" i="24"/>
  <c r="U19" i="24"/>
  <c r="U21" i="24"/>
  <c r="U22" i="24"/>
  <c r="L12" i="24"/>
  <c r="O12" i="24" s="1"/>
  <c r="R12" i="24" s="1"/>
  <c r="AA12" i="24" s="1"/>
  <c r="L13" i="24"/>
  <c r="O13" i="24" s="1"/>
  <c r="R13" i="24" s="1"/>
  <c r="AA13" i="24" s="1"/>
  <c r="L14" i="24"/>
  <c r="O14" i="24" s="1"/>
  <c r="R14" i="24" s="1"/>
  <c r="AA14" i="24" s="1"/>
  <c r="L15" i="24"/>
  <c r="O15" i="24" s="1"/>
  <c r="R15" i="24" s="1"/>
  <c r="L16" i="24"/>
  <c r="O16" i="24" s="1"/>
  <c r="R16" i="24" s="1"/>
  <c r="AA16" i="24" s="1"/>
  <c r="L17" i="24"/>
  <c r="O17" i="24" s="1"/>
  <c r="R17" i="24" s="1"/>
  <c r="AA17" i="24" s="1"/>
  <c r="L18" i="24"/>
  <c r="O18" i="24" s="1"/>
  <c r="R18" i="24" s="1"/>
  <c r="L19" i="24"/>
  <c r="O19" i="24" s="1"/>
  <c r="R19" i="24" s="1"/>
  <c r="L20" i="24"/>
  <c r="O20" i="24" s="1"/>
  <c r="R20" i="24" s="1"/>
  <c r="L21" i="24"/>
  <c r="O21" i="24" s="1"/>
  <c r="R21" i="24" s="1"/>
  <c r="AA21" i="24" s="1"/>
  <c r="L22" i="24"/>
  <c r="O22" i="24" s="1"/>
  <c r="R22" i="24" s="1"/>
  <c r="AA22" i="24" s="1"/>
  <c r="L23" i="24"/>
  <c r="O23" i="24" s="1"/>
  <c r="R23" i="24" s="1"/>
  <c r="U23" i="24" s="1"/>
  <c r="L24" i="24"/>
  <c r="O24" i="24" s="1"/>
  <c r="R24" i="24" s="1"/>
  <c r="U24" i="24" s="1"/>
  <c r="AA24" i="24" s="1"/>
  <c r="L25" i="24"/>
  <c r="O25" i="24" s="1"/>
  <c r="R25" i="24" s="1"/>
  <c r="U25" i="24" s="1"/>
  <c r="AA25" i="24" s="1"/>
  <c r="L26" i="24"/>
  <c r="O26" i="24" s="1"/>
  <c r="R26" i="24" s="1"/>
  <c r="U26" i="24" s="1"/>
  <c r="AA26" i="24" s="1"/>
  <c r="L27" i="24"/>
  <c r="O27" i="24" s="1"/>
  <c r="R27" i="24" s="1"/>
  <c r="U27" i="24" s="1"/>
  <c r="L28" i="24"/>
  <c r="O28" i="24" s="1"/>
  <c r="R28" i="24" s="1"/>
  <c r="U28" i="24" s="1"/>
  <c r="X28" i="24" s="1"/>
  <c r="L29" i="24"/>
  <c r="O29" i="24" s="1"/>
  <c r="R29" i="24" s="1"/>
  <c r="U29" i="24" s="1"/>
  <c r="X29" i="24" s="1"/>
  <c r="L30" i="24"/>
  <c r="O30" i="24" s="1"/>
  <c r="R30" i="24" s="1"/>
  <c r="U30" i="24" s="1"/>
  <c r="X30" i="24" s="1"/>
  <c r="L31" i="24"/>
  <c r="O31" i="24" s="1"/>
  <c r="R31" i="24" s="1"/>
  <c r="U31" i="24" s="1"/>
  <c r="X31" i="24" s="1"/>
  <c r="AA31" i="24" s="1"/>
  <c r="L32" i="24"/>
  <c r="O32" i="24" s="1"/>
  <c r="R32" i="24" s="1"/>
  <c r="U32" i="24" s="1"/>
  <c r="X32" i="24" s="1"/>
  <c r="AA32" i="24" s="1"/>
  <c r="L33" i="24"/>
  <c r="O33" i="24" s="1"/>
  <c r="R33" i="24" s="1"/>
  <c r="U33" i="24" s="1"/>
  <c r="X33" i="24" s="1"/>
  <c r="AA33" i="24" s="1"/>
  <c r="AA30" i="24" l="1"/>
  <c r="AA29" i="24"/>
  <c r="AA28" i="24"/>
  <c r="AA27" i="24"/>
  <c r="AA23" i="24"/>
  <c r="AA19" i="24"/>
  <c r="AA15" i="24"/>
  <c r="U20" i="24"/>
  <c r="AA20" i="24" s="1"/>
  <c r="U18" i="24"/>
  <c r="AA18" i="24" s="1"/>
  <c r="I119" i="1" l="1"/>
  <c r="J119" i="1" s="1"/>
  <c r="I118" i="1"/>
  <c r="J118" i="1" s="1"/>
  <c r="J157" i="27"/>
  <c r="J153" i="27"/>
  <c r="J149" i="27"/>
  <c r="J3" i="27"/>
  <c r="H352" i="9"/>
  <c r="H351" i="9"/>
  <c r="H353" i="9" s="1"/>
  <c r="H347" i="9"/>
  <c r="H346" i="9"/>
  <c r="H53" i="9"/>
  <c r="H52" i="9"/>
  <c r="H48" i="9"/>
  <c r="H49" i="9" s="1"/>
  <c r="H348" i="9" l="1"/>
  <c r="H355" i="9" s="1"/>
  <c r="H54" i="9"/>
  <c r="H56" i="9" s="1"/>
  <c r="H7" i="9" l="1"/>
  <c r="H8" i="9"/>
  <c r="H9" i="9"/>
  <c r="J145" i="27"/>
  <c r="H10" i="9" l="1"/>
  <c r="H12" i="9" s="1"/>
  <c r="J141" i="27"/>
  <c r="J137" i="27"/>
  <c r="J133" i="27"/>
  <c r="J128" i="27"/>
  <c r="J124" i="27"/>
  <c r="J120" i="27"/>
  <c r="J116" i="27"/>
  <c r="J112" i="27"/>
  <c r="J108" i="27"/>
  <c r="J104" i="27"/>
  <c r="J100" i="27"/>
  <c r="J96" i="27"/>
  <c r="J92" i="27"/>
  <c r="J88" i="27"/>
  <c r="J84" i="27"/>
  <c r="J80" i="27"/>
  <c r="J76" i="27"/>
  <c r="J72" i="27"/>
  <c r="J68" i="27"/>
  <c r="J64" i="27"/>
  <c r="J60" i="27"/>
  <c r="J56" i="27"/>
  <c r="J52" i="27"/>
  <c r="J48" i="27"/>
  <c r="J44" i="27"/>
  <c r="J40" i="27"/>
  <c r="J36" i="27"/>
  <c r="J32" i="27"/>
  <c r="J28" i="27"/>
  <c r="J24" i="27"/>
  <c r="J20" i="27"/>
  <c r="J16" i="27"/>
  <c r="J12" i="27"/>
  <c r="J7" i="27"/>
  <c r="I251" i="1" l="1"/>
  <c r="J251" i="1" s="1"/>
  <c r="J247" i="1"/>
  <c r="J246" i="1"/>
  <c r="J245" i="1"/>
  <c r="H24" i="26"/>
  <c r="J112" i="1"/>
  <c r="G52" i="26"/>
  <c r="G51" i="26"/>
  <c r="G50" i="26"/>
  <c r="G33" i="26"/>
  <c r="G35" i="26" s="1"/>
  <c r="G34" i="26"/>
  <c r="F33" i="1"/>
  <c r="F32" i="1"/>
  <c r="E92" i="26"/>
  <c r="E93" i="26"/>
  <c r="E94" i="26"/>
  <c r="E95" i="26"/>
  <c r="E96" i="26"/>
  <c r="G53" i="26" l="1"/>
  <c r="F188" i="26"/>
  <c r="F187" i="26"/>
  <c r="F185" i="26"/>
  <c r="E195" i="26"/>
  <c r="F309" i="1" s="1"/>
  <c r="E192" i="26"/>
  <c r="F312" i="1" s="1"/>
  <c r="F179" i="26"/>
  <c r="F180" i="26"/>
  <c r="F181" i="26"/>
  <c r="E174" i="26"/>
  <c r="F178" i="26" s="1"/>
  <c r="E169" i="26"/>
  <c r="E111" i="26"/>
  <c r="C111" i="26"/>
  <c r="B111" i="26"/>
  <c r="E88" i="26"/>
  <c r="E89" i="26"/>
  <c r="E90" i="26"/>
  <c r="E91" i="26"/>
  <c r="D182" i="26" l="1"/>
  <c r="F186" i="26" s="1"/>
  <c r="D189" i="26" s="1"/>
  <c r="D81" i="26"/>
  <c r="F80" i="26"/>
  <c r="F79" i="26"/>
  <c r="F78" i="26"/>
  <c r="F77" i="26"/>
  <c r="F76" i="26"/>
  <c r="F72" i="26"/>
  <c r="H72" i="26" s="1"/>
  <c r="F71" i="26"/>
  <c r="H71" i="26" s="1"/>
  <c r="F70" i="26"/>
  <c r="H70" i="26" s="1"/>
  <c r="F57" i="26"/>
  <c r="H57" i="26" s="1"/>
  <c r="F58" i="26"/>
  <c r="H58" i="26" s="1"/>
  <c r="F59" i="26"/>
  <c r="H59" i="26" s="1"/>
  <c r="F60" i="26"/>
  <c r="H60" i="26" s="1"/>
  <c r="F61" i="26"/>
  <c r="H61" i="26" s="1"/>
  <c r="F62" i="26"/>
  <c r="H62" i="26" s="1"/>
  <c r="F63" i="26"/>
  <c r="H63" i="26" s="1"/>
  <c r="F64" i="26"/>
  <c r="H64" i="26" s="1"/>
  <c r="F65" i="26"/>
  <c r="H65" i="26" s="1"/>
  <c r="F66" i="26"/>
  <c r="H66" i="26" s="1"/>
  <c r="F56" i="26"/>
  <c r="F13" i="26"/>
  <c r="I13" i="26" s="1"/>
  <c r="F14" i="26"/>
  <c r="I14" i="26" s="1"/>
  <c r="F15" i="26"/>
  <c r="I15" i="26" s="1"/>
  <c r="F16" i="26"/>
  <c r="I16" i="26" s="1"/>
  <c r="F19" i="26"/>
  <c r="I19" i="26" s="1"/>
  <c r="F8" i="26"/>
  <c r="I8" i="26" s="1"/>
  <c r="F9" i="26"/>
  <c r="I9" i="26" s="1"/>
  <c r="F10" i="26"/>
  <c r="I10" i="26" s="1"/>
  <c r="F11" i="26"/>
  <c r="I11" i="26" s="1"/>
  <c r="F12" i="26"/>
  <c r="I12" i="26" s="1"/>
  <c r="F7" i="26"/>
  <c r="I7" i="26" s="1"/>
  <c r="D165" i="26"/>
  <c r="D164" i="26"/>
  <c r="D163" i="26"/>
  <c r="D157" i="26"/>
  <c r="D161" i="26"/>
  <c r="D160" i="26"/>
  <c r="D159" i="26"/>
  <c r="D155" i="26"/>
  <c r="D154" i="26"/>
  <c r="D156" i="26"/>
  <c r="D153" i="26"/>
  <c r="E151" i="26"/>
  <c r="H76" i="26" l="1"/>
  <c r="D104" i="26"/>
  <c r="H80" i="26"/>
  <c r="D109" i="26"/>
  <c r="H78" i="26"/>
  <c r="D108" i="26"/>
  <c r="H77" i="26"/>
  <c r="D107" i="26"/>
  <c r="H79" i="26"/>
  <c r="D110" i="26"/>
  <c r="D73" i="26"/>
  <c r="D17" i="26"/>
  <c r="F77" i="1" s="1"/>
  <c r="E164" i="26"/>
  <c r="E154" i="26"/>
  <c r="E160" i="26"/>
  <c r="D84" i="26" l="1"/>
  <c r="F86" i="1"/>
  <c r="I252" i="1"/>
  <c r="J252" i="1" s="1"/>
  <c r="D128" i="26" l="1"/>
  <c r="D129" i="26"/>
  <c r="D130" i="26"/>
  <c r="C131" i="26"/>
  <c r="D131" i="26" s="1"/>
  <c r="D132" i="26"/>
  <c r="D133" i="26"/>
  <c r="D134" i="26"/>
  <c r="D135" i="26"/>
  <c r="D136" i="26"/>
  <c r="D137" i="26"/>
  <c r="D138" i="26"/>
  <c r="D139" i="26"/>
  <c r="D140" i="26"/>
  <c r="D141" i="26"/>
  <c r="D142" i="26"/>
  <c r="D143" i="26"/>
  <c r="D127" i="26"/>
  <c r="D144" i="26" l="1"/>
  <c r="F36" i="1" s="1"/>
  <c r="D146" i="26" l="1"/>
  <c r="F35" i="1" s="1"/>
  <c r="B32" i="2"/>
  <c r="A32" i="2"/>
  <c r="B31" i="2"/>
  <c r="A31" i="2"/>
  <c r="B30" i="2"/>
  <c r="A30" i="2"/>
  <c r="B29" i="2"/>
  <c r="A29" i="2"/>
  <c r="B28" i="2"/>
  <c r="A28" i="2"/>
  <c r="B27" i="2"/>
  <c r="A27" i="2"/>
  <c r="B26" i="2"/>
  <c r="A26" i="2"/>
  <c r="B25" i="2"/>
  <c r="A25" i="2"/>
  <c r="B24" i="2"/>
  <c r="A24" i="2"/>
  <c r="B23" i="2"/>
  <c r="A23" i="2"/>
  <c r="F37" i="1" l="1"/>
  <c r="H337" i="9"/>
  <c r="H336" i="9"/>
  <c r="H332" i="9"/>
  <c r="H331" i="9"/>
  <c r="H333" i="9" l="1"/>
  <c r="H338" i="9"/>
  <c r="H340" i="9" l="1"/>
  <c r="H322" i="9"/>
  <c r="H323" i="9" s="1"/>
  <c r="H318" i="9"/>
  <c r="H317" i="9"/>
  <c r="H308" i="9"/>
  <c r="H309" i="9" s="1"/>
  <c r="H304" i="9"/>
  <c r="H303" i="9"/>
  <c r="H294" i="9"/>
  <c r="H295" i="9" s="1"/>
  <c r="H290" i="9"/>
  <c r="H289" i="9"/>
  <c r="H280" i="9"/>
  <c r="H281" i="9" s="1"/>
  <c r="H276" i="9"/>
  <c r="H275" i="9"/>
  <c r="H266" i="9"/>
  <c r="H267" i="9" s="1"/>
  <c r="H262" i="9"/>
  <c r="H261" i="9"/>
  <c r="H252" i="9"/>
  <c r="H253" i="9" s="1"/>
  <c r="H248" i="9"/>
  <c r="H247" i="9"/>
  <c r="H238" i="9"/>
  <c r="H239" i="9" s="1"/>
  <c r="H234" i="9"/>
  <c r="H233" i="9"/>
  <c r="H224" i="9"/>
  <c r="H225" i="9" s="1"/>
  <c r="H220" i="9"/>
  <c r="H219"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79" i="9"/>
  <c r="H178" i="9"/>
  <c r="H211" i="9" l="1"/>
  <c r="H291" i="9"/>
  <c r="H297" i="9" s="1"/>
  <c r="H180" i="9"/>
  <c r="H182" i="9" s="1"/>
  <c r="H305" i="9"/>
  <c r="H311" i="9" s="1"/>
  <c r="H235" i="9"/>
  <c r="H241" i="9" s="1"/>
  <c r="H277" i="9"/>
  <c r="H283" i="9" s="1"/>
  <c r="H319" i="9"/>
  <c r="H325" i="9" s="1"/>
  <c r="H221" i="9"/>
  <c r="H227" i="9" s="1"/>
  <c r="H263" i="9"/>
  <c r="H269" i="9" s="1"/>
  <c r="H249" i="9"/>
  <c r="H255" i="9" s="1"/>
  <c r="H213" i="9" l="1"/>
  <c r="E123" i="26"/>
  <c r="E124" i="26"/>
  <c r="E122" i="26"/>
  <c r="E125" i="26" l="1"/>
  <c r="F316" i="1" s="1"/>
  <c r="E117" i="26" l="1"/>
  <c r="E116" i="26"/>
  <c r="E118" i="26" l="1"/>
  <c r="F120" i="1" s="1"/>
  <c r="B112" i="26" l="1"/>
  <c r="E112" i="26"/>
  <c r="D111" i="26"/>
  <c r="D112" i="26" s="1"/>
  <c r="F129" i="1" s="1"/>
  <c r="C112" i="26"/>
  <c r="H137" i="9"/>
  <c r="H143" i="9"/>
  <c r="F135" i="1" l="1"/>
  <c r="F134" i="1"/>
  <c r="F96" i="1"/>
  <c r="F95" i="1"/>
  <c r="F94" i="1"/>
  <c r="E97" i="26"/>
  <c r="E98" i="26" s="1"/>
  <c r="F91" i="1" l="1"/>
  <c r="D100" i="26"/>
  <c r="D101" i="26" s="1"/>
  <c r="F88" i="1"/>
  <c r="H56" i="26"/>
  <c r="D67" i="26" s="1"/>
  <c r="F85" i="1" s="1"/>
  <c r="F92" i="1" l="1"/>
  <c r="F147" i="1"/>
  <c r="F146" i="1"/>
  <c r="F148" i="1"/>
  <c r="F87" i="1"/>
  <c r="I5" i="2" l="1"/>
  <c r="B33" i="24"/>
  <c r="A33" i="24"/>
  <c r="B32" i="24"/>
  <c r="A32" i="24"/>
  <c r="B31" i="24"/>
  <c r="A31" i="24"/>
  <c r="B30" i="24"/>
  <c r="A30" i="24"/>
  <c r="B29" i="24"/>
  <c r="A29" i="24"/>
  <c r="F32" i="2"/>
  <c r="E32" i="2"/>
  <c r="D32" i="2"/>
  <c r="C32" i="2"/>
  <c r="F31" i="2"/>
  <c r="E31" i="2"/>
  <c r="D31" i="2"/>
  <c r="C31" i="2"/>
  <c r="F30" i="2"/>
  <c r="E30" i="2"/>
  <c r="D30" i="2"/>
  <c r="C30" i="2"/>
  <c r="F29" i="2"/>
  <c r="E29" i="2"/>
  <c r="D29" i="2"/>
  <c r="C29" i="2"/>
  <c r="F28" i="2"/>
  <c r="E28" i="2"/>
  <c r="D28" i="2"/>
  <c r="C28" i="2"/>
  <c r="B28" i="24"/>
  <c r="A28" i="24"/>
  <c r="B27" i="24"/>
  <c r="A27" i="24"/>
  <c r="B26" i="24"/>
  <c r="A26" i="24"/>
  <c r="B25" i="24"/>
  <c r="A25" i="24"/>
  <c r="B24" i="24"/>
  <c r="A24" i="24"/>
  <c r="B22" i="2"/>
  <c r="B23" i="24" s="1"/>
  <c r="A22" i="2"/>
  <c r="A23" i="24" s="1"/>
  <c r="B21" i="2"/>
  <c r="B22" i="24" s="1"/>
  <c r="A21" i="2"/>
  <c r="A22" i="24" s="1"/>
  <c r="B20" i="2"/>
  <c r="B21" i="24" s="1"/>
  <c r="A20" i="2"/>
  <c r="A21" i="24" s="1"/>
  <c r="B19" i="2"/>
  <c r="B20" i="24" s="1"/>
  <c r="A19" i="2"/>
  <c r="A20" i="24" s="1"/>
  <c r="B18" i="2"/>
  <c r="B19" i="24" s="1"/>
  <c r="A18" i="2"/>
  <c r="A19" i="24" s="1"/>
  <c r="B17" i="2"/>
  <c r="A17" i="2"/>
  <c r="A18" i="24" s="1"/>
  <c r="B16" i="2"/>
  <c r="B17" i="24" s="1"/>
  <c r="A16" i="2"/>
  <c r="A17" i="24" s="1"/>
  <c r="B15" i="2"/>
  <c r="B16" i="24" s="1"/>
  <c r="A15" i="2"/>
  <c r="A16" i="24" s="1"/>
  <c r="B14" i="2"/>
  <c r="B15" i="24" s="1"/>
  <c r="A14" i="2"/>
  <c r="A15" i="24" s="1"/>
  <c r="B13" i="2"/>
  <c r="B14" i="24" s="1"/>
  <c r="A13" i="2"/>
  <c r="A14" i="24" s="1"/>
  <c r="B12" i="2"/>
  <c r="B13" i="24" s="1"/>
  <c r="A12" i="2"/>
  <c r="A13" i="24" s="1"/>
  <c r="B11" i="2"/>
  <c r="B12" i="24" s="1"/>
  <c r="A11" i="2"/>
  <c r="A12" i="24" s="1"/>
  <c r="B10" i="2"/>
  <c r="B11" i="24" s="1"/>
  <c r="A10" i="2"/>
  <c r="A11" i="24" s="1"/>
  <c r="I5" i="24" l="1"/>
  <c r="I4" i="4"/>
  <c r="I4" i="10" s="1"/>
  <c r="B18" i="24"/>
  <c r="H169" i="9" l="1"/>
  <c r="H170" i="9" s="1"/>
  <c r="H165" i="9"/>
  <c r="H166" i="9" s="1"/>
  <c r="H156" i="9"/>
  <c r="H157" i="9" s="1"/>
  <c r="H152" i="9"/>
  <c r="H153" i="9" s="1"/>
  <c r="H159" i="9" l="1"/>
  <c r="H172" i="9"/>
  <c r="H127" i="9" l="1"/>
  <c r="H136" i="9" l="1"/>
  <c r="H138" i="9" s="1"/>
  <c r="H142" i="9"/>
  <c r="H141" i="9"/>
  <c r="H144" i="9" l="1"/>
  <c r="H146" i="9" s="1"/>
  <c r="H117" i="9" l="1"/>
  <c r="H116" i="9"/>
  <c r="H126" i="9"/>
  <c r="H125" i="9"/>
  <c r="H124" i="9"/>
  <c r="H123" i="9"/>
  <c r="H122" i="9"/>
  <c r="H118" i="9"/>
  <c r="H115" i="9"/>
  <c r="H96" i="9"/>
  <c r="H106" i="9"/>
  <c r="H107" i="9" s="1"/>
  <c r="H102" i="9"/>
  <c r="H101" i="9"/>
  <c r="H97" i="9"/>
  <c r="H95" i="9"/>
  <c r="H119" i="9" l="1"/>
  <c r="H103" i="9"/>
  <c r="H98" i="9"/>
  <c r="H128" i="9"/>
  <c r="H109" i="9" l="1"/>
  <c r="H130" i="9"/>
  <c r="B4" i="1" l="1"/>
  <c r="B5" i="1"/>
  <c r="H86" i="9" l="1"/>
  <c r="H87" i="9" s="1"/>
  <c r="H82" i="9"/>
  <c r="H81" i="9"/>
  <c r="H77" i="9"/>
  <c r="H76" i="9"/>
  <c r="H83" i="9" l="1"/>
  <c r="H78" i="9"/>
  <c r="H89" i="9" l="1"/>
  <c r="H67" i="9" l="1"/>
  <c r="H66" i="9"/>
  <c r="H62" i="9"/>
  <c r="H63" i="9" s="1"/>
  <c r="H39" i="9"/>
  <c r="H40" i="9" s="1"/>
  <c r="H35" i="9"/>
  <c r="H36" i="9" s="1"/>
  <c r="H42" i="9" l="1"/>
  <c r="H68" i="9"/>
  <c r="H70" i="9" s="1"/>
  <c r="H26" i="9" l="1"/>
  <c r="H25" i="9"/>
  <c r="H24" i="9"/>
  <c r="H23" i="9"/>
  <c r="H19" i="9"/>
  <c r="H18" i="9"/>
  <c r="H20" i="9" l="1"/>
  <c r="H27" i="9"/>
  <c r="H29" i="9" l="1"/>
  <c r="H28" i="26" l="1"/>
  <c r="H29" i="26" l="1"/>
  <c r="H25" i="26"/>
  <c r="H23" i="26"/>
  <c r="G45" i="26" l="1"/>
  <c r="G44" i="26"/>
  <c r="G39" i="26"/>
  <c r="G40" i="26" l="1"/>
  <c r="D83" i="26"/>
  <c r="G46" i="26"/>
  <c r="D85" i="26" l="1"/>
  <c r="F89" i="1" s="1"/>
  <c r="F143" i="1" l="1"/>
  <c r="F142" i="1"/>
  <c r="F144" i="1"/>
  <c r="G4" i="26" l="1"/>
  <c r="F34" i="1" s="1"/>
  <c r="F24" i="2" l="1"/>
  <c r="E24" i="2"/>
  <c r="D24" i="2"/>
  <c r="C24" i="2"/>
  <c r="D23" i="2"/>
  <c r="C23" i="2"/>
  <c r="F26" i="2"/>
  <c r="E26" i="2"/>
  <c r="D26" i="2"/>
  <c r="C26" i="2"/>
  <c r="F23" i="2" l="1"/>
  <c r="F27" i="2" l="1"/>
  <c r="E27" i="2"/>
  <c r="D27" i="2"/>
  <c r="C27" i="2"/>
  <c r="F25" i="2"/>
  <c r="E25" i="2"/>
  <c r="D25" i="2"/>
  <c r="C25"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A6" i="10" l="1"/>
  <c r="D5" i="10"/>
  <c r="B5" i="10"/>
  <c r="A5" i="10"/>
  <c r="A4" i="10"/>
  <c r="I2" i="10"/>
  <c r="A2" i="10"/>
  <c r="A6" i="4"/>
  <c r="D5" i="4"/>
  <c r="B5" i="4"/>
  <c r="A5" i="4"/>
  <c r="A4" i="4"/>
  <c r="I2" i="4"/>
  <c r="A2" i="4"/>
  <c r="M9" i="24" l="1"/>
  <c r="P9" i="24" s="1"/>
  <c r="S9" i="24" s="1"/>
  <c r="V9" i="24" s="1"/>
  <c r="Y9" i="24" s="1"/>
  <c r="L11" i="24"/>
  <c r="O11" i="24" s="1"/>
  <c r="R11" i="24" s="1"/>
  <c r="U11" i="24" s="1"/>
  <c r="X11" i="24" s="1"/>
  <c r="AA11" i="24" s="1"/>
  <c r="F6" i="24"/>
  <c r="A7" i="24"/>
  <c r="B6" i="24"/>
  <c r="A6" i="24"/>
  <c r="A5" i="24"/>
  <c r="I3" i="24"/>
  <c r="A3" i="24"/>
  <c r="A1" i="1" l="1"/>
  <c r="A1" i="24" s="1"/>
  <c r="A7" i="2"/>
  <c r="A1" i="4" l="1"/>
  <c r="A1" i="10" s="1"/>
  <c r="A4" i="24"/>
  <c r="A3" i="4"/>
  <c r="A3" i="10"/>
  <c r="B5" i="24" l="1"/>
  <c r="B4" i="4"/>
  <c r="B4" i="10"/>
  <c r="A3" i="2" l="1"/>
  <c r="B5" i="2" l="1"/>
  <c r="A5" i="2"/>
  <c r="A4" i="2"/>
  <c r="I21" i="4" l="1"/>
  <c r="I21" i="10" l="1"/>
  <c r="I16" i="10"/>
  <c r="I9" i="10"/>
  <c r="I24" i="10" l="1"/>
  <c r="J5" i="1" s="1"/>
  <c r="G297" i="1" l="1"/>
  <c r="I297" i="1" s="1"/>
  <c r="J297" i="1" s="1"/>
  <c r="G299" i="1"/>
  <c r="J299" i="1" s="1"/>
  <c r="G286" i="1"/>
  <c r="I286" i="1" s="1"/>
  <c r="J286" i="1" s="1"/>
  <c r="G264" i="1"/>
  <c r="I264" i="1" s="1"/>
  <c r="J264" i="1" s="1"/>
  <c r="G32" i="1"/>
  <c r="I32" i="1" s="1"/>
  <c r="J32" i="1" s="1"/>
  <c r="G33" i="1"/>
  <c r="I33" i="1" s="1"/>
  <c r="J33" i="1" s="1"/>
  <c r="I15" i="4"/>
  <c r="I24" i="4" s="1"/>
  <c r="I3" i="4" l="1"/>
  <c r="I3" i="10" s="1"/>
  <c r="J4" i="1"/>
  <c r="I4" i="24"/>
  <c r="A1" i="2"/>
  <c r="B6" i="2"/>
  <c r="A6" i="2"/>
  <c r="E8" i="2"/>
  <c r="I3" i="2"/>
  <c r="G130" i="1" l="1"/>
  <c r="I130" i="1" s="1"/>
  <c r="J130" i="1" s="1"/>
  <c r="G311" i="1"/>
  <c r="I311" i="1" s="1"/>
  <c r="J311" i="1" s="1"/>
  <c r="G278" i="1"/>
  <c r="I278" i="1" s="1"/>
  <c r="J278" i="1" s="1"/>
  <c r="G279" i="1"/>
  <c r="I279" i="1" s="1"/>
  <c r="J279" i="1" s="1"/>
  <c r="G280" i="1"/>
  <c r="I280" i="1" s="1"/>
  <c r="J280" i="1" s="1"/>
  <c r="G273" i="1"/>
  <c r="I273" i="1" s="1"/>
  <c r="J273" i="1" s="1"/>
  <c r="G272" i="1"/>
  <c r="I272" i="1" s="1"/>
  <c r="J272" i="1" s="1"/>
  <c r="G271" i="1"/>
  <c r="I271" i="1" s="1"/>
  <c r="J271" i="1" s="1"/>
  <c r="G270" i="1"/>
  <c r="I270" i="1" s="1"/>
  <c r="J270" i="1" s="1"/>
  <c r="G267" i="1"/>
  <c r="I267" i="1" s="1"/>
  <c r="J267" i="1" s="1"/>
  <c r="G266" i="1"/>
  <c r="I266" i="1" s="1"/>
  <c r="J266" i="1" s="1"/>
  <c r="G265" i="1"/>
  <c r="I265" i="1" s="1"/>
  <c r="J265" i="1" s="1"/>
  <c r="G263" i="1"/>
  <c r="I263" i="1" s="1"/>
  <c r="J263" i="1" s="1"/>
  <c r="G262" i="1"/>
  <c r="I262" i="1" s="1"/>
  <c r="J262" i="1" s="1"/>
  <c r="G261" i="1"/>
  <c r="I261" i="1" s="1"/>
  <c r="J261" i="1" s="1"/>
  <c r="G170" i="1"/>
  <c r="I170" i="1" s="1"/>
  <c r="J170" i="1" s="1"/>
  <c r="G259" i="1"/>
  <c r="I259" i="1" s="1"/>
  <c r="J259" i="1" s="1"/>
  <c r="G260" i="1"/>
  <c r="I260" i="1" s="1"/>
  <c r="J260" i="1" s="1"/>
  <c r="G282" i="1"/>
  <c r="I282" i="1" s="1"/>
  <c r="J282" i="1" s="1"/>
  <c r="G285" i="1"/>
  <c r="I285" i="1" s="1"/>
  <c r="J285" i="1" s="1"/>
  <c r="G195" i="1"/>
  <c r="I195" i="1" s="1"/>
  <c r="J195" i="1" s="1"/>
  <c r="G327" i="1"/>
  <c r="I327" i="1" s="1"/>
  <c r="J327" i="1" s="1"/>
  <c r="G292" i="1"/>
  <c r="I292" i="1" s="1"/>
  <c r="J292" i="1" s="1"/>
  <c r="G293" i="1"/>
  <c r="I293" i="1" s="1"/>
  <c r="J293" i="1" s="1"/>
  <c r="G157" i="1"/>
  <c r="I157" i="1" s="1"/>
  <c r="J157" i="1" s="1"/>
  <c r="G290" i="1"/>
  <c r="I290" i="1" s="1"/>
  <c r="J290" i="1" s="1"/>
  <c r="G222" i="1"/>
  <c r="I222" i="1" s="1"/>
  <c r="J222" i="1" s="1"/>
  <c r="G165" i="1"/>
  <c r="I165" i="1" s="1"/>
  <c r="J165" i="1" s="1"/>
  <c r="G163" i="1"/>
  <c r="I163" i="1" s="1"/>
  <c r="J163" i="1" s="1"/>
  <c r="G164" i="1"/>
  <c r="I164" i="1" s="1"/>
  <c r="J164" i="1" s="1"/>
  <c r="G247" i="1"/>
  <c r="G245" i="1"/>
  <c r="G246" i="1"/>
  <c r="G234" i="1"/>
  <c r="I234" i="1" s="1"/>
  <c r="J234" i="1" s="1"/>
  <c r="G243" i="1"/>
  <c r="I243" i="1" s="1"/>
  <c r="J243" i="1" s="1"/>
  <c r="G242" i="1"/>
  <c r="I242" i="1" s="1"/>
  <c r="J242" i="1" s="1"/>
  <c r="G244" i="1"/>
  <c r="J244" i="1" s="1"/>
  <c r="G229" i="1"/>
  <c r="I229" i="1" s="1"/>
  <c r="J229" i="1" s="1"/>
  <c r="G238" i="1"/>
  <c r="I238" i="1" s="1"/>
  <c r="J238" i="1" s="1"/>
  <c r="G233" i="1"/>
  <c r="I233" i="1" s="1"/>
  <c r="J233" i="1" s="1"/>
  <c r="G241" i="1"/>
  <c r="I241" i="1" s="1"/>
  <c r="J241" i="1" s="1"/>
  <c r="G235" i="1"/>
  <c r="G239" i="1"/>
  <c r="I239" i="1" s="1"/>
  <c r="J239" i="1" s="1"/>
  <c r="G231" i="1"/>
  <c r="I231" i="1" s="1"/>
  <c r="J231" i="1" s="1"/>
  <c r="G236" i="1"/>
  <c r="I236" i="1" s="1"/>
  <c r="J236" i="1" s="1"/>
  <c r="G240" i="1"/>
  <c r="I240" i="1" s="1"/>
  <c r="J240" i="1" s="1"/>
  <c r="G237" i="1"/>
  <c r="I237" i="1" s="1"/>
  <c r="J237" i="1" s="1"/>
  <c r="G232" i="1"/>
  <c r="G230" i="1"/>
  <c r="I230" i="1" s="1"/>
  <c r="J230" i="1" s="1"/>
  <c r="G228" i="1"/>
  <c r="I228" i="1" s="1"/>
  <c r="J228" i="1" s="1"/>
  <c r="G156" i="1"/>
  <c r="I156" i="1" s="1"/>
  <c r="J156" i="1" s="1"/>
  <c r="G154" i="1"/>
  <c r="I154" i="1" s="1"/>
  <c r="J154" i="1" s="1"/>
  <c r="G155" i="1"/>
  <c r="I155" i="1" s="1"/>
  <c r="J155" i="1" s="1"/>
  <c r="G113" i="1"/>
  <c r="I113" i="1" s="1"/>
  <c r="J113" i="1" s="1"/>
  <c r="G116" i="1"/>
  <c r="I116" i="1" s="1"/>
  <c r="J116" i="1" s="1"/>
  <c r="G81" i="1"/>
  <c r="I81" i="1" s="1"/>
  <c r="J81" i="1" s="1"/>
  <c r="G139" i="1"/>
  <c r="I139" i="1" s="1"/>
  <c r="J139" i="1" s="1"/>
  <c r="G16" i="1"/>
  <c r="I16" i="1" s="1"/>
  <c r="J16" i="1" s="1"/>
  <c r="G70" i="1"/>
  <c r="I70" i="1" s="1"/>
  <c r="J70" i="1" s="1"/>
  <c r="G49" i="1"/>
  <c r="I49" i="1" s="1"/>
  <c r="J49" i="1" s="1"/>
  <c r="G42" i="1"/>
  <c r="I42" i="1" s="1"/>
  <c r="J42" i="1" s="1"/>
  <c r="G22" i="1"/>
  <c r="I22" i="1" s="1"/>
  <c r="J22" i="1" s="1"/>
  <c r="G24" i="1"/>
  <c r="I24" i="1" s="1"/>
  <c r="J24" i="1" s="1"/>
  <c r="G18" i="1"/>
  <c r="I18" i="1" s="1"/>
  <c r="J18" i="1" s="1"/>
  <c r="G25" i="1"/>
  <c r="I25" i="1" s="1"/>
  <c r="J25" i="1" s="1"/>
  <c r="G21" i="1"/>
  <c r="I21" i="1" s="1"/>
  <c r="J21" i="1" s="1"/>
  <c r="G20" i="1"/>
  <c r="I20" i="1" s="1"/>
  <c r="J20" i="1" s="1"/>
  <c r="G19" i="1"/>
  <c r="I19" i="1" s="1"/>
  <c r="J19" i="1" s="1"/>
  <c r="G23" i="1"/>
  <c r="I23" i="1" s="1"/>
  <c r="J23" i="1" s="1"/>
  <c r="G17" i="1"/>
  <c r="I17" i="1" s="1"/>
  <c r="J17" i="1" s="1"/>
  <c r="G294" i="1"/>
  <c r="I294" i="1" s="1"/>
  <c r="J294" i="1" s="1"/>
  <c r="G291" i="1"/>
  <c r="I291" i="1" s="1"/>
  <c r="J291" i="1" s="1"/>
  <c r="G275" i="1"/>
  <c r="I275" i="1" s="1"/>
  <c r="J275" i="1" s="1"/>
  <c r="G277" i="1"/>
  <c r="I277" i="1" s="1"/>
  <c r="J277" i="1" s="1"/>
  <c r="G257" i="1"/>
  <c r="I257" i="1" s="1"/>
  <c r="J257" i="1" s="1"/>
  <c r="G226" i="1"/>
  <c r="I226" i="1" s="1"/>
  <c r="J226" i="1" s="1"/>
  <c r="G223" i="1"/>
  <c r="I223" i="1" s="1"/>
  <c r="J223" i="1" s="1"/>
  <c r="G276" i="1"/>
  <c r="I276" i="1" s="1"/>
  <c r="J276" i="1" s="1"/>
  <c r="G284" i="1"/>
  <c r="I284" i="1" s="1"/>
  <c r="J284" i="1" s="1"/>
  <c r="G274" i="1"/>
  <c r="I274" i="1" s="1"/>
  <c r="J274" i="1" s="1"/>
  <c r="G269" i="1"/>
  <c r="I269" i="1" s="1"/>
  <c r="J269" i="1" s="1"/>
  <c r="G250" i="1"/>
  <c r="I250" i="1" s="1"/>
  <c r="J250" i="1" s="1"/>
  <c r="J254" i="1" s="1"/>
  <c r="G268" i="1"/>
  <c r="I268" i="1" s="1"/>
  <c r="J268" i="1" s="1"/>
  <c r="G258" i="1"/>
  <c r="I258" i="1" s="1"/>
  <c r="J258" i="1" s="1"/>
  <c r="G227" i="1"/>
  <c r="I227" i="1" s="1"/>
  <c r="J227" i="1" s="1"/>
  <c r="G283" i="1"/>
  <c r="I283" i="1" s="1"/>
  <c r="J283" i="1" s="1"/>
  <c r="G253" i="1"/>
  <c r="I253" i="1" s="1"/>
  <c r="J253" i="1" s="1"/>
  <c r="G224" i="1"/>
  <c r="I224" i="1" s="1"/>
  <c r="J224" i="1" s="1"/>
  <c r="G153" i="1"/>
  <c r="I153" i="1" s="1"/>
  <c r="J153" i="1" s="1"/>
  <c r="G152" i="1"/>
  <c r="I152" i="1" s="1"/>
  <c r="J152" i="1" s="1"/>
  <c r="G298" i="1"/>
  <c r="I298" i="1" s="1"/>
  <c r="J298" i="1" s="1"/>
  <c r="G300" i="1"/>
  <c r="I300" i="1" s="1"/>
  <c r="J300" i="1" s="1"/>
  <c r="G302" i="1"/>
  <c r="I302" i="1" s="1"/>
  <c r="J302" i="1" s="1"/>
  <c r="G214" i="1"/>
  <c r="I214" i="1" s="1"/>
  <c r="J214" i="1" s="1"/>
  <c r="G211" i="1"/>
  <c r="I211" i="1" s="1"/>
  <c r="J211" i="1" s="1"/>
  <c r="G204" i="1"/>
  <c r="I204" i="1" s="1"/>
  <c r="J204" i="1" s="1"/>
  <c r="G193" i="1"/>
  <c r="I193" i="1" s="1"/>
  <c r="J193" i="1" s="1"/>
  <c r="G190" i="1"/>
  <c r="I190" i="1" s="1"/>
  <c r="J190" i="1" s="1"/>
  <c r="G184" i="1"/>
  <c r="I184" i="1" s="1"/>
  <c r="J184" i="1" s="1"/>
  <c r="G180" i="1"/>
  <c r="I180" i="1" s="1"/>
  <c r="J180" i="1" s="1"/>
  <c r="G179" i="1"/>
  <c r="I179" i="1" s="1"/>
  <c r="J179" i="1" s="1"/>
  <c r="G218" i="1"/>
  <c r="I218" i="1" s="1"/>
  <c r="J218" i="1" s="1"/>
  <c r="G210" i="1"/>
  <c r="I210" i="1" s="1"/>
  <c r="J210" i="1" s="1"/>
  <c r="G203" i="1"/>
  <c r="I203" i="1" s="1"/>
  <c r="J203" i="1" s="1"/>
  <c r="G198" i="1"/>
  <c r="I198" i="1" s="1"/>
  <c r="J198" i="1" s="1"/>
  <c r="G196" i="1"/>
  <c r="I196" i="1" s="1"/>
  <c r="J196" i="1" s="1"/>
  <c r="G192" i="1"/>
  <c r="I192" i="1" s="1"/>
  <c r="J192" i="1" s="1"/>
  <c r="G188" i="1"/>
  <c r="I188" i="1" s="1"/>
  <c r="J188" i="1" s="1"/>
  <c r="G177" i="1"/>
  <c r="I177" i="1" s="1"/>
  <c r="J177" i="1" s="1"/>
  <c r="G301" i="1"/>
  <c r="I301" i="1" s="1"/>
  <c r="J301" i="1" s="1"/>
  <c r="G217" i="1"/>
  <c r="I217" i="1" s="1"/>
  <c r="J217" i="1" s="1"/>
  <c r="G209" i="1"/>
  <c r="I209" i="1" s="1"/>
  <c r="J209" i="1" s="1"/>
  <c r="G205" i="1"/>
  <c r="I205" i="1" s="1"/>
  <c r="J205" i="1" s="1"/>
  <c r="G202" i="1"/>
  <c r="I202" i="1" s="1"/>
  <c r="J202" i="1" s="1"/>
  <c r="G200" i="1"/>
  <c r="I200" i="1" s="1"/>
  <c r="J200" i="1" s="1"/>
  <c r="G187" i="1"/>
  <c r="I187" i="1" s="1"/>
  <c r="J187" i="1" s="1"/>
  <c r="G185" i="1"/>
  <c r="I185" i="1" s="1"/>
  <c r="J185" i="1" s="1"/>
  <c r="G183" i="1"/>
  <c r="G216" i="1"/>
  <c r="I216" i="1" s="1"/>
  <c r="J216" i="1" s="1"/>
  <c r="G213" i="1"/>
  <c r="I213" i="1" s="1"/>
  <c r="J213" i="1" s="1"/>
  <c r="G208" i="1"/>
  <c r="I208" i="1" s="1"/>
  <c r="J208" i="1" s="1"/>
  <c r="G197" i="1"/>
  <c r="I197" i="1" s="1"/>
  <c r="J197" i="1" s="1"/>
  <c r="G194" i="1"/>
  <c r="I194" i="1" s="1"/>
  <c r="J194" i="1" s="1"/>
  <c r="G189" i="1"/>
  <c r="I189" i="1" s="1"/>
  <c r="J189" i="1" s="1"/>
  <c r="G182" i="1"/>
  <c r="I182" i="1" s="1"/>
  <c r="J182" i="1" s="1"/>
  <c r="G312" i="1"/>
  <c r="I312" i="1" s="1"/>
  <c r="J312" i="1" s="1"/>
  <c r="G310" i="1"/>
  <c r="I310" i="1" s="1"/>
  <c r="J310" i="1" s="1"/>
  <c r="G161" i="1"/>
  <c r="I161" i="1" s="1"/>
  <c r="J161" i="1" s="1"/>
  <c r="G160" i="1"/>
  <c r="I160" i="1" s="1"/>
  <c r="J160" i="1" s="1"/>
  <c r="G108" i="1"/>
  <c r="I108" i="1" s="1"/>
  <c r="J108" i="1" s="1"/>
  <c r="G115" i="1"/>
  <c r="I115" i="1" s="1"/>
  <c r="J115" i="1" s="1"/>
  <c r="G107" i="1"/>
  <c r="I107" i="1" s="1"/>
  <c r="J107" i="1" s="1"/>
  <c r="G134" i="1"/>
  <c r="I134" i="1" s="1"/>
  <c r="J134" i="1" s="1"/>
  <c r="G135" i="1"/>
  <c r="I135" i="1" s="1"/>
  <c r="J135" i="1" s="1"/>
  <c r="G34" i="1"/>
  <c r="I34" i="1" s="1"/>
  <c r="J34" i="1" s="1"/>
  <c r="G94" i="1"/>
  <c r="I94" i="1" s="1"/>
  <c r="J94" i="1" s="1"/>
  <c r="G96" i="1"/>
  <c r="I96" i="1" s="1"/>
  <c r="J96" i="1" s="1"/>
  <c r="G95" i="1"/>
  <c r="I95" i="1" s="1"/>
  <c r="J95" i="1" s="1"/>
  <c r="G309" i="1"/>
  <c r="I309" i="1" s="1"/>
  <c r="J309" i="1" s="1"/>
  <c r="G308" i="1"/>
  <c r="I308" i="1" s="1"/>
  <c r="J308" i="1" s="1"/>
  <c r="G321" i="1"/>
  <c r="I321" i="1" s="1"/>
  <c r="J321" i="1" s="1"/>
  <c r="G329" i="1"/>
  <c r="I329" i="1" s="1"/>
  <c r="J329" i="1" s="1"/>
  <c r="G326" i="1"/>
  <c r="I326" i="1" s="1"/>
  <c r="J326" i="1" s="1"/>
  <c r="G322" i="1"/>
  <c r="I322" i="1" s="1"/>
  <c r="J322" i="1" s="1"/>
  <c r="G324" i="1"/>
  <c r="I324" i="1" s="1"/>
  <c r="J324" i="1" s="1"/>
  <c r="G323" i="1"/>
  <c r="I323" i="1" s="1"/>
  <c r="J323" i="1" s="1"/>
  <c r="G99" i="1"/>
  <c r="I99" i="1" s="1"/>
  <c r="J99" i="1" s="1"/>
  <c r="G171" i="1"/>
  <c r="I171" i="1" s="1"/>
  <c r="J171" i="1" s="1"/>
  <c r="G167" i="1"/>
  <c r="I167" i="1" s="1"/>
  <c r="J167" i="1" s="1"/>
  <c r="G169" i="1"/>
  <c r="I169" i="1" s="1"/>
  <c r="J169" i="1" s="1"/>
  <c r="G166" i="1"/>
  <c r="I166" i="1" s="1"/>
  <c r="J166" i="1" s="1"/>
  <c r="G168" i="1"/>
  <c r="I168" i="1" s="1"/>
  <c r="J168" i="1" s="1"/>
  <c r="G159" i="1"/>
  <c r="I159" i="1" s="1"/>
  <c r="J159" i="1" s="1"/>
  <c r="G37" i="1"/>
  <c r="I37" i="1" s="1"/>
  <c r="J37" i="1" s="1"/>
  <c r="G60" i="1"/>
  <c r="I60" i="1" s="1"/>
  <c r="J60" i="1" s="1"/>
  <c r="G55" i="1"/>
  <c r="I55" i="1" s="1"/>
  <c r="J55" i="1" s="1"/>
  <c r="G51" i="1"/>
  <c r="I51" i="1" s="1"/>
  <c r="J51" i="1" s="1"/>
  <c r="G67" i="1"/>
  <c r="I67" i="1" s="1"/>
  <c r="J67" i="1" s="1"/>
  <c r="G58" i="1"/>
  <c r="I58" i="1" s="1"/>
  <c r="J58" i="1" s="1"/>
  <c r="G50" i="1"/>
  <c r="I50" i="1" s="1"/>
  <c r="J50" i="1" s="1"/>
  <c r="G69" i="1"/>
  <c r="I69" i="1" s="1"/>
  <c r="J69" i="1" s="1"/>
  <c r="G65" i="1"/>
  <c r="I65" i="1" s="1"/>
  <c r="J65" i="1" s="1"/>
  <c r="G63" i="1"/>
  <c r="I63" i="1" s="1"/>
  <c r="J63" i="1" s="1"/>
  <c r="G61" i="1"/>
  <c r="I61" i="1" s="1"/>
  <c r="J61" i="1" s="1"/>
  <c r="G57" i="1"/>
  <c r="I57" i="1" s="1"/>
  <c r="J57" i="1" s="1"/>
  <c r="G48" i="1"/>
  <c r="I48" i="1" s="1"/>
  <c r="J48" i="1" s="1"/>
  <c r="G68" i="1"/>
  <c r="I68" i="1" s="1"/>
  <c r="J68" i="1" s="1"/>
  <c r="G64" i="1"/>
  <c r="I64" i="1" s="1"/>
  <c r="J64" i="1" s="1"/>
  <c r="G62" i="1"/>
  <c r="I62" i="1" s="1"/>
  <c r="J62" i="1" s="1"/>
  <c r="G56" i="1"/>
  <c r="I56" i="1" s="1"/>
  <c r="J56" i="1" s="1"/>
  <c r="G45" i="1"/>
  <c r="I45" i="1" s="1"/>
  <c r="J45" i="1" s="1"/>
  <c r="G43" i="1"/>
  <c r="I43" i="1" s="1"/>
  <c r="J43" i="1" s="1"/>
  <c r="G41" i="1"/>
  <c r="I41" i="1" s="1"/>
  <c r="J41" i="1" s="1"/>
  <c r="G46" i="1"/>
  <c r="I46" i="1" s="1"/>
  <c r="J46" i="1" s="1"/>
  <c r="G44" i="1"/>
  <c r="I44" i="1" s="1"/>
  <c r="J44" i="1" s="1"/>
  <c r="G109" i="1"/>
  <c r="I109" i="1" s="1"/>
  <c r="J109" i="1" s="1"/>
  <c r="G106" i="1"/>
  <c r="I106" i="1" s="1"/>
  <c r="J106" i="1" s="1"/>
  <c r="G105" i="1"/>
  <c r="I105" i="1" s="1"/>
  <c r="J105" i="1" s="1"/>
  <c r="G104" i="1"/>
  <c r="I104" i="1" s="1"/>
  <c r="J104" i="1" s="1"/>
  <c r="G305" i="1"/>
  <c r="I305" i="1" s="1"/>
  <c r="J305" i="1" s="1"/>
  <c r="G315" i="1"/>
  <c r="I315" i="1" s="1"/>
  <c r="J315" i="1" s="1"/>
  <c r="G317" i="1"/>
  <c r="I317" i="1" s="1"/>
  <c r="J317" i="1" s="1"/>
  <c r="G142" i="1"/>
  <c r="I142" i="1" s="1"/>
  <c r="J142" i="1" s="1"/>
  <c r="G148" i="1"/>
  <c r="I148" i="1" s="1"/>
  <c r="J148" i="1" s="1"/>
  <c r="G146" i="1"/>
  <c r="I146" i="1" s="1"/>
  <c r="J146" i="1" s="1"/>
  <c r="G129" i="1"/>
  <c r="I129" i="1" s="1"/>
  <c r="J129" i="1" s="1"/>
  <c r="G137" i="1"/>
  <c r="I137" i="1" s="1"/>
  <c r="J137" i="1" s="1"/>
  <c r="G80" i="1"/>
  <c r="I80" i="1" s="1"/>
  <c r="J80" i="1" s="1"/>
  <c r="G78" i="1"/>
  <c r="I78" i="1" s="1"/>
  <c r="J78" i="1" s="1"/>
  <c r="G14" i="1"/>
  <c r="I14" i="1" s="1"/>
  <c r="J14" i="1" s="1"/>
  <c r="G13" i="1"/>
  <c r="I13" i="1" s="1"/>
  <c r="J13" i="1" s="1"/>
  <c r="G28" i="1"/>
  <c r="I28" i="1" s="1"/>
  <c r="J28" i="1" s="1"/>
  <c r="G79" i="1"/>
  <c r="I79" i="1" s="1"/>
  <c r="J79" i="1" s="1"/>
  <c r="G316" i="1"/>
  <c r="I316" i="1" s="1"/>
  <c r="J316" i="1" s="1"/>
  <c r="G88" i="1"/>
  <c r="I88" i="1" s="1"/>
  <c r="J88" i="1" s="1"/>
  <c r="G36" i="1"/>
  <c r="I36" i="1" s="1"/>
  <c r="J36" i="1" s="1"/>
  <c r="G29" i="1"/>
  <c r="I29" i="1" s="1"/>
  <c r="J29" i="1" s="1"/>
  <c r="G124" i="1"/>
  <c r="I124" i="1" s="1"/>
  <c r="J124" i="1" s="1"/>
  <c r="G92" i="1"/>
  <c r="I92" i="1" s="1"/>
  <c r="J92" i="1" s="1"/>
  <c r="G91" i="1"/>
  <c r="I91" i="1" s="1"/>
  <c r="J91" i="1" s="1"/>
  <c r="G27" i="1"/>
  <c r="I27" i="1" s="1"/>
  <c r="J27" i="1" s="1"/>
  <c r="G35" i="1"/>
  <c r="I35" i="1" s="1"/>
  <c r="J35" i="1" s="1"/>
  <c r="G100" i="1"/>
  <c r="I100" i="1" s="1"/>
  <c r="J100" i="1" s="1"/>
  <c r="G98" i="1"/>
  <c r="I98" i="1" s="1"/>
  <c r="J98" i="1" s="1"/>
  <c r="G144" i="1"/>
  <c r="I144" i="1" s="1"/>
  <c r="J144" i="1" s="1"/>
  <c r="G173" i="1"/>
  <c r="I173" i="1" s="1"/>
  <c r="J173" i="1" s="1"/>
  <c r="G120" i="1"/>
  <c r="I120" i="1" s="1"/>
  <c r="J120" i="1" s="1"/>
  <c r="G138" i="1"/>
  <c r="I138" i="1" s="1"/>
  <c r="J138" i="1" s="1"/>
  <c r="G140" i="1"/>
  <c r="I140" i="1" s="1"/>
  <c r="J140" i="1" s="1"/>
  <c r="G114" i="1"/>
  <c r="I114" i="1" s="1"/>
  <c r="J114" i="1" s="1"/>
  <c r="G143" i="1"/>
  <c r="I143" i="1" s="1"/>
  <c r="J143" i="1" s="1"/>
  <c r="G147" i="1"/>
  <c r="I147" i="1" s="1"/>
  <c r="J147" i="1" s="1"/>
  <c r="G87" i="1"/>
  <c r="I87" i="1" s="1"/>
  <c r="J87" i="1" s="1"/>
  <c r="J30" i="1" l="1"/>
  <c r="G11" i="24" s="1"/>
  <c r="Y11" i="24" s="1"/>
  <c r="J287" i="1"/>
  <c r="G26" i="2" s="1"/>
  <c r="G27" i="24" s="1"/>
  <c r="J149" i="1"/>
  <c r="G20" i="2" s="1"/>
  <c r="G21" i="24" s="1"/>
  <c r="J174" i="1"/>
  <c r="J121" i="1"/>
  <c r="J295" i="1"/>
  <c r="G27" i="2" s="1"/>
  <c r="G28" i="24" s="1"/>
  <c r="J71" i="1"/>
  <c r="G13" i="2" s="1"/>
  <c r="J313" i="1"/>
  <c r="G30" i="2" s="1"/>
  <c r="G31" i="24" s="1"/>
  <c r="J219" i="1"/>
  <c r="G23" i="2" s="1"/>
  <c r="G24" i="24" s="1"/>
  <c r="J38" i="1"/>
  <c r="G11" i="2" s="1"/>
  <c r="J52" i="1"/>
  <c r="G12" i="2" s="1"/>
  <c r="G13" i="24" s="1"/>
  <c r="I183" i="1"/>
  <c r="J183" i="1" s="1"/>
  <c r="J206" i="1" s="1"/>
  <c r="I232" i="1"/>
  <c r="J232" i="1" s="1"/>
  <c r="I235" i="1"/>
  <c r="J235" i="1" s="1"/>
  <c r="J306" i="1"/>
  <c r="G29" i="2" s="1"/>
  <c r="G30" i="24" s="1"/>
  <c r="J330" i="1"/>
  <c r="G32" i="2" s="1"/>
  <c r="G33" i="24" s="1"/>
  <c r="G25" i="2"/>
  <c r="G26" i="24" s="1"/>
  <c r="J318" i="1"/>
  <c r="G31" i="2" s="1"/>
  <c r="G32" i="24" s="1"/>
  <c r="J303" i="1"/>
  <c r="G28" i="2" s="1"/>
  <c r="G29" i="24" s="1"/>
  <c r="E23" i="2"/>
  <c r="Y33" i="24" l="1"/>
  <c r="S33" i="24"/>
  <c r="Y32" i="24"/>
  <c r="S32" i="24"/>
  <c r="P32" i="24"/>
  <c r="Y31" i="24"/>
  <c r="S31" i="24"/>
  <c r="P31" i="24"/>
  <c r="Y30" i="24"/>
  <c r="S30" i="24"/>
  <c r="P30" i="24"/>
  <c r="Y29" i="24"/>
  <c r="S29" i="24"/>
  <c r="P29" i="24"/>
  <c r="Y28" i="24"/>
  <c r="P28" i="24"/>
  <c r="S28" i="24"/>
  <c r="S27" i="24"/>
  <c r="Y27" i="24"/>
  <c r="P27" i="24"/>
  <c r="Y26" i="24"/>
  <c r="S26" i="24"/>
  <c r="P26" i="24"/>
  <c r="S24" i="24"/>
  <c r="Y24" i="24"/>
  <c r="P24" i="24"/>
  <c r="S21" i="24"/>
  <c r="Y21" i="24"/>
  <c r="P21" i="24"/>
  <c r="Y13" i="24"/>
  <c r="S13" i="24"/>
  <c r="J248" i="1"/>
  <c r="G24" i="2" s="1"/>
  <c r="G25" i="24" s="1"/>
  <c r="G22" i="2"/>
  <c r="G23" i="24" s="1"/>
  <c r="G21" i="2"/>
  <c r="G22" i="24" s="1"/>
  <c r="G18" i="2"/>
  <c r="G19" i="24" s="1"/>
  <c r="M29" i="24"/>
  <c r="J29" i="24"/>
  <c r="J26" i="24"/>
  <c r="M26" i="24"/>
  <c r="J32" i="24"/>
  <c r="M32" i="24"/>
  <c r="J24" i="24"/>
  <c r="M24" i="24"/>
  <c r="M21" i="24"/>
  <c r="J21" i="24"/>
  <c r="J31" i="24"/>
  <c r="M31" i="24"/>
  <c r="M28" i="24"/>
  <c r="J28" i="24"/>
  <c r="J27" i="24"/>
  <c r="M27" i="24"/>
  <c r="M30" i="24"/>
  <c r="J30" i="24"/>
  <c r="P33" i="24"/>
  <c r="J33" i="24"/>
  <c r="M33" i="24"/>
  <c r="J13" i="24"/>
  <c r="M13" i="24"/>
  <c r="P13" i="24"/>
  <c r="G10" i="2"/>
  <c r="G14" i="24"/>
  <c r="G12" i="24"/>
  <c r="V13" i="24"/>
  <c r="V26" i="24"/>
  <c r="V28" i="24"/>
  <c r="V27" i="24"/>
  <c r="V24" i="24"/>
  <c r="I9" i="4"/>
  <c r="S25" i="24" l="1"/>
  <c r="P25" i="24"/>
  <c r="Y25" i="24"/>
  <c r="P23" i="24"/>
  <c r="Y23" i="24"/>
  <c r="S23" i="24"/>
  <c r="Y22" i="24"/>
  <c r="P22" i="24"/>
  <c r="S22" i="24"/>
  <c r="S19" i="24"/>
  <c r="P19" i="24"/>
  <c r="Y14" i="24"/>
  <c r="S14" i="24"/>
  <c r="P14" i="24"/>
  <c r="Y12" i="24"/>
  <c r="S12" i="24"/>
  <c r="Y19" i="24"/>
  <c r="M25" i="24"/>
  <c r="V23" i="24"/>
  <c r="M23" i="24"/>
  <c r="J23" i="24"/>
  <c r="V25" i="24"/>
  <c r="J25" i="24"/>
  <c r="M19" i="24"/>
  <c r="J19" i="24"/>
  <c r="M12" i="24"/>
  <c r="P12" i="24"/>
  <c r="J12" i="24"/>
  <c r="M14" i="24"/>
  <c r="J14" i="24"/>
  <c r="M22" i="24"/>
  <c r="J22" i="24"/>
  <c r="J11" i="24"/>
  <c r="V14" i="24"/>
  <c r="V22" i="24"/>
  <c r="V29" i="24"/>
  <c r="V30" i="24" l="1"/>
  <c r="I4" i="2"/>
  <c r="G73" i="1" l="1"/>
  <c r="I73" i="1" s="1"/>
  <c r="J73" i="1" s="1"/>
  <c r="G89" i="1"/>
  <c r="I89" i="1" s="1"/>
  <c r="J89" i="1" s="1"/>
  <c r="G127" i="1"/>
  <c r="I127" i="1" s="1"/>
  <c r="J127" i="1" s="1"/>
  <c r="G77" i="1"/>
  <c r="G125" i="1"/>
  <c r="I125" i="1" s="1"/>
  <c r="J125" i="1" s="1"/>
  <c r="G85" i="1"/>
  <c r="I85" i="1" s="1"/>
  <c r="J85" i="1" s="1"/>
  <c r="G86" i="1"/>
  <c r="I86" i="1" s="1"/>
  <c r="J86" i="1" s="1"/>
  <c r="J101" i="1" l="1"/>
  <c r="G16" i="2" s="1"/>
  <c r="J131" i="1"/>
  <c r="G19" i="2" s="1"/>
  <c r="I77" i="1"/>
  <c r="J77" i="1" s="1"/>
  <c r="J82" i="1" s="1"/>
  <c r="J74" i="1"/>
  <c r="G14" i="2" s="1"/>
  <c r="J110" i="1"/>
  <c r="G17" i="2" s="1"/>
  <c r="I331" i="1" l="1"/>
  <c r="G15" i="2"/>
  <c r="G33" i="2" s="1"/>
  <c r="I10" i="2" s="1"/>
  <c r="G18" i="24"/>
  <c r="G15" i="24"/>
  <c r="G17" i="24"/>
  <c r="V19" i="24"/>
  <c r="Y18" i="24" l="1"/>
  <c r="S18" i="24"/>
  <c r="P18" i="24"/>
  <c r="Y17" i="24"/>
  <c r="P17" i="24"/>
  <c r="S17" i="24"/>
  <c r="Y15" i="24"/>
  <c r="P15" i="24"/>
  <c r="S15" i="24"/>
  <c r="G16" i="24"/>
  <c r="J17" i="24"/>
  <c r="M17" i="24"/>
  <c r="J15" i="24"/>
  <c r="M15" i="24"/>
  <c r="J18" i="24"/>
  <c r="M18" i="24"/>
  <c r="V18" i="24"/>
  <c r="V17" i="24"/>
  <c r="V15" i="24"/>
  <c r="V31" i="24"/>
  <c r="S11" i="24"/>
  <c r="P11" i="24"/>
  <c r="V11" i="24"/>
  <c r="M11" i="24"/>
  <c r="V33" i="24"/>
  <c r="S16" i="24" l="1"/>
  <c r="P16" i="24"/>
  <c r="J16" i="24"/>
  <c r="Y16" i="24"/>
  <c r="V16" i="24"/>
  <c r="M16" i="24"/>
  <c r="V32" i="24"/>
  <c r="G20" i="24" l="1"/>
  <c r="Y20" i="24" l="1"/>
  <c r="Y34" i="24" s="1"/>
  <c r="P20" i="24"/>
  <c r="S20" i="24"/>
  <c r="M20" i="24"/>
  <c r="M34" i="24" s="1"/>
  <c r="J20" i="24"/>
  <c r="J34" i="24" s="1"/>
  <c r="G34" i="24"/>
  <c r="V20" i="24"/>
  <c r="V21" i="24"/>
  <c r="AA34" i="24" l="1"/>
  <c r="L34" i="24"/>
  <c r="G3" i="1"/>
  <c r="G4" i="1" s="1"/>
  <c r="V12" i="24" l="1"/>
  <c r="V34" i="24" s="1"/>
  <c r="X34" i="24" s="1"/>
  <c r="I28" i="24"/>
  <c r="I11" i="24"/>
  <c r="I26" i="24"/>
  <c r="I27" i="24"/>
  <c r="I24" i="24"/>
  <c r="I25" i="24"/>
  <c r="I22" i="24"/>
  <c r="I23" i="24"/>
  <c r="I20" i="24"/>
  <c r="I21" i="24"/>
  <c r="I18" i="24"/>
  <c r="I19" i="24"/>
  <c r="I16" i="24"/>
  <c r="I17" i="24"/>
  <c r="I14" i="24"/>
  <c r="I15" i="24"/>
  <c r="I12" i="24"/>
  <c r="I13" i="24"/>
  <c r="I29" i="24"/>
  <c r="I33" i="24"/>
  <c r="I31" i="24"/>
  <c r="I30" i="24"/>
  <c r="I32" i="24"/>
  <c r="I34" i="24" l="1"/>
  <c r="S34" i="24"/>
  <c r="U34" i="24" s="1"/>
  <c r="P34" i="24"/>
  <c r="R34" i="24" s="1"/>
  <c r="J35" i="24"/>
  <c r="L35" i="24" s="1"/>
  <c r="I27" i="2" l="1"/>
  <c r="I24" i="2"/>
  <c r="I31" i="2"/>
  <c r="I26" i="2"/>
  <c r="I21" i="2"/>
  <c r="G3" i="2"/>
  <c r="I17" i="2"/>
  <c r="I30" i="2"/>
  <c r="I11" i="2"/>
  <c r="I29" i="2"/>
  <c r="I25" i="2"/>
  <c r="I20" i="2"/>
  <c r="I22" i="2"/>
  <c r="I12" i="2"/>
  <c r="I15" i="2"/>
  <c r="I23" i="2"/>
  <c r="I14" i="2"/>
  <c r="I16" i="2"/>
  <c r="I28" i="2"/>
  <c r="I32" i="2"/>
  <c r="I19" i="2"/>
  <c r="I18" i="2"/>
  <c r="I13" i="2"/>
  <c r="I33" i="2" l="1"/>
  <c r="G2" i="4"/>
  <c r="G3" i="24"/>
  <c r="G4" i="24" s="1"/>
  <c r="G4" i="2"/>
  <c r="G2" i="10" l="1"/>
  <c r="G3" i="4"/>
  <c r="G3" i="10" s="1"/>
  <c r="O34" i="24"/>
  <c r="M35" i="24"/>
  <c r="P35" i="24" l="1"/>
  <c r="S35" i="24" s="1"/>
  <c r="U35" i="24" s="1"/>
  <c r="O35" i="24"/>
  <c r="R35" i="24" l="1"/>
  <c r="V35" i="24"/>
  <c r="Y35" i="24" l="1"/>
  <c r="AA35" i="24" s="1"/>
  <c r="X35" i="24"/>
  <c r="AC21" i="24" l="1"/>
  <c r="AC23" i="24" s="1"/>
</calcChain>
</file>

<file path=xl/sharedStrings.xml><?xml version="1.0" encoding="utf-8"?>
<sst xmlns="http://schemas.openxmlformats.org/spreadsheetml/2006/main" count="2665" uniqueCount="1004">
  <si>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</si>
  <si>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</si>
  <si>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</si>
  <si>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</si>
  <si>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</si>
  <si>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</si>
  <si>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</si>
  <si>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</si>
  <si>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</si>
  <si>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</si>
  <si>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</si>
  <si>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</si>
  <si>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</si>
  <si>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</si>
  <si>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</si>
  <si>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</si>
  <si>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SUBTOTAL</t>
  </si>
  <si>
    <t>MOVIMENTO DE TERRA</t>
  </si>
  <si>
    <t>m³</t>
  </si>
  <si>
    <t>IMPERMEABILIZAÇÃO E TRATAMENTOS</t>
  </si>
  <si>
    <t>COBERTURA</t>
  </si>
  <si>
    <t>ESQUADRIAS</t>
  </si>
  <si>
    <t>REVESTIMENTOS</t>
  </si>
  <si>
    <t>PINTURA</t>
  </si>
  <si>
    <t>m</t>
  </si>
  <si>
    <t>Uni-dade</t>
  </si>
  <si>
    <t>PAREDES INTERNAS</t>
  </si>
  <si>
    <t>9.1.1</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</si>
  <si>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</si>
  <si>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</si>
  <si>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</si>
  <si>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</si>
  <si>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</si>
  <si>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</si>
  <si>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</si>
  <si>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</si>
  <si>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</si>
  <si>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</si>
  <si>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</si>
  <si>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</si>
  <si>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</si>
  <si>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</si>
  <si>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</si>
  <si>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</si>
  <si>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</si>
  <si>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</si>
  <si>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</si>
  <si>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</si>
  <si>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</si>
  <si>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</si>
  <si>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</si>
  <si>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</si>
  <si>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</si>
  <si>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</si>
  <si>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</si>
  <si>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</si>
  <si>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</si>
  <si>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</si>
  <si>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</si>
  <si>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</si>
  <si>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</si>
  <si>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</si>
  <si>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</si>
  <si>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4.0</t>
  </si>
  <si>
    <t>5.0</t>
  </si>
  <si>
    <t>6.0</t>
  </si>
  <si>
    <t>6.1</t>
  </si>
  <si>
    <t>7.0</t>
  </si>
  <si>
    <t>7.1</t>
  </si>
  <si>
    <t>8.0</t>
  </si>
  <si>
    <t>8.1</t>
  </si>
  <si>
    <t>9.0</t>
  </si>
  <si>
    <t>9.1</t>
  </si>
  <si>
    <t>10.0</t>
  </si>
  <si>
    <t>10.1</t>
  </si>
  <si>
    <t>10.2</t>
  </si>
  <si>
    <t>10.3</t>
  </si>
  <si>
    <t>13.0</t>
  </si>
  <si>
    <t>13.1</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</si>
  <si>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</si>
  <si>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</si>
  <si>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</si>
  <si>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</si>
  <si>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</si>
  <si>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</si>
  <si>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</si>
  <si>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</si>
  <si>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</si>
  <si>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</si>
  <si>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</si>
  <si>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</si>
  <si>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</si>
  <si>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</si>
  <si>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</si>
  <si>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</si>
  <si>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</si>
  <si>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CABOS</t>
  </si>
  <si>
    <t>SORRISO</t>
  </si>
  <si>
    <t>UN</t>
  </si>
  <si>
    <t>KG</t>
  </si>
  <si>
    <t>H</t>
  </si>
  <si>
    <t>M</t>
  </si>
  <si>
    <t>M3</t>
  </si>
  <si>
    <t>M2</t>
  </si>
  <si>
    <t>LUMINÁRIAS</t>
  </si>
  <si>
    <t>INTERRUPTORES E TOMADAS</t>
  </si>
  <si>
    <t>COEF.</t>
  </si>
  <si>
    <t>CUSTO UNIT.</t>
  </si>
  <si>
    <t>CUSTO TOTAL</t>
  </si>
  <si>
    <t>TOTAL (A)</t>
  </si>
  <si>
    <t>MATERIAL/SUB-CONTRATADO</t>
  </si>
  <si>
    <t xml:space="preserve">COEF. </t>
  </si>
  <si>
    <t xml:space="preserve">TOTAL (C) </t>
  </si>
  <si>
    <t xml:space="preserve">CUSTO DIRETO TOTAL </t>
  </si>
  <si>
    <t>EQUIPAMENTO</t>
  </si>
  <si>
    <t xml:space="preserve">TOTAL (B)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</si>
  <si>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</si>
  <si>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</si>
  <si>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</si>
  <si>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</si>
  <si>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</si>
  <si>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</si>
  <si>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</si>
  <si>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</si>
  <si>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</si>
  <si>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</si>
  <si>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</si>
  <si>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</si>
  <si>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</si>
  <si>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</si>
  <si>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</si>
  <si>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13.1.1</t>
  </si>
  <si>
    <t>13.3.1</t>
  </si>
  <si>
    <t>REGISTROS E CONEXÕES</t>
  </si>
  <si>
    <t>LOUÇAS</t>
  </si>
  <si>
    <t>METAIS E ACESSÓRIOS</t>
  </si>
  <si>
    <t>LOUÇAS, METAIS E ACESSÓRIOS</t>
  </si>
  <si>
    <t>Referência</t>
  </si>
  <si>
    <t>11.0</t>
  </si>
  <si>
    <t>SERVENTE COM ENCARGOS COMPLEMENTARES</t>
  </si>
  <si>
    <t>PEDREIRO COM ENCARGOS COMPLEMENTARES</t>
  </si>
  <si>
    <t>ENCANADOR OU BOMBEIRO HIDRÁULICO COM ENCARGOS COMPLEMENTARES</t>
  </si>
  <si>
    <t>M³</t>
  </si>
  <si>
    <t>M²</t>
  </si>
  <si>
    <t>7.2</t>
  </si>
  <si>
    <t>DISJUNTORES TIPO DIN</t>
  </si>
  <si>
    <t>9.2</t>
  </si>
  <si>
    <t>11.1</t>
  </si>
  <si>
    <t>12.1</t>
  </si>
  <si>
    <t>12.2</t>
  </si>
  <si>
    <t>LAJES</t>
  </si>
  <si>
    <t>13.2.3</t>
  </si>
  <si>
    <t>6.1.1</t>
  </si>
  <si>
    <t>6.1.2</t>
  </si>
  <si>
    <t>TELHAS E ESTRUTURAS</t>
  </si>
  <si>
    <t>11.1.1</t>
  </si>
  <si>
    <t>11.1.2</t>
  </si>
  <si>
    <t>11.2</t>
  </si>
  <si>
    <t>11.2.1</t>
  </si>
  <si>
    <t>11.2.2</t>
  </si>
  <si>
    <t>11.3</t>
  </si>
  <si>
    <t>11.3.1</t>
  </si>
  <si>
    <t>11.3.2</t>
  </si>
  <si>
    <t>12.1.4</t>
  </si>
  <si>
    <t>13.3.2</t>
  </si>
  <si>
    <t>APLICAÇÃO E LIXAMENTO DE MASSA LÁTEX EM TETO, DUAS DEMÃOS</t>
  </si>
  <si>
    <t>TOMADA MÉDIA DE EMBUTIR (1 MÓDULO), 2P+T 10 A, INCLUINDO SUPORTE E PLACA - FORNECIMENTO E INSTALAÇÃO. AF_12/2015</t>
  </si>
  <si>
    <t>APLICAÇÃO MANUAL DE PINTURA COM TINTA LÁTEX ACRÍLICA EM PAREDES, DUAS DEMÃOS. AF_06/2014</t>
  </si>
  <si>
    <t>REGISTRO DE GAVETA BRUTO, LATÃO, ROSCÁVEL, 3/4", COM ACABAMENTO E CANOPLA CROMADOS. FORNECIDO E INSTALADO EM RAMAL DE ÁGUA. AF_12/2014</t>
  </si>
  <si>
    <t>Proprietário: Municipio de Sorriso</t>
  </si>
  <si>
    <t>Quantidade</t>
  </si>
  <si>
    <t>INFRA ESTRUTURA</t>
  </si>
  <si>
    <t>FABRICAÇÃO, MONTAGEM E DESMONTAGEM DE FÔRMA PARA SAPATA, EM MADEIRA SERRADA, E=25 MM, 4 UTILIZAÇÕES.</t>
  </si>
  <si>
    <t>SUPRA ESTRUTURA</t>
  </si>
  <si>
    <t>4.1</t>
  </si>
  <si>
    <t>4.2</t>
  </si>
  <si>
    <t>ALVENARIAS E VEDAÇÕES</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</si>
  <si>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</si>
  <si>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</si>
  <si>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</si>
  <si>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CAIXA OCTOGONAL 3" X 3", PVC, INSTALADA EM LAJE -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</si>
  <si>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</si>
  <si>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</si>
  <si>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</si>
  <si>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4.1.4</t>
  </si>
  <si>
    <t>4.2.1</t>
  </si>
  <si>
    <t>7.1.3</t>
  </si>
  <si>
    <t>14.0</t>
  </si>
  <si>
    <t>DIVISÓRIAS E BANCADAS EM GRANITO</t>
  </si>
  <si>
    <t>UNID.</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</si>
  <si>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</si>
  <si>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</si>
  <si>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</si>
  <si>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</si>
  <si>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</si>
  <si>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</si>
  <si>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12.1.6</t>
  </si>
  <si>
    <t xml:space="preserve">INFRA ESTRUTURA </t>
  </si>
  <si>
    <t>ACABAMENTOS</t>
  </si>
  <si>
    <t>RODAPÉS E SOLEIRAS</t>
  </si>
  <si>
    <t>10.2.1</t>
  </si>
  <si>
    <t>10.3.1</t>
  </si>
  <si>
    <t>12.1.7</t>
  </si>
  <si>
    <t>14.3</t>
  </si>
  <si>
    <t>14.4</t>
  </si>
  <si>
    <t>14.6</t>
  </si>
  <si>
    <t>14.7</t>
  </si>
  <si>
    <t>15.0</t>
  </si>
  <si>
    <t>17.0</t>
  </si>
  <si>
    <t>17.1</t>
  </si>
  <si>
    <t>18.0</t>
  </si>
  <si>
    <t>18.1</t>
  </si>
  <si>
    <t>VASO SANITARIO SIFONADO CONVENCIONAL COM LOUÇA BRANCA, INCLUSO CONJUNTO DE LIGAÇÃO PARA BACIA SANITÁRIA AJUSTÁVEL - FORNECIMENTO E INSTALAÇÃO. AF_10/2016</t>
  </si>
  <si>
    <t>PAPELEIRA PLASTICA TIPO DISPENSER PARA PAPEL HIGIENICO ROLAO</t>
  </si>
  <si>
    <t>TOALHEIRO PLASTICO TIPO DISPENSER PARA PAPEL TOALHA INTERFOLHADO</t>
  </si>
  <si>
    <t>CJ</t>
  </si>
  <si>
    <t>12.0</t>
  </si>
  <si>
    <t>CHP</t>
  </si>
  <si>
    <t xml:space="preserve">REATERRO MANUAL APILOADO COM SOQUETE. </t>
  </si>
  <si>
    <t>3.1.1</t>
  </si>
  <si>
    <t>3.1.2</t>
  </si>
  <si>
    <t>3.1.3</t>
  </si>
  <si>
    <t>3.1.5</t>
  </si>
  <si>
    <t>3.1.6</t>
  </si>
  <si>
    <t>3.2</t>
  </si>
  <si>
    <t>VIGAS BALDRAMES</t>
  </si>
  <si>
    <t>3.2.1</t>
  </si>
  <si>
    <t>3.2.2</t>
  </si>
  <si>
    <t xml:space="preserve">FABRICAÇÃO, MONTAGEM E DESMONTAGEM DE FÔRMA PARA VIGA BALDRAME, EM MADEIRA SERRADA, E=25 MM, 4 UTILIZAÇÕES. </t>
  </si>
  <si>
    <t>PILARES</t>
  </si>
  <si>
    <t xml:space="preserve">MONTAGEM E DESMONTAGEM DE FÔRMA DE PILARES RETANGULARES E ESTRUTURAS S IMILARES COM ÁREA MÉDIA DAS SEÇÕES MAIOR QUE 0,25 M², PÉ-DIREITO SIMPLES, EM MADEIRA SERRADA, 4 UTILIZAÇÕES. </t>
  </si>
  <si>
    <t xml:space="preserve">CONCRETAGEM DE PILARES, FCK = 25 MPA, COM USO DE BOMBA EM EDIFICAÇÃO COM SEÇÃO MÉDIA DE PILARES MENOR OU IGUAL A 0,25 M² - LANÇAMENTO, ADENSAMENTO E ACABAMENTO. </t>
  </si>
  <si>
    <t xml:space="preserve">VIGAS </t>
  </si>
  <si>
    <t>4.2.2</t>
  </si>
  <si>
    <t>4.2.3</t>
  </si>
  <si>
    <t>4.2.4</t>
  </si>
  <si>
    <t xml:space="preserve">ELETRODUTO FLEXÍVEL CORRUGADO, PVC, PEAD (2") - FORNECIMENTO E INSTALAÇÃO. </t>
  </si>
  <si>
    <t>CAIXA RETANGULAR 4" X 2", PVC, INSTALADA EM PAREDE - FORNECIMENTO E INSTALAÇÃO. AF_12/2015</t>
  </si>
  <si>
    <t>TERMINAL OU CONECTOR DE PRESSÃO - PARA CABO DE 16mm² - FORNECIMENTO E INSTALAÇÃO</t>
  </si>
  <si>
    <t>TOMADA MÉDIA DE EMBUTIR (21MÓDULOS), 2P+T 20 A, INCLUINDO SUPORTE E PLACA - FORNECIMENTO E INSTALAÇÃO. AF_12/2015</t>
  </si>
  <si>
    <t>INSTALAÇÕES ELÉTRICAS DE CABEAMENTO DE LÓGICA E TELEFONIA</t>
  </si>
  <si>
    <t>TOMADAS</t>
  </si>
  <si>
    <t>CABOS UTP</t>
  </si>
  <si>
    <t>CAIXA RETANGULAR 4" X 2" MÉDIA , PVC, INSTALADA EM PAREDE - FORNECIMENTO E INSTALAÇÃO. AF_12/2015</t>
  </si>
  <si>
    <t>mts</t>
  </si>
  <si>
    <t xml:space="preserve"> CABO UTP CATEGORIA 6- 24 AWG - FORNECIMENTO E INSTALAÇÃO</t>
  </si>
  <si>
    <t>4.1.2</t>
  </si>
  <si>
    <t>4.3</t>
  </si>
  <si>
    <t>4.3.1</t>
  </si>
  <si>
    <t>4.3.2</t>
  </si>
  <si>
    <t>4.3.3</t>
  </si>
  <si>
    <t>7.2.1</t>
  </si>
  <si>
    <t>13.2.1</t>
  </si>
  <si>
    <t>13.3.3</t>
  </si>
  <si>
    <t>13.3.4</t>
  </si>
  <si>
    <t>15.1</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</si>
  <si>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</si>
  <si>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</si>
  <si>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</si>
  <si>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</si>
  <si>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</si>
  <si>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CHAPISCO APLICADO NO TETO, COM ROLO PARA TEXTURA ACRÍLICA. ARGAMASSA TRAÇO 1:4 E EMULSÃO POLIMÉRICA (ADESIVO) COM PREPARO EM BETONEIRA 400L. AF_06/2014</t>
  </si>
  <si>
    <t>MASSA ÚNICA, PARA RECEBIMENTO DE PINTURA, EM ARGAMASSA TRAÇO 1:2:8, PREPARO MECÂNICO COM BETONEIRA 400L, APLICADA MANUALMENTE EM TETO, ESPESSURA DE 20MM, COM EXECUÇÃO DE TALISCAS. AF_03/2015</t>
  </si>
  <si>
    <t>UNI</t>
  </si>
  <si>
    <r>
      <t xml:space="preserve">UN: </t>
    </r>
    <r>
      <rPr>
        <sz val="9"/>
        <color rgb="FF000000"/>
        <rFont val="Gill Sans MT"/>
        <family val="2"/>
      </rPr>
      <t>UNI</t>
    </r>
  </si>
  <si>
    <t>COTAÇÃO</t>
  </si>
  <si>
    <t>PISOS, RODAPÉS E SOLEIRAS</t>
  </si>
  <si>
    <t>LASTRO COM MATERIAL GRANULAR, APLICAÇÃO EM BLOCOS DE COROAMENTO, ESPESSURA DE *5 CM*. AF_08/2017</t>
  </si>
  <si>
    <t>7.1.1</t>
  </si>
  <si>
    <t>7.1.2</t>
  </si>
  <si>
    <t>7.1.4</t>
  </si>
  <si>
    <t>7.3.1</t>
  </si>
  <si>
    <t>7.3.2</t>
  </si>
  <si>
    <t>7.1.5</t>
  </si>
  <si>
    <t>LASTRO DE CONCRETO MAGRO, APLICADO EM PISOS OU RADIERS, ESPESSURA DE 3CM. AF_07/2016</t>
  </si>
  <si>
    <t>APLICAÇÃO E LIXAMENTO DE MASSA LÁTEX EM PAREDES, DUAS DEMÃOS. AF_06/2014</t>
  </si>
  <si>
    <t>10.1.1</t>
  </si>
  <si>
    <t>10.1.2</t>
  </si>
  <si>
    <t>CLIMATIZAÇÃO</t>
  </si>
  <si>
    <t>BDI Serviços:</t>
  </si>
  <si>
    <t>BDI Equipamentos:</t>
  </si>
  <si>
    <t>MAPA DE COTAÇÃO DE INSUMOS</t>
  </si>
  <si>
    <t>CÓDIGO</t>
  </si>
  <si>
    <t>DESCRIÇÃO</t>
  </si>
  <si>
    <t>FONTE</t>
  </si>
  <si>
    <t>CNPJ</t>
  </si>
  <si>
    <t>TELEFONE</t>
  </si>
  <si>
    <t>CONTATO</t>
  </si>
  <si>
    <t>DATA</t>
  </si>
  <si>
    <t xml:space="preserve">UNI </t>
  </si>
  <si>
    <t>P. UNIT. (R$)</t>
  </si>
  <si>
    <t>MEDIANA TOTAL (R$)</t>
  </si>
  <si>
    <t>CONTRAVERGA MOLDADA IN LOCO EM CONCRETO PARA VÃOS DE MAIS DE 1,5 M DE COMPRIMENTO. AF_03/2016</t>
  </si>
  <si>
    <t>CONTRAPISO EM ARGAMASSA TRAÇO 1:4 (CIMENTO E AREIA), PREPARO MECÂNICO COM BETONEIRA 400 L, APLICADO EM ÁREAS SECAS SOBRE LAJE, ADERIDO, ESPESSURA 3CM. AF_06/2014</t>
  </si>
  <si>
    <t>Cronograma Físico financeiro</t>
  </si>
  <si>
    <r>
      <t xml:space="preserve">ITEM: </t>
    </r>
    <r>
      <rPr>
        <sz val="9"/>
        <color rgb="FF000000"/>
        <rFont val="Gill Sans MT"/>
        <family val="2"/>
      </rPr>
      <t>PS - 001</t>
    </r>
  </si>
  <si>
    <t>CANTEIRO DE OBRAS</t>
  </si>
  <si>
    <t>AUXILIAR DE ENCANADOR OU BOMBEIRO HIDRÁULICO COM ENCARGOS COMPLEMENTARES</t>
  </si>
  <si>
    <t>AREIA MEDIA - POSTO JAZIDA/FORNECEDOR (RETIRADO NA JAZIDA, SEM TRANSPORTE)</t>
  </si>
  <si>
    <t>LOCACAO CONVENCIONAL DE OBRA, UTILIZANDO GABARITO DE TÁBUAS CORRIDAS PONTALETADAS A CADA 2,00M - 2 UTILIZAÇÕES. AF_10/2018 (Perímetro das edificações)</t>
  </si>
  <si>
    <t>MEMÓRIA DE CÁLCULO</t>
  </si>
  <si>
    <t>MOVIMENTO DE TERRA (Empolamento considerado 30%)</t>
  </si>
  <si>
    <t>AMBIENTE</t>
  </si>
  <si>
    <t>COMPRIMENTO (M)</t>
  </si>
  <si>
    <t>ALTURA (M)</t>
  </si>
  <si>
    <r>
      <t>ÁREA (M</t>
    </r>
    <r>
      <rPr>
        <sz val="11"/>
        <color theme="1"/>
        <rFont val="Calibri"/>
        <family val="2"/>
      </rPr>
      <t>²)</t>
    </r>
  </si>
  <si>
    <t>ALVENARIA DE VEDAÇÃO DE BLOCOS CERÂMICOS FURADOS NA VERTICAL DE 14X19X39CM (ESPESSURA 14CM) DE PAREDES COM ÁREA LÍQUIDA MAIOR OU IGUAL A 6M² COM VÃOS E ARGAMASSA DE ASSENTAMENTO COM PREPARO EM BETONEIRA. AF_06/2014</t>
  </si>
  <si>
    <t>QUANTIDADE</t>
  </si>
  <si>
    <t>LARGURA (M)</t>
  </si>
  <si>
    <t>MODELO</t>
  </si>
  <si>
    <t>MATERIAL</t>
  </si>
  <si>
    <t>AMBIENTES</t>
  </si>
  <si>
    <t>DIMENSÕES</t>
  </si>
  <si>
    <t>P1</t>
  </si>
  <si>
    <t>P2</t>
  </si>
  <si>
    <t>P3</t>
  </si>
  <si>
    <t>P4</t>
  </si>
  <si>
    <t>P5</t>
  </si>
  <si>
    <t>P6</t>
  </si>
  <si>
    <t>P7</t>
  </si>
  <si>
    <t>P8</t>
  </si>
  <si>
    <t>P9</t>
  </si>
  <si>
    <t>P10</t>
  </si>
  <si>
    <t>ABRIR 1F</t>
  </si>
  <si>
    <t>CORRER 2F</t>
  </si>
  <si>
    <t>J1</t>
  </si>
  <si>
    <t>J2</t>
  </si>
  <si>
    <t>Compactação mecânica (Aterro interno das edificações)</t>
  </si>
  <si>
    <t>TOTAL</t>
  </si>
  <si>
    <t>VERGAS</t>
  </si>
  <si>
    <t>TOTAL (M)</t>
  </si>
  <si>
    <t>VERGAS DE PILAR A PILAR (VÃO &gt;1,5m)</t>
  </si>
  <si>
    <t>VERGAS DE PILAR A PILAR (VÃO ATÉ 1,5m)</t>
  </si>
  <si>
    <t>TOTAL VERGA</t>
  </si>
  <si>
    <t>6.1.3</t>
  </si>
  <si>
    <t>6.1.4</t>
  </si>
  <si>
    <t>6.1.5</t>
  </si>
  <si>
    <t xml:space="preserve"> VERGA MOLDADA IN LOCO EM CONCRETO PARA JANELAS COM ATÉ 1,5 M DE VÃO. AF_03/2016</t>
  </si>
  <si>
    <t xml:space="preserve"> CONTRAVERGA MOLDADA IN LOCO EM CONCRETO PARA VÃOS DE ATÉ 1,5 M DE COMPRIMENTO. AF_03/2016</t>
  </si>
  <si>
    <t>VERGAS PARA PORTAS DE PILAR A PILAR (VÃO ATÉ 1,5m)</t>
  </si>
  <si>
    <t>PERÍMETRO (M)</t>
  </si>
  <si>
    <t>CHAPISCO (PAREDES INTERNAS)</t>
  </si>
  <si>
    <t>TOTAL CHAPISCO</t>
  </si>
  <si>
    <t>TOTAL EMBOÇO PARA CERÂMICA</t>
  </si>
  <si>
    <t>TOTAL MASSA ÚNICA</t>
  </si>
  <si>
    <t>EMBOÇO, PARA RECEBIMENTO DE CERÂMICA, EM ARGAMASSA TRAÇO 1:2:8, PREPARO MECÂNICO COM BETONEIRA 400L, APLICADO MANUALMENTE EM FACES INTERNAS DE PAREDES, PARA AMBIENTE COM ÁREA ENTRE 5M2 E 10M2, ESPESSURA DE 20MM, COM EXECUÇÃO DE TALISCAS. AF_06/2014</t>
  </si>
  <si>
    <t>CHAPISCO (PAREDES EXTERNAS)</t>
  </si>
  <si>
    <t>Fachada Frontal</t>
  </si>
  <si>
    <t>Fachada Posterior</t>
  </si>
  <si>
    <r>
      <t>ÁREA TOTAL (M</t>
    </r>
    <r>
      <rPr>
        <sz val="11"/>
        <color theme="1"/>
        <rFont val="Calibri"/>
        <family val="2"/>
      </rPr>
      <t>²)</t>
    </r>
  </si>
  <si>
    <r>
      <t>ÁREA ESQUADRIAS (M</t>
    </r>
    <r>
      <rPr>
        <sz val="11"/>
        <color theme="1"/>
        <rFont val="Calibri"/>
        <family val="2"/>
      </rPr>
      <t>²)</t>
    </r>
  </si>
  <si>
    <t>TOTAL EMBOÇO</t>
  </si>
  <si>
    <r>
      <t xml:space="preserve">UN: </t>
    </r>
    <r>
      <rPr>
        <sz val="9"/>
        <color rgb="FF000000"/>
        <rFont val="Gill Sans MT"/>
        <family val="2"/>
      </rPr>
      <t>M2</t>
    </r>
  </si>
  <si>
    <t>ÁREA TOTAL(M²)</t>
  </si>
  <si>
    <t>PEITORIL (M)</t>
  </si>
  <si>
    <r>
      <t>SOLEIRAS (M</t>
    </r>
    <r>
      <rPr>
        <sz val="11"/>
        <color theme="1"/>
        <rFont val="Calibri"/>
        <family val="2"/>
      </rPr>
      <t>)</t>
    </r>
  </si>
  <si>
    <r>
      <t>GRANILITE (M</t>
    </r>
    <r>
      <rPr>
        <sz val="11"/>
        <color theme="1"/>
        <rFont val="Calibri"/>
        <family val="2"/>
      </rPr>
      <t>²)</t>
    </r>
  </si>
  <si>
    <t>TOTAIS GERAIS</t>
  </si>
  <si>
    <t>APLICAÇÃO DE FUNDO SELADOR ACRÍLICO EM TETO, UMA DEMÃO. AF_06/2014</t>
  </si>
  <si>
    <t>11.3.3</t>
  </si>
  <si>
    <t>TEXTURA ACRÍLICA, APLICAÇÃO MANUAL EM PAREDE, UMA DEMÃO. AF_09/2016</t>
  </si>
  <si>
    <t>11.2.3</t>
  </si>
  <si>
    <t>APLICAÇÃO DE FUNDO SELADOR ACRÍLICO EM PAREDES, UMA DEMÃO. AF_06/2014</t>
  </si>
  <si>
    <t>MASSA ÚNICA - SELADOR ACRÍLICO - TEXTURA - PINTURA (PAREDES EXTERNAS)</t>
  </si>
  <si>
    <t>MASSA ÚNICA - SELADOR - MASSA CORRIDA - PINTURA (PAREDES INTERNAS)</t>
  </si>
  <si>
    <r>
      <t xml:space="preserve">ITEM: </t>
    </r>
    <r>
      <rPr>
        <sz val="9"/>
        <color rgb="FF000000"/>
        <rFont val="Gill Sans MT"/>
        <family val="2"/>
      </rPr>
      <t>PS - 011</t>
    </r>
  </si>
  <si>
    <t>CÓDIGO SINAPI</t>
  </si>
  <si>
    <t>SERVIÇOS COMPLEMENTARES</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</si>
  <si>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</si>
  <si>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</si>
  <si>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</si>
  <si>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</si>
  <si>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</si>
  <si>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r>
      <t xml:space="preserve">ITEM: </t>
    </r>
    <r>
      <rPr>
        <sz val="9"/>
        <color rgb="FF000000"/>
        <rFont val="Gill Sans MT"/>
        <family val="2"/>
      </rPr>
      <t>PS - 012</t>
    </r>
  </si>
  <si>
    <t>13.4.3</t>
  </si>
  <si>
    <t>LIMPEZAS</t>
  </si>
  <si>
    <t>LIMPEZA FINAL DA OBRA</t>
  </si>
  <si>
    <r>
      <t xml:space="preserve">ITEM: </t>
    </r>
    <r>
      <rPr>
        <sz val="9"/>
        <color rgb="FF000000"/>
        <rFont val="Gill Sans MT"/>
        <family val="2"/>
      </rPr>
      <t>PS - 014</t>
    </r>
  </si>
  <si>
    <t>ACIDO MURIATICO, DILUICAO 10% A 12% PARA USO EM LIMPEZA</t>
  </si>
  <si>
    <t>L</t>
  </si>
  <si>
    <t>LIMPEZA VIDRO COMUM</t>
  </si>
  <si>
    <t>LIMPEZA AZULEJO</t>
  </si>
  <si>
    <t>PS - 015</t>
  </si>
  <si>
    <r>
      <t xml:space="preserve">ITEM: </t>
    </r>
    <r>
      <rPr>
        <sz val="9"/>
        <color rgb="FF000000"/>
        <rFont val="Gill Sans MT"/>
        <family val="2"/>
      </rPr>
      <t>PS - 015</t>
    </r>
  </si>
  <si>
    <t>ESTOPA</t>
  </si>
  <si>
    <t>SOLVENTE DILUENTE A BASE DE AGUARRAS</t>
  </si>
  <si>
    <r>
      <t xml:space="preserve">ITEM: </t>
    </r>
    <r>
      <rPr>
        <sz val="9"/>
        <color rgb="FF000000"/>
        <rFont val="Gill Sans MT"/>
        <family val="2"/>
      </rPr>
      <t>PS - 016</t>
    </r>
  </si>
  <si>
    <t>12.3</t>
  </si>
  <si>
    <t>12.3.1</t>
  </si>
  <si>
    <t>12.3.3</t>
  </si>
  <si>
    <t>12.3.4</t>
  </si>
  <si>
    <t>12.3.5</t>
  </si>
  <si>
    <t>12.3.6</t>
  </si>
  <si>
    <t>12.4</t>
  </si>
  <si>
    <t>12.4.1</t>
  </si>
  <si>
    <t>13.4.4</t>
  </si>
  <si>
    <t>13.4.5</t>
  </si>
  <si>
    <t>13.5</t>
  </si>
  <si>
    <t>13.5.1</t>
  </si>
  <si>
    <t>13.5.2</t>
  </si>
  <si>
    <t>13.6</t>
  </si>
  <si>
    <t>13.6.1</t>
  </si>
  <si>
    <t>17.2</t>
  </si>
  <si>
    <r>
      <t xml:space="preserve">ITEM: </t>
    </r>
    <r>
      <rPr>
        <sz val="9"/>
        <color rgb="FF000000"/>
        <rFont val="Gill Sans MT"/>
        <family val="2"/>
      </rPr>
      <t>PS - 017</t>
    </r>
  </si>
  <si>
    <r>
      <t xml:space="preserve">UN: </t>
    </r>
    <r>
      <rPr>
        <sz val="9"/>
        <color rgb="FF000000"/>
        <rFont val="Gill Sans MT"/>
        <family val="2"/>
      </rPr>
      <t>M3</t>
    </r>
  </si>
  <si>
    <r>
      <t xml:space="preserve">ITEM: </t>
    </r>
    <r>
      <rPr>
        <sz val="9"/>
        <color rgb="FF000000"/>
        <rFont val="Gill Sans MT"/>
        <family val="2"/>
      </rPr>
      <t>PS - 018</t>
    </r>
  </si>
  <si>
    <r>
      <t xml:space="preserve">ITEM: </t>
    </r>
    <r>
      <rPr>
        <sz val="9"/>
        <color rgb="FF000000"/>
        <rFont val="Gill Sans MT"/>
        <family val="2"/>
      </rPr>
      <t>PS - 020</t>
    </r>
  </si>
  <si>
    <r>
      <t xml:space="preserve">ITEM: </t>
    </r>
    <r>
      <rPr>
        <sz val="9"/>
        <color rgb="FF000000"/>
        <rFont val="Gill Sans MT"/>
        <family val="2"/>
      </rPr>
      <t>PS - 021</t>
    </r>
  </si>
  <si>
    <t>INSTALAÇÃO AR CONDINCIONADO SPLIT 9.000BTU'S</t>
  </si>
  <si>
    <t>REFRIMAQ</t>
  </si>
  <si>
    <t>32.958.040/0001-37</t>
  </si>
  <si>
    <t>(66) 99997-7732</t>
  </si>
  <si>
    <t>Und</t>
  </si>
  <si>
    <t>CLIMATIZAÇÃO ITÁLIA</t>
  </si>
  <si>
    <t>11.124.759/0001-00</t>
  </si>
  <si>
    <t>(66) 35440150</t>
  </si>
  <si>
    <t>und</t>
  </si>
  <si>
    <t>INSTALAÇÃO AR CONDINCIONADO SPLIT 18.000BTU'S</t>
  </si>
  <si>
    <t>INSTALAÇÃO DE AR-CONDICIONADO 9000 BTU/H</t>
  </si>
  <si>
    <t>INSTALAÇÃO DE AR-CONDICIONADO 18000 BTU/H</t>
  </si>
  <si>
    <t>RODAPE OU RODABANCADA EM GRANITO, POLIDO, TIPO ANDORINHA/ QUARTZ/ CASTELO/ CORUMBA OU OUTROS EQUIVALENTES DA REGIAO, H= 10 CM, E= *2,0* CM</t>
  </si>
  <si>
    <t>ELETRICISTA COM ENCARGOS COMPLEMENTARES</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</si>
  <si>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</si>
  <si>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</si>
  <si>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</si>
  <si>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16 MM², ANTI-CHAMA 0,6/1,0 KV, PARA DISTRIBUIÇÃO - FORNECIMENTO E INSTALAÇÃO. AF_12/2015</t>
  </si>
  <si>
    <t>DISJUNTOR BIPOLAR TIPO DIN, CORRENTE NOMINAL DE 20A - FORNECIMENTO E INSTALAÇÃO. AF_04/2016</t>
  </si>
  <si>
    <t>DISJUNTOR BIPOLAR TIPO DIN, CORRENTE NOMINAL DE 32A - FORNECIMENTO E INSTALAÇÃO. AF_04/2016</t>
  </si>
  <si>
    <t>DISJUNTOR TRIPOLAR TIPO DIN, CORRENTE NOMINAL DE 50A - FORNECIMENTO E INSTALAÇÃO. AF_04/2016</t>
  </si>
  <si>
    <t>ELETRO ROVARIS</t>
  </si>
  <si>
    <t>KIT PORCA GAIOLA TEM 12 MM E ROSCA M5 (convertido em unidade)</t>
  </si>
  <si>
    <t>PATCH CORD CAT 6 1,5m</t>
  </si>
  <si>
    <t>PATCH CORD CAT 6 2,5m</t>
  </si>
  <si>
    <t>ABRAÇADEIRA DE PLÁSTICO NO MÍNIMO 28 cm (convertido em pcte. De 100 unidades)</t>
  </si>
  <si>
    <t>UN: CJ</t>
  </si>
  <si>
    <t>AUXILIAR DE ELETRICISTA COM ENCARGOS COMPLEMENTARES</t>
  </si>
  <si>
    <t xml:space="preserve"> CONECTOR FEMEA RJ - 45, CATEGORIA 6</t>
  </si>
  <si>
    <t>INSTALAÇÕES ELÉTRICAS</t>
  </si>
  <si>
    <r>
      <t xml:space="preserve">ITEM: </t>
    </r>
    <r>
      <rPr>
        <sz val="9"/>
        <color rgb="FF000000"/>
        <rFont val="Gill Sans MT"/>
        <family val="2"/>
      </rPr>
      <t>PS - 048</t>
    </r>
  </si>
  <si>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</si>
  <si>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</si>
  <si>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100 +/- 20 MM, INCLUI SERVICO DE BOMBEAMENTO (NBR 8953)</t>
  </si>
  <si>
    <t>RUFO EM CHAPA DE AÇO GALVANIZADO NÚMERO 24, CORTE DE 25 CM, INCLUSO TRANSPORTE VERTICAL. AF_06/2016 (Contrarufo)</t>
  </si>
  <si>
    <t>CALHA EM CHAPA DE AÇO GALVANIZADO NÚMERO 24, DESENVOLVIMENTO DE 50 CM, INCLUSO TRANSPORTE VERTICAL. AF_06/2016</t>
  </si>
  <si>
    <t>CARPINTEIRO DE FORMAS COM ENCARGOS COMPLEMENTARES</t>
  </si>
  <si>
    <t>Material para aterro (espessura do aterro 30cm)</t>
  </si>
  <si>
    <t>CONCRETAGEM DE SAPATAS, FCK 25 MPA, COM USO DE BOMBA  LANÇAMENTO, ADENSAMENTO E ACABAMENTO.</t>
  </si>
  <si>
    <t>CONCRETAGEM DE VIGAS E LAJES, FCK=25 MPA, PARA LAJES PREMOLDADAS COM USO DE BOMBA EM EDIFICAÇÃO COM ÁREA MÉDIA DE LAJES MENOR OU IGUAL A 20 M² - LANÇAMENTO, ADENSAMENTO E ACABAMENTO.</t>
  </si>
  <si>
    <t>LAJE PISO - PRE-MOLD H=12CM P/ 500KG/M2 / INCL VIGOTAS TG8, LAJOTAS, CAPA - 4CM DE CONCRETO 25MPA E ESCORAMENTO.</t>
  </si>
  <si>
    <t>AJUDANTE DE CARPINTEIRO COM ENCARGOS COMPLEMENTARES</t>
  </si>
  <si>
    <t xml:space="preserve">ACO CA-60, 5,0 MM, VERGALHAO  </t>
  </si>
  <si>
    <t>LAJE PRE-MOLDADA CONVENCIONAL (LAJOTAS + VIGOTAS) PARA PISO, UNIDIRECIONAL, SOBRECARGA DE 350 KG/M2, VAO ATE 4,50 M (SEM COLOCACAO)</t>
  </si>
  <si>
    <t>PONTALETE DE MADEIRA NAO APARELHADA *7,5 X 7,5* CM (3 X 3 ") PINUS, MISTA OU EQUIVALENTE DA REGIAO</t>
  </si>
  <si>
    <t xml:space="preserve">PREGO DE ACO POLIDO COM CABECA 18 X 27 (2 1/2 X 10)  </t>
  </si>
  <si>
    <t>TABUA DE MADEIRA NAO APARELHADA *2,5 X 30* CM, CEDRINHO OU EQUIVALENTE DA REGIAO</t>
  </si>
  <si>
    <t>VÁLVULA DE DESCARGA METÁLICA, BASE 1 1/2 ", ACABAMENTO METALICO CROMADO - FORNECIMENTO E INSTALAÇÃO. AF_01/2019</t>
  </si>
  <si>
    <t>ENTRADA DE ENERGIA</t>
  </si>
  <si>
    <t>ANDAIME TABUADO SOBRE CAVALETES (INCLUSO CAVALETE) EM MADEIRA DE 1ª UTIL 20X INCL MOVIMENTACAO P/ PE-DIREITO 4,00M</t>
  </si>
  <si>
    <t>7.3.3</t>
  </si>
  <si>
    <t xml:space="preserve">PREGO DE ACO POLIDO COM CABECA 18 X 30 (2 3/4 X 10)  </t>
  </si>
  <si>
    <t xml:space="preserve">PRANCHAO DE MADEIRA APARELHADA *8 X 30* CM, MACARANDUBA, ANGELIM OU EQUIVALENTE DA REGIAO  </t>
  </si>
  <si>
    <t>kg</t>
  </si>
  <si>
    <t>15.2</t>
  </si>
  <si>
    <t>UN: UNIDADE</t>
  </si>
  <si>
    <t>88309</t>
  </si>
  <si>
    <t>INSTALAÇÕES HIDRÁULICAS</t>
  </si>
  <si>
    <t>ALIMENTAÇÃO PREDIAL</t>
  </si>
  <si>
    <t>HIDRÔMETRO DN 25 (¾ ), 5,0 M³/H FORNECIMENTO E INSTALAÇÃO. AF_11/2016</t>
  </si>
  <si>
    <t>RAMAIS E SUBRAMAIS DE DISTRIBUIÇÃO DE ÁGUA</t>
  </si>
  <si>
    <t>ADAPTADOR COM FLANGES LIVRES, PVC, SOLDÁVEL, DN 50 MM X 1 1/2 , INSTALADO EM RESERVAÇÃO DE ÁGUA DE EDIFICAÇÃO QUE POSSUA RESERVATÓRIO DE FIBRA/FIBROCIMENTO   FORNECIMENTO E INSTALAÇÃO. AF_06/2016</t>
  </si>
  <si>
    <t>TE, PVC, SOLDÁVEL, DN 25MM, INSTALADO EM RAMAL DE DISTRIBUIÇÃO DE ÁGUA - FORNECIMENTO E INSTALAÇÃO. AF_12/2014</t>
  </si>
  <si>
    <t>TÊ DE REDUÇÃO, PVC, SOLDÁVEL, DN 50MM X 25MM, INSTALADO EM PRUMADA DE ÁGUA - FORNECIMENTO E INSTALAÇÃO. AF_12/2014</t>
  </si>
  <si>
    <t>INSTALAÇÕES SANITÁRIAS</t>
  </si>
  <si>
    <t>RAMAIS DE DESCARGA E ENCAMINHAMENTO DE ESGOTO</t>
  </si>
  <si>
    <t>CAIXA DE GORDURA SIMPLES (CAPACIDADE: 36 L), RETANGULAR, EM ALVENARIA COM BLOCOS DE CONCRETO, DIMENSÕES INTERNAS = 0,2X0,4 M, ALTURA INTERNA = 0,8 M. AF_05/2018</t>
  </si>
  <si>
    <t>CAIXA ENTERRADA HIDRÁULICA RETANGULAR, EM ALVENARIA COM BLOCOS DE CONCRETO, DIMENSÕES INTERNAS: 0,6X0,6X0,6 M PARA REDE DE ESGOTO. AF_05/2018</t>
  </si>
  <si>
    <t>CURVA CURTA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</si>
  <si>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</si>
  <si>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</si>
  <si>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 xml:space="preserve">TERMINAL DE VENTILACAO, 50 MM, SERIE NORMAL, ESGOTO PREDIAL  </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</si>
  <si>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</si>
  <si>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</si>
  <si>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</si>
  <si>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TE, PVC, SERIE NORMAL, ESGOTO PREDIAL, DN 50 X 50 MM, JUNTA ELÁSTICA, FORNECIDO E INSTALADO EM RAMAL DE DESCARGA OU RAMAL DE ESGOTO SANITÁRIO. AF_12/2014</t>
  </si>
  <si>
    <t>CURVA 45 GRAUS, PVC, SERIE NORMAL, ESGOTO PREDIAL, DN 100 MM, JUNTA ELÁSTICA, FORNECIDO E INSTALADO EM RAMAL DE DESCARGA OU RAMAL DE ESGOTO SANITÁRIO.</t>
  </si>
  <si>
    <t>INSTALAÇÕES PLUVIAIS</t>
  </si>
  <si>
    <t>RAMAIS DE ENCAMINHAMENTO DE ÁGUAS PLUVIAIS</t>
  </si>
  <si>
    <t>TUBO PVC, SÉRIE R, ÁGUA PLUVIAL, DN 100 MM, FORNECIDO E INSTALADO EM RAMAL DE ENCAMINHAMENTO. AF_12/2014</t>
  </si>
  <si>
    <t>14.8</t>
  </si>
  <si>
    <t>14.8.1</t>
  </si>
  <si>
    <t>14.8.2</t>
  </si>
  <si>
    <t>14.8.3</t>
  </si>
  <si>
    <t>EXTINTORES DE INCÊNDIO</t>
  </si>
  <si>
    <t>EXTINTOR INCÊNDIO TP PO QUIMICO 6KG - FORNECIMENTO E INSTALACAO</t>
  </si>
  <si>
    <t>EXTINTOR INCÊNDIO AGUA-PRESSURIZADA 10L INCL SUPORTE PAREDE CARGA     COMPLETA FORNECIMENTO E COLOCACAO</t>
  </si>
  <si>
    <t>FORNECIMENTO E INSTALAÇÃO DE PLACA DE SINALIZAÇÃO DE EXTINTOR 20X30CM</t>
  </si>
  <si>
    <t>SINALIZAÇÃO - SAIDA DE EMERGENCIA</t>
  </si>
  <si>
    <t>FORNECIMENTO E INSTALAÇÃO DE PLACA DE SINALIZAÇÃO INDICATIVA, SAÍDA DE EMERGÊNCIA, SAÍDA LATERAL ESQUERDA/DIREITA/SAÍDA EM FRENTE</t>
  </si>
  <si>
    <t>LUMINARIA DE EMERGENCIA</t>
  </si>
  <si>
    <t>LUMINARIA DE EMERGENCIA 30 LEDS, POTENCIA 2 W, BATERIA DE LITIO, AUTONOMIA DE 6 CR</t>
  </si>
  <si>
    <t>INSTALAÇÕES DE PREVENÇÃO E COMBATE À INCÊNDIO E PÂNICO</t>
  </si>
  <si>
    <t>1.3.1</t>
  </si>
  <si>
    <t>TAPUME COM TELHA METÁLICA. AF_05/2018 (h=2,20m, apenas na frente do terreno)</t>
  </si>
  <si>
    <t>EXECUÇÃO DE SANITÁRIO E VESTIÁRIO EM CANTEIRO DE OBRA EM CHAPA DE MADEIRA COMPENSADA, NÃO INCLUSO MOBILIÁRIO. AF_02/2016 (1,00x2,00m conforme layout)</t>
  </si>
  <si>
    <t>EXECUÇÃO DE ALMOXARIFADO EM CANTEIRO DE OBRA EM CHAPA DE MADEIRA COMPENSADA, INCLUSO PRATELEIRAS. AF_02/2016 (2,50x2,00m conforme layout)</t>
  </si>
  <si>
    <t>2.5</t>
  </si>
  <si>
    <t>ARGILA OU BARRO PARA ATERRO/REATERRO (COM TRANSPORTE ATE 10 KM)  (Aterro interno edificação)</t>
  </si>
  <si>
    <t>Circulação 01</t>
  </si>
  <si>
    <t>Circulação 02</t>
  </si>
  <si>
    <t>VIDRO FUMÊ</t>
  </si>
  <si>
    <t>MADEIRA</t>
  </si>
  <si>
    <t xml:space="preserve">VERGA MOLDADA IN LOCO EM CONCRETO PARA JANELAS COM MAIS DE 1,5 M DE VÃO. AF_03/2016 </t>
  </si>
  <si>
    <t>REVESTIMENTO CERÂMICO PARA PAREDES EXTERNAS EM PASTILHAS DE PORCELANA 5 X 5 CM (PLACAS DE 30 X 30 CM), ALINHADAS A PRUMO, APLICADO EM PANOS COM VÃOS. AF_06/2014 (Detalhes 1 e 2)</t>
  </si>
  <si>
    <t xml:space="preserve"> REVESTIMENTO CERÂMICO PARA PAREDES INTERNAS COM PLACAS TIPO ESMALTADA EXTRA DE DIMENSÕES 25X35 CM APLICADAS EM AMBIENTES DE ÁREA MENOR QUE 5 M² NA ALTURA INTEIRA DAS PAREDES. AF_06/2014</t>
  </si>
  <si>
    <t>EMBOÇO PARA RECEBIMENTO DE CERÂMICA E REVESTIMENTO CERÂMICO - 25x35cm (PAREDES INTERNAS)</t>
  </si>
  <si>
    <t>REVESTIMENTO CERÂMICO EM PASTILHAS 5x5cm (PAREDES INTERNAS)</t>
  </si>
  <si>
    <t>Fachada Lateral Direita</t>
  </si>
  <si>
    <t>Fachada Lateral Esquerda</t>
  </si>
  <si>
    <t>Volume Frente</t>
  </si>
  <si>
    <t xml:space="preserve">TOTAL CHAPISCO </t>
  </si>
  <si>
    <t>TETOS INTERNOS</t>
  </si>
  <si>
    <t>TETOS EXTERNOS</t>
  </si>
  <si>
    <t>7.4</t>
  </si>
  <si>
    <t>7.4.1</t>
  </si>
  <si>
    <t>7.4.2</t>
  </si>
  <si>
    <t>7.4.3</t>
  </si>
  <si>
    <t>MASSA ÚNICA - SELADOR - MASSA CORRIDA - PINTURA - CONTRAPISOS - PISOS - RODAPÉS - SOLEIRAS (TETOS INTERNOS)</t>
  </si>
  <si>
    <r>
      <t>TETO (M</t>
    </r>
    <r>
      <rPr>
        <sz val="11"/>
        <color theme="1"/>
        <rFont val="Calibri"/>
        <family val="2"/>
      </rPr>
      <t>²)</t>
    </r>
  </si>
  <si>
    <r>
      <t>RODAPÉS (M</t>
    </r>
    <r>
      <rPr>
        <sz val="11"/>
        <color theme="1"/>
        <rFont val="Calibri"/>
        <family val="2"/>
      </rPr>
      <t>)</t>
    </r>
  </si>
  <si>
    <t>TEXTURA ACRÍLICA, APLICAÇÃO MANUAL EM TETO, UMA DEMÃO. AF_09/2016</t>
  </si>
  <si>
    <t>11.4</t>
  </si>
  <si>
    <t>11.4.1</t>
  </si>
  <si>
    <t>11.4.2</t>
  </si>
  <si>
    <t>11.4.3</t>
  </si>
  <si>
    <t>CALHA EM CHAPA DE AÇO GALVANIZADO NÚMERO 24, DESENVOLVIMENTO DE 100 CM, INCLUSO TRANSPORTE VERTICAL. AF_07/2019 (Beiral de laje com rufo)</t>
  </si>
  <si>
    <t>2.6</t>
  </si>
  <si>
    <t>SABONETEIRA PLASTICA TIPO DISPENSER PARA SABONETE LIQUIDO COM RESERVATORIO 800 A 1500 ML, INCLUSO FIXAÇÃO. AF_10/2016 (Banheiros e salas com lavatório)</t>
  </si>
  <si>
    <t>TOALHEIRO PLASTICO TIPO DISPENSER PARA PAPEL TOALHA INTERFOLHADO (Banheiros e salas com lavatórios)</t>
  </si>
  <si>
    <t>ÁREAS EXTERNAS E PAVIMENTAÇÕES</t>
  </si>
  <si>
    <t>LAVATÓRIO LOUÇA BRANCA COM COLUNA, *44 X 35,5* CM, PADRÃO POPULAR - FORNECIMENTO E INSTALAÇÃO. AF_12/2013</t>
  </si>
  <si>
    <t>TANQUE DE MÁRMORE SINTÉTICO COM COLUNA, 22L OU EQUIVALENTE  FORNECIMENTO E INSTALAÇÃO. AF_12/2013 (DML)</t>
  </si>
  <si>
    <t xml:space="preserve">BANCADA DE GRANITO CINZA POLIDO 150 X 60 CM, COM RODABANCA DE 10CM E RESSALTO DE CONTENÇÃO DE ÁGUA DE 5CM, COM CUBA DE EMBUTIR DE AÇO INOXIDÁVEL MÉDIA, VÁLVULA AMERICANA EM METAL CROMADO, SIFÃO FLEXÍVEL EM PVC, ENGATE FLEXÍVEL 30 CM, TORNEIRA CROMADA LONGA DE PAREDE, 1/2 OU 3/4 - FORNECIMENTO E INSTALAÇÃO. </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</si>
  <si>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</si>
  <si>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LIMPEZA VIDROS (M2)</t>
  </si>
  <si>
    <t>ÁREA (M2)</t>
  </si>
  <si>
    <t>ENTRADA DE ENERGIA ELÉTRICA AÉREA TRIFÁSICA 100A COM POSTE DE CONCRETO, INCLUSIVE CABEAMENTO, DISJUNTOR, CAIXA DE PROTEÇÃO PARA MEDIDOR E ATERRAMENTO. CONFORME NORMA DA CONCESSIONARIA DE ENERGIA LOCAL-ENERGISA.  FORNECIMENTO E INSTALAÇÃO</t>
  </si>
  <si>
    <t>DISJUNTOR BIPOLAR TIPO DIN, CORRENTE NOMINAL DE 25A - FORNECIMENTO E INSTALAÇÃO. AF_04/2016</t>
  </si>
  <si>
    <t>PLAFON SOBREPOR  LED BC 24W ALUM 6000K - FORNECIMENTO E INSTALAÇÃO</t>
  </si>
  <si>
    <t>13.5.3</t>
  </si>
  <si>
    <t>13.5.4</t>
  </si>
  <si>
    <t>INTERRUPTOR SIMPLES (1 MÓDULO), 10A/250V, INCLUINDO SUPORTE E PLACA - FORNECIMENTO E INSTALAÇÃO. AF_12/2015</t>
  </si>
  <si>
    <t>PATCH CORD CAT 6 1,5m - Para tráfego de voz, dados e imagem, com certificação da ANATEL, de acordo com os novos requisitos vigentes. FORNECIMENTO E INSTALAÇÃO</t>
  </si>
  <si>
    <t>PS - 017</t>
  </si>
  <si>
    <t>PATCH CORD CAT 6 2,5m -  Para tráfego de voz, dados e imagem, com certificação da ANATEL, de acordo com os novos requisitos vigentes. FORNECIMENTO E INSTALAÇÃO</t>
  </si>
  <si>
    <t>PS - 018</t>
  </si>
  <si>
    <t>ABRAÇADEIRA DE PLÁSTICO NO MÍNIMO 28 cm - Pacote com 100 unidades. FORNECIMENTO E INSTALAÇÃO.</t>
  </si>
  <si>
    <t xml:space="preserve"> CONECTOR FEMEA RJ - 45, CATEGORIA 6 - FORNECIMMENTO E INSTALAÇÃO</t>
  </si>
  <si>
    <t>TOMADA DE REDE RJ45 - FORNECIMENTO E INSTALAÇÃO. AF_03/2018 - FORNECIMENTO E INSTALAÇÃO</t>
  </si>
  <si>
    <r>
      <t xml:space="preserve">UN: </t>
    </r>
    <r>
      <rPr>
        <sz val="9"/>
        <color rgb="FF000000"/>
        <rFont val="Gill Sans MT"/>
        <family val="2"/>
      </rPr>
      <t>CJ</t>
    </r>
  </si>
  <si>
    <t>ENTRADA DE ENERGIA ELÉTRICA AÉREA TRIFÁSICA 100A COM POSTE DE CONCRETO, INCLUSIVE CABEAMENTO, DISJUNTOR, CAIXA DE PROTEÇÃO PARA MEDIDOR E ATERRAMENTO. CONFORME NORMA DA CONCESSIONARIA DE ENERGIA LOCAL-ENERGISA. FORNECIMENTO E INSTALAÇÃO</t>
  </si>
  <si>
    <t xml:space="preserve">SUB TOTAL </t>
  </si>
  <si>
    <t>POSTE DE CONCRETO 7 / 150 DT - CONSTRUPOSTES</t>
  </si>
  <si>
    <t xml:space="preserve">ELETRODUTO PVC RIGIDO 1.1/2" X 3M - MAXIUDNUTOS </t>
  </si>
  <si>
    <t>LUVA PVC RIGIDO 1.1/2'' - MAXIDUTOS</t>
  </si>
  <si>
    <t>CURVA PVC RIGIDO 90º 1.1/2 - MAXIDUTOS</t>
  </si>
  <si>
    <t>BUCHA DE ALUMINIO 1.1/2" - HOMELUX</t>
  </si>
  <si>
    <t>ARRUELA DE ALUMINIO 1.1/2 - INCA</t>
  </si>
  <si>
    <t>ARMAÇÃO 1 X 1 LEVE GALVANIZADA - ROMAGNOULNE</t>
  </si>
  <si>
    <t>ROLDANA DE PORCELANA 72 X 72 MM - GERMERUN</t>
  </si>
  <si>
    <t>PARAFUSO MAQUINA 150MM X M16 REF:402.060U N- ROMAGNOLE</t>
  </si>
  <si>
    <t>PARAFUSO MAQUINA 250MM X M16 - ROMAGNOLEUN</t>
  </si>
  <si>
    <t>ARRUELA QUADRADA 38 X 03 X 18 - ROMAGNOLUEN</t>
  </si>
  <si>
    <t>CAIXA PADRÃO POLIFÁSICA POLICARB. REF:82U1N3 - TAF</t>
  </si>
  <si>
    <t>DISJUNTOR DIN TRIFÁSICO 100A CURVA C - SUONPRANO</t>
  </si>
  <si>
    <t>ELETRODUTO PVC RIGIDO 1/2 X 3MTS - MAXIDUUNTOS</t>
  </si>
  <si>
    <t>BUCHA DE ALUMINIO 1/2" - HOMELUX</t>
  </si>
  <si>
    <t>ARRUELA DE ALUMINIO 1/2" - HOMELUX</t>
  </si>
  <si>
    <t>ARAME GALVANIZADO Nº18 - AÇOFER</t>
  </si>
  <si>
    <t>MASSA CALAFETAR 350G - PULVITEC TABLET</t>
  </si>
  <si>
    <t>TABLET</t>
  </si>
  <si>
    <t>HASTE P/ATERRAMENTO 5/8 X 2,40MT S/ROSCAU NBAIXA CAMADA3 ,I0H0-858 - I N3T3E,L0L0I</t>
  </si>
  <si>
    <t>GRAMPO COBRE GTDU P/1 CABO TIPO U 3/8 - UONLIVO</t>
  </si>
  <si>
    <t>CAIXA DE ATERRAMENTO Nº 3 C/TAMPA REF:82U6N9 - TAF</t>
  </si>
  <si>
    <t>CABO COBRE NU BIMETALICO 16MM 7 FIOS - INMTELLI</t>
  </si>
  <si>
    <t>CABO FLEX 35MM 750V PRETO - CORDEIRO</t>
  </si>
  <si>
    <t>CABO FLEX 35MM 750V AZUL - CORDEIRO</t>
  </si>
  <si>
    <t>TERMINAL ISOL. TUBOLAR 35MM VERMELHO REFU:N30268 - IN T1E5L,L0I0</t>
  </si>
  <si>
    <t>TERMINAL DE COMPRESSAO TF-35 REF:13149 -U NINTELLI</t>
  </si>
  <si>
    <t>CONECTOR FEMEA RJ - 45, CATEGORIA 6 - FORNECIMENTO E INSTALAÇÃO</t>
  </si>
  <si>
    <r>
      <t xml:space="preserve">ITEM: </t>
    </r>
    <r>
      <rPr>
        <sz val="9"/>
        <color rgb="FF000000"/>
        <rFont val="Gill Sans MT"/>
        <family val="2"/>
      </rPr>
      <t>PS - 007</t>
    </r>
  </si>
  <si>
    <t>TERMINAL OU CONECTOR DE PRESSAO - PARA CABO 16MM2 - FORNECIMENTO E INSTALAÇÃO</t>
  </si>
  <si>
    <t>TERMINAL METALICO A PRESSAO PARA 1 CABO DE 16 MM2, COM 1 FURO DE FIXACAO</t>
  </si>
  <si>
    <r>
      <t xml:space="preserve">ITEM: </t>
    </r>
    <r>
      <rPr>
        <sz val="9"/>
        <color rgb="FF000000"/>
        <rFont val="Gill Sans MT"/>
        <family val="2"/>
      </rPr>
      <t>PS - 010</t>
    </r>
  </si>
  <si>
    <t>PLAFON SOBREPOR  LED BC 24W ALUM 6000K- FORNECIMENTO E INSTALAÇÃO</t>
  </si>
  <si>
    <t>PLAFON SOBREPOR  LED BC 24W ALUM 6000K</t>
  </si>
  <si>
    <t>PLAFON BOX GU10 QUAD BRANCO</t>
  </si>
  <si>
    <t>LÂMPADA GU 10 LED AM 3000K 4,0W BIV 36º</t>
  </si>
  <si>
    <r>
      <t xml:space="preserve">ITEM: </t>
    </r>
    <r>
      <rPr>
        <sz val="9"/>
        <color rgb="FF000000"/>
        <rFont val="Gill Sans MT"/>
        <family val="2"/>
      </rPr>
      <t>PS - 013</t>
    </r>
  </si>
  <si>
    <t>ENTRADA PADRÃO DE ENERGIA</t>
  </si>
  <si>
    <t>POSTE DE CONCRETO 7 / 150 DT - CONSTRUPOUSNTES</t>
  </si>
  <si>
    <t>HASTE P/ATERRAMENTO 5/8 X 2,40MT S/ROSCAU NBAIXA CAMAD A3 ,I0H0-858 - I N3T3E,L0L0I</t>
  </si>
  <si>
    <t>CABO FLEX 35MM 750V PRETO - IBERICA</t>
  </si>
  <si>
    <t>PATCH CORD CAT 6 1,5m - Para tráfego de voz, dados e imagem, com certificação da ANATEL, de acordo com os novos requisitos vigentes.</t>
  </si>
  <si>
    <t>PATCH CORD CAT 6 2,5m -  Para tráfego de voz, dados e imagem, com certificação da ANATEL, de acordo com os novos requisitos vigentes.</t>
  </si>
  <si>
    <t>ABRAÇADEIRA DE PLÁSTICO NO MÍNIMO 28 cm - Pacote com 100 unidades.</t>
  </si>
  <si>
    <t>TUBO EM COBRE FLEXÍVEL, DN 3/8", COM ISOLAMENTO, INSTALADO EM RAMAL DE ALIMENTAÇÃO DE AR CONDICIONADO COM CONDENSADORA INDIVIDUAL  FORNECIMENTO E INSTALAÇÃO. AF_12/2015</t>
  </si>
  <si>
    <t>REGISTRO DE ESFERA, PVC, SOLDÁVEL, DN  25 MM, INSTALADO EM RESERVAÇÃO DE ÁGUA DE EDIFICAÇÃO QUE POSSUA RESERVATÓRIO DE FIBRA/FIBROCIMENTO   FORNECIMENTO E INSTALAÇÃO. AF_06/2016</t>
  </si>
  <si>
    <t>12.1.2</t>
  </si>
  <si>
    <t>12.1.3</t>
  </si>
  <si>
    <t>ADAPTADOR COM FLANGES LIVRES, PVC, SOLDÁVEL, DN  25 MM X 3/4 , INSTALADO EM RESERVAÇÃO DE ÁGUA DE EDIFICAÇÃO QUE POSSUA RESERVATÓRIO DE FIBRA/FIBROCIMENTO   FORNECIMENTO E INSTALAÇÃO. AF_06/2016</t>
  </si>
  <si>
    <t>CAIXA D'AGUA EM POLIETILENO 2000 LITROS, COM TAMPA</t>
  </si>
  <si>
    <t>UN.</t>
  </si>
  <si>
    <t>JOELHO 90 GRAUS, PVC, SERIE NORMAL, ESGOTO PREDIAL, DN 100 MM, JUNTA ELÁSTICA, FORNECIDO E INSTALADO EM RAMAL DE DESCARGA OU RAMAL DE ESGOTO SANITÁRIO. AF_12/2014</t>
  </si>
  <si>
    <t>DEMOLIÇÃO EDIFICAÇÃO EXISTENTE</t>
  </si>
  <si>
    <t>13.5.5</t>
  </si>
  <si>
    <t>13.5.7</t>
  </si>
  <si>
    <t>13.7</t>
  </si>
  <si>
    <t>13.7.4</t>
  </si>
  <si>
    <t>13.7.5</t>
  </si>
  <si>
    <t>13.7.6</t>
  </si>
  <si>
    <t>14.5</t>
  </si>
  <si>
    <t>14.7.1</t>
  </si>
  <si>
    <t>14.7.3</t>
  </si>
  <si>
    <t>16.0</t>
  </si>
  <si>
    <t>16.1</t>
  </si>
  <si>
    <t>16.2</t>
  </si>
  <si>
    <t>16.3</t>
  </si>
  <si>
    <t>16.4</t>
  </si>
  <si>
    <t>15.1.1</t>
  </si>
  <si>
    <t>15.1.2</t>
  </si>
  <si>
    <t>15.1.3</t>
  </si>
  <si>
    <t>15.2.1</t>
  </si>
  <si>
    <t>15.2.2</t>
  </si>
  <si>
    <t>15.2.3</t>
  </si>
  <si>
    <t>15.2.4</t>
  </si>
  <si>
    <t>15.2.5</t>
  </si>
  <si>
    <t>15.2.6</t>
  </si>
  <si>
    <t>15.2.7</t>
  </si>
  <si>
    <t>15.2.8</t>
  </si>
  <si>
    <t>15.2.9</t>
  </si>
  <si>
    <t>15.2.10</t>
  </si>
  <si>
    <t>15.2.11</t>
  </si>
  <si>
    <t>15.2.12</t>
  </si>
  <si>
    <t>15.2.13</t>
  </si>
  <si>
    <t>15.2.14</t>
  </si>
  <si>
    <t>15.2.15</t>
  </si>
  <si>
    <t>15.2.16</t>
  </si>
  <si>
    <t>15.2.17</t>
  </si>
  <si>
    <t>15.2.18</t>
  </si>
  <si>
    <t>15.2.19</t>
  </si>
  <si>
    <t>15.2.20</t>
  </si>
  <si>
    <t>15.2.21</t>
  </si>
  <si>
    <t>15.2.22</t>
  </si>
  <si>
    <t>17.1.1</t>
  </si>
  <si>
    <t>17.1.2</t>
  </si>
  <si>
    <t>17.1.3</t>
  </si>
  <si>
    <t>17.1.4</t>
  </si>
  <si>
    <t>17.1.5</t>
  </si>
  <si>
    <t>17.1.6</t>
  </si>
  <si>
    <t>17.1.7</t>
  </si>
  <si>
    <t>17.1.8</t>
  </si>
  <si>
    <t>17.1.9</t>
  </si>
  <si>
    <t>17.1.10</t>
  </si>
  <si>
    <t>17.1.11</t>
  </si>
  <si>
    <t>17.1.12</t>
  </si>
  <si>
    <t>17.1.13</t>
  </si>
  <si>
    <t>17.1.14</t>
  </si>
  <si>
    <t>17.1.15</t>
  </si>
  <si>
    <t>17.1.16</t>
  </si>
  <si>
    <t>17.1.17</t>
  </si>
  <si>
    <t>17.1.18</t>
  </si>
  <si>
    <t>17.1.19</t>
  </si>
  <si>
    <t>17.1.20</t>
  </si>
  <si>
    <t>17.2.1</t>
  </si>
  <si>
    <t>17.2.3</t>
  </si>
  <si>
    <t>17.2.5</t>
  </si>
  <si>
    <t>17.2.8</t>
  </si>
  <si>
    <t>18.1.1</t>
  </si>
  <si>
    <t>18.1.2</t>
  </si>
  <si>
    <t>18.1.3</t>
  </si>
  <si>
    <t>18.1.4</t>
  </si>
  <si>
    <t>18.1.5</t>
  </si>
  <si>
    <t>19.0</t>
  </si>
  <si>
    <t>19.2</t>
  </si>
  <si>
    <t>19.3</t>
  </si>
  <si>
    <t>19.4</t>
  </si>
  <si>
    <t>19.5</t>
  </si>
  <si>
    <t>19.8</t>
  </si>
  <si>
    <t>19.9</t>
  </si>
  <si>
    <t>20.0</t>
  </si>
  <si>
    <t>20.1</t>
  </si>
  <si>
    <t>21.0</t>
  </si>
  <si>
    <t>22.2</t>
  </si>
  <si>
    <t>22.1</t>
  </si>
  <si>
    <t>22.3</t>
  </si>
  <si>
    <t>22.0</t>
  </si>
  <si>
    <t>23.0</t>
  </si>
  <si>
    <t>23.1</t>
  </si>
  <si>
    <t>23.1.1</t>
  </si>
  <si>
    <t>23.1.2</t>
  </si>
  <si>
    <t>23.1.3</t>
  </si>
  <si>
    <t>23.1.4</t>
  </si>
  <si>
    <t>23.2</t>
  </si>
  <si>
    <t>23.2.1</t>
  </si>
  <si>
    <t>23.3</t>
  </si>
  <si>
    <t>23.3.1</t>
  </si>
  <si>
    <t>PS - 002</t>
  </si>
  <si>
    <t>PS - 007</t>
  </si>
  <si>
    <t>PS - 019</t>
  </si>
  <si>
    <t>PS - 020</t>
  </si>
  <si>
    <t>PS - 021</t>
  </si>
  <si>
    <t>REMOÇÃO DE TELHAS, DE FIBROCIMENTO, METÁLICA E CERÂMICA, DE FORMA MANUAL, SEM REAPROVEITAMENTO. AF_12/2017</t>
  </si>
  <si>
    <t>REMOÇÃO DE TRAMA DE MADEIRA PARA COBERTURA, DE FORMA MANUAL, SEM REAPROVEITAMENTO. AF_12/2017</t>
  </si>
  <si>
    <t>1.3.2</t>
  </si>
  <si>
    <t>1.3.3</t>
  </si>
  <si>
    <t>REMOÇÃO DE FORROS DE DRYWALL, PVC E FIBROMINERAL, DE FORMA MANUAL, SEM REAPROVEITAMENTO. AF_12/2017</t>
  </si>
  <si>
    <t>REMOÇÃO DE PORTAS, DE FORMA MANUAL, SEM REAPROVEITAMENTO. AF_12/2017</t>
  </si>
  <si>
    <t>REMOÇÃO DE JANELAS, DE FORMA MANUAL, SEM REAPROVEITAMENTO. AF_12/2017</t>
  </si>
  <si>
    <t>ESCAVADEIRA HIDRÁULICA SOBRE ESTEIRAS, CAÇAMBA 0,80 M3, PESO OPERACIONAL 17 T, POTENCIA BRUTA 111 HP - MATERIAIS NA OPERAÇÃO. AF_06/2014 (Demolição das alvenarias)</t>
  </si>
  <si>
    <t>REGULARIZACAO DE SUPERFICIES EM TERRA COM MOTONIVELADORA</t>
  </si>
  <si>
    <t>RAMAIS DE VENTILAÇÃO</t>
  </si>
  <si>
    <t>PILAR</t>
  </si>
  <si>
    <t>P11</t>
  </si>
  <si>
    <t>P12</t>
  </si>
  <si>
    <t>P13</t>
  </si>
  <si>
    <t>P14</t>
  </si>
  <si>
    <t>P15</t>
  </si>
  <si>
    <t>P16</t>
  </si>
  <si>
    <t>P17</t>
  </si>
  <si>
    <t>LADO B</t>
  </si>
  <si>
    <t>LADO H</t>
  </si>
  <si>
    <t>ÁREA</t>
  </si>
  <si>
    <t>ÁREA TOTAL</t>
  </si>
  <si>
    <t>PROF. ESCAVAÇÃO</t>
  </si>
  <si>
    <t>VOL. ESC.</t>
  </si>
  <si>
    <t>ESCAVAÇÃO MANUAL PARA BLOCO DE COROAMENTO OU SAPATA, COM PREVISÃO DE FÔRMA. AF_06/2017</t>
  </si>
  <si>
    <t>TRAMA DE MADEIRA COMPOSTA POR TERÇAS PARA TELHADOS DE ATÉ 2 ÁGUAS PARA TELHA ONDULADA DE FIBROCIMENTO, METÁLICA, PLÁSTICA OU TERMOACÚSTICA, INCLUSO TRANSPORTE VERTICAL. AF_07/2019</t>
  </si>
  <si>
    <t>RUFO EXTERNO/INTERNO EM CHAPA DE AÇO GALVANIZADO NÚMERO 26, CORTE DE 33 CM, INCLUSO IÇAMENTO. AF_07/2019 (Rufo Volume fachada)</t>
  </si>
  <si>
    <t>ORÇAMENTO - CONSTRUÇÃO
Capela Mortuaria - Zona Leste</t>
  </si>
  <si>
    <t>Obra: Construção da Capela Mortuaria Zona Leste</t>
  </si>
  <si>
    <t>Local: Rua São Francisco de Assis, Lote A.C., Quadra Área Comunitaria, Loteamento Vila Bela - Sorriso MT</t>
  </si>
  <si>
    <t>Gabarito de obra</t>
  </si>
  <si>
    <t>lado A</t>
  </si>
  <si>
    <t>lado B</t>
  </si>
  <si>
    <t>lado C</t>
  </si>
  <si>
    <t>lado D</t>
  </si>
  <si>
    <t>Remoção das porta existente</t>
  </si>
  <si>
    <t>porta 1</t>
  </si>
  <si>
    <t>porta 2</t>
  </si>
  <si>
    <t xml:space="preserve">porta 3 </t>
  </si>
  <si>
    <t>Total (m²)</t>
  </si>
  <si>
    <t>total (m)</t>
  </si>
  <si>
    <t xml:space="preserve">Remoção das Janelas </t>
  </si>
  <si>
    <t>Janela 1</t>
  </si>
  <si>
    <t>Janela 2</t>
  </si>
  <si>
    <t>Janela 3</t>
  </si>
  <si>
    <t>porta 4</t>
  </si>
  <si>
    <t>porta 5</t>
  </si>
  <si>
    <t xml:space="preserve">Tapume de obra </t>
  </si>
  <si>
    <t>Lado D</t>
  </si>
  <si>
    <t>Lado B</t>
  </si>
  <si>
    <t xml:space="preserve">Copa </t>
  </si>
  <si>
    <t>Banho Masc.</t>
  </si>
  <si>
    <t>Banho Feminino</t>
  </si>
  <si>
    <t xml:space="preserve">Quarto </t>
  </si>
  <si>
    <t>Salão</t>
  </si>
  <si>
    <t>LADO A</t>
  </si>
  <si>
    <t>LADO C</t>
  </si>
  <si>
    <t>LABO B</t>
  </si>
  <si>
    <t>LADO D</t>
  </si>
  <si>
    <t>DESCONTO DE VÃO SUPERIOR A 2M²</t>
  </si>
  <si>
    <t>SOMA DOS LADOS</t>
  </si>
  <si>
    <t>ÁREA (M²)</t>
  </si>
  <si>
    <t>Muros</t>
  </si>
  <si>
    <t>Platibanda laranja</t>
  </si>
  <si>
    <t>Platibanda azul</t>
  </si>
  <si>
    <t>Platibanda rosa</t>
  </si>
  <si>
    <t>Platibanda verde</t>
  </si>
  <si>
    <t>ABRIR 4F</t>
  </si>
  <si>
    <t>SALÃO</t>
  </si>
  <si>
    <t>BANHO MASC., BANHO FEMIN.</t>
  </si>
  <si>
    <t>QUARTO</t>
  </si>
  <si>
    <t>Platibanda Laranja</t>
  </si>
  <si>
    <t>TOTAL CHAPISCO M²</t>
  </si>
  <si>
    <t>TOTAL ALVENARIA M²</t>
  </si>
  <si>
    <t>TOTAL PASTILHAS m²</t>
  </si>
  <si>
    <t>SINAPI - JULHO 2021 - DESONERADO</t>
  </si>
  <si>
    <t>PLACA DE OBRA (PARA CONSTRUCAO CIVIL) EM CHAPA GALVANIZADA *N. 22*, ADESIVADA, DE *2,0 X 1,125* M    - (padrão prefeitura 3,00m x 2,00m)</t>
  </si>
  <si>
    <t>Circulação 1</t>
  </si>
  <si>
    <t>Circulação 2</t>
  </si>
  <si>
    <t>DEMOLIÇÃO DE ALVENARIA DE BLOCO FURADO, DE FORMA MANUAL, SEM REAPROVEITAMENTO. AF_12/2017</t>
  </si>
  <si>
    <t xml:space="preserve">calhas </t>
  </si>
  <si>
    <t>Impermeabilização das marquise com chapa galvanizada</t>
  </si>
  <si>
    <t>marquise amarela</t>
  </si>
  <si>
    <t>marquise roxa</t>
  </si>
  <si>
    <t>Rufos com chapa galvanizada</t>
  </si>
  <si>
    <t>platibandas</t>
  </si>
  <si>
    <r>
      <rPr>
        <b/>
        <sz val="9"/>
        <color theme="1"/>
        <rFont val="Gill Sans MT"/>
        <family val="2"/>
      </rPr>
      <t>Responsável Técnico</t>
    </r>
    <r>
      <rPr>
        <sz val="9"/>
        <color theme="1"/>
        <rFont val="Gill Sans MT"/>
        <family val="2"/>
      </rPr>
      <t>:</t>
    </r>
  </si>
  <si>
    <t>TOTAL (m)</t>
  </si>
  <si>
    <t xml:space="preserve">Grama Esmeraldo </t>
  </si>
  <si>
    <t xml:space="preserve">Grama dentro do terreno </t>
  </si>
  <si>
    <t xml:space="preserve">grama calcada externa frente capela </t>
  </si>
  <si>
    <t>calçada paver</t>
  </si>
  <si>
    <t xml:space="preserve">calçada paver interno </t>
  </si>
  <si>
    <t xml:space="preserve">calçada pave externo frente capela </t>
  </si>
  <si>
    <t>Rufos( pingadeira) com chapa galvanizada</t>
  </si>
  <si>
    <t>BANCADA DE GRANITO CINZA POLIDO 150 X 60 CM, COM RODABANCA DE 10CM E RESSALTO DE CONTENÇÃO DE ÁGUA DE 5CM, COM CUBA DE EMBUTIR DE AÇO INOXIDÁVEL MÉDIA, VÁLVULA AMERICANA EM METAL CROMADO, SIFÃO FLEXÍVEL EM PVC, ENGATE FLEXÍVEL 30 CM, TORNEIRA CROMADA LONGA DE PAREDE - FORNECIMENTO E INSTALAÇÃO. (Cozinha,)</t>
  </si>
  <si>
    <t>FUNDAÇÕES E ARRANQUES</t>
  </si>
  <si>
    <t>TRANSPORTE DE ENTULHO COMCAMINHÃO BASCULANTE 6 M3, PESO BRUTO TOTAL 16.000 KG, CARGA ÚTIL MÁXIM 
A 13.071 KG, DISTÂNCIA ENTRE EIXOS 4,80 M,</t>
  </si>
  <si>
    <t>COMPACTACAO MECANICA,DO SOLO , COM COMPACTADOR DE SOLO A PERRCUSSÃO</t>
  </si>
  <si>
    <r>
      <t xml:space="preserve">ARMAÇÃO DE PILAR OU VIGA DE UMA ESTRUTURA CONVENCIONAL DE CONCRETO ARMADO EM UMA EDIFÍCAÇÃO TÉRREA OU SOBRADO UTILIZANDO AÇO </t>
    </r>
    <r>
      <rPr>
        <b/>
        <sz val="9"/>
        <color theme="4"/>
        <rFont val="Gill Sans MT"/>
        <family val="2"/>
      </rPr>
      <t>CA-60 DE 5.0 MM</t>
    </r>
    <r>
      <rPr>
        <sz val="9"/>
        <color theme="4"/>
        <rFont val="Gill Sans MT"/>
        <family val="2"/>
      </rPr>
      <t xml:space="preserve"> - MONTAGEM. </t>
    </r>
  </si>
  <si>
    <r>
      <t xml:space="preserve">ARMAÇÃO DE PILAR OU VIGA DE UMA ESTRUTURA CONVENCIONAL DE CONCRETO ARMADO EM UMA EDIFICAÇÃO TÉRREA OU SOBRADO UTILIZANDO AÇO </t>
    </r>
    <r>
      <rPr>
        <b/>
        <sz val="9"/>
        <color theme="4"/>
        <rFont val="Gill Sans MT"/>
        <family val="2"/>
      </rPr>
      <t>CA-50 DE 6,3 MM</t>
    </r>
    <r>
      <rPr>
        <sz val="9"/>
        <color theme="4"/>
        <rFont val="Gill Sans MT"/>
        <family val="2"/>
      </rPr>
      <t xml:space="preserve"> - MONTAGEM.</t>
    </r>
  </si>
  <si>
    <r>
      <t xml:space="preserve">ARMAÇÃO DE PILAR OU VIGA DE UMA ESTRUTURA CONVENCIONAL DE CONCRETO ARMADO EM UMA EDIFÍCAÇÃO TÉRREA OU SOBRADO UTILIZANDO AÇO </t>
    </r>
    <r>
      <rPr>
        <b/>
        <sz val="9"/>
        <color theme="4"/>
        <rFont val="Gill Sans MT"/>
        <family val="2"/>
      </rPr>
      <t>CA-50 DE 8.0 MM</t>
    </r>
    <r>
      <rPr>
        <sz val="9"/>
        <color theme="4"/>
        <rFont val="Gill Sans MT"/>
        <family val="2"/>
      </rPr>
      <t xml:space="preserve"> - MONTAGEM. </t>
    </r>
  </si>
  <si>
    <r>
      <t xml:space="preserve">ARMAÇÃO DE PILAR OU VIGA DE UMA ESTRUTURA CONVENCIONAL DE CONCRETO ARMADO EM UMA EDIFÍCAÇÃO TÉRREA OU SOBRADO UTILIZANDO AÇO </t>
    </r>
    <r>
      <rPr>
        <b/>
        <sz val="9"/>
        <color theme="4"/>
        <rFont val="Gill Sans MT"/>
        <family val="2"/>
      </rPr>
      <t>CA-50 DE 10.0 MM</t>
    </r>
    <r>
      <rPr>
        <sz val="9"/>
        <color theme="4"/>
        <rFont val="Gill Sans MT"/>
        <family val="2"/>
      </rPr>
      <t xml:space="preserve"> - MONTAGEM. </t>
    </r>
  </si>
  <si>
    <r>
      <t xml:space="preserve">ARMAÇÃO DE PILAR OU VIGA DE UMA ESTRUTURA CONVENCIONAL DE CONCRETO ARMADO EM UMA EDIFÍCAÇÃO TÉRREA OU SOBRADO UTILIZANDO AÇO </t>
    </r>
    <r>
      <rPr>
        <b/>
        <sz val="9"/>
        <color theme="4"/>
        <rFont val="Gill Sans MT"/>
        <family val="2"/>
      </rPr>
      <t>CA-50 DE 6.3 MM</t>
    </r>
    <r>
      <rPr>
        <sz val="9"/>
        <color theme="4"/>
        <rFont val="Gill Sans MT"/>
        <family val="2"/>
      </rPr>
      <t xml:space="preserve"> - MONTAGEM. </t>
    </r>
  </si>
  <si>
    <r>
      <t xml:space="preserve">ARMAÇÃO DE LAJE DE UMA ESTRUTURA CONVENCIONAL DE CONCRETO ARMADO EM UM EDIFÍCIO DE MÚLTIPLOS PAVIMENTOS UTILIZANDO AÇO </t>
    </r>
    <r>
      <rPr>
        <b/>
        <sz val="9"/>
        <color theme="4"/>
        <rFont val="Gill Sans MT"/>
        <family val="2"/>
      </rPr>
      <t>CA-50 DE 6,3 MM</t>
    </r>
    <r>
      <rPr>
        <sz val="9"/>
        <color theme="4"/>
        <rFont val="Gill Sans MT"/>
        <family val="2"/>
      </rPr>
      <t xml:space="preserve"> - MONTAGEM.</t>
    </r>
  </si>
  <si>
    <t xml:space="preserve">IMPERMEABILIZAÇÃO DE SUPERFÍCIE COM EMULSÃO ASFÁLTICA, 2 DEMÃOS AF_06/ </t>
  </si>
  <si>
    <t>JANELA BANHEIRO</t>
  </si>
  <si>
    <t>JANELA QUARTO</t>
  </si>
  <si>
    <t>VERGAS PARA PORTAS DE PILAR A PILAR (MAIS 1,5m)</t>
  </si>
  <si>
    <t>CAIBRO APARELHADO *7,5 X 7,5* CM, EM MACARANDUBA, ANGELIM OU EQUIVALENTE DA REGIAO</t>
  </si>
  <si>
    <t>TELHAMENTO COM TELHA ONDULADA DE FIBROCIMENTO E = 6 MM, COM RECOBRIMEN TO LATERAL DE 1 1/4 DE ONDA PARA TELHADO COM INCLINAÇÃO MÁXIMA DE 10°,
COM ATÉ 2 ÁGUAS, INCLUSO IÇAMENTO. AF_07/2019ATÉ 2 ÁGUAS, INCLUSO IÇAMENTO. AF_07/201</t>
  </si>
  <si>
    <t>KIT DE PORTA-PRONTA DE MADEIRA EM ACABAMENTO MELAMÍNICO BRANCO, FOLHA PESADA OU SUPERPESADA, 90X210CM, FIXAÇÃO COM PREENCHIMENTO TOTAL DE ES
PUMA EXPANSIVA - FORNECIMENTO E INSTALAÇÃO. AF_12/2019
PESADA OU SUPERPESADA, 90X210CM, FIXAÇÃO COM PREENCHIMENTO TOTAL DE ES
PUMA EXPANSIVA - FORNECIMENTO E INSTALAÇÃO. AF_12/2019
KIT DE PORTA-PRONTA DE MADEIRA EM ACABAMENTO MELAMÍNICO BRANCO,</t>
  </si>
  <si>
    <t xml:space="preserve">Aliminio Preto </t>
  </si>
  <si>
    <t>COPA</t>
  </si>
  <si>
    <t>BANHO MASC., BANHO FEMIN., QUARTO.</t>
  </si>
  <si>
    <t>PORTA EM ALUMÍNIO DE ABRIR TIPO VENEZIANA COM GUARNIÇÃO, FIXAÇÃO COM PARAFUSOS - FORNECIMENTO E INSTALAÇÃO. AF_08/2015 ( 1 unidade)</t>
  </si>
  <si>
    <t>PORTAO DE CORRER EM CHAPA TIPO PAINEL LAMBRIL QUADRADO, COM PORTA SOCIAL M2 995,24
COMPLETA INCLUIDA, COM REQUADRO, ACABAMENTO NATURAL, COM TRILHOS E
PORTA EM ALUMÍNIO DE ABRIR TIPO VENEZIANA COM GUARNIÇÃO, FIXAÇÃO COM PARAFUSOS - FORNECIMENTO E INSTALAÇÃO. AF_08/2015 ( 1 unidade) (Porta de acesso a caixa d´ água 70x70cm)</t>
  </si>
  <si>
    <t>ARGAMASSA COLANTE AC II</t>
  </si>
  <si>
    <t>PISO EM GRANILITE, MARMORITE OU GRANITINA, AGREGADO COR PRETO, CINZA, PALHA OU M2 88,00
BRANCO, E= *8* MM (INCLUSO EXECUCAO)</t>
  </si>
  <si>
    <t>RODAPE PRE-MOLDADO DE GRANILITE, MARMORITE OU GRANITINA L = 10 CM</t>
  </si>
  <si>
    <t>APLICAÇÃO E LIXAMENTO DE MASSA LÁTEX EM TETO, UMA DEMÃO. AF_06/2014</t>
  </si>
  <si>
    <t>REGISTRO DE GAVETA BRUTO, LATÃO, ROSCÁVEL, 3/4, INSTALADO EM RESERVAÇÃO DE ÁGUA DE EDIFICAÇÃO QUE POSSUA RESERVATÓRIO DE FIBRA/FIBROCIMENTO
FORNECIMENTO E INSTALAÇÃO. AF_06/2016</t>
  </si>
  <si>
    <t>ADAPTADOR PVC SOLDAVEL CURTO COM BOLSA E ROSCA, 25 MM X 3/4", PARA AGUA FRIA</t>
  </si>
  <si>
    <t xml:space="preserve"> JOELHO 90 GRAUS, PVC, SOLDÁVEL, DN 25MM, INSTALADO EM RAMAL OU SUB-RAMAL DE ÁGUA - FORNECIMENTO E INSTALAÇÃO. AF_12/2014</t>
  </si>
  <si>
    <t xml:space="preserve">TAMPAO / CAP, ROSCA FEMEA, METALICO, PARA TUBO PEX, DN 3/4" </t>
  </si>
  <si>
    <t>CURVA 90 GRAUS, PVC, SOLDÁVEL, DN 25MM, INSTALADO EM RAMAL OU SUB-RAMAL DE ÁGUA - FORNECIMENTO E INSTALAÇÃO. AF_12/2014</t>
  </si>
  <si>
    <t xml:space="preserve"> TUBO DE DESCARGA PVC, PARA LIGACAO CAIXA DE DESCARGA - EMBUTIR, 40 MM X 150 CM UN CR 19,11</t>
  </si>
  <si>
    <t>BUCHA DE REDUCAO DE PVC, SOLDAVEL, LONGA, COM 50 X 25 MM, PARA AGUA FRIA PREDIAL</t>
  </si>
  <si>
    <t>TÊ, PVC, SOLDÁVEL, DN 50 MM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</si>
  <si>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</si>
  <si>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</si>
  <si>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 xml:space="preserve"> JOELHO 90 GRAUS COM BUCHA DE LATÃO, PVC, SOLDÁVEL, DN 25MM, X 3/4 INSTALADO EM RAMAL OU SUB-RAMAL DE ÁGUA - FORNECIMENTO E INSTALAÇÃO. AF_12/2014</t>
  </si>
  <si>
    <t>JOELHO 90 GRAUS COM BUCHA DE LATÃO, PVC, SOLDÁVEL, DN 25MM, X 1/2 INS 
TALADO EM RAMAL OU SUB-RAMAL DE ÁGUA - FORNECIMENTO E INSTALAÇÃO. AF_12/2014</t>
  </si>
  <si>
    <t>12.3.2</t>
  </si>
  <si>
    <t>CHUVEIRO ELÉTRICO COMUM CORPO PLÁSTICO, TIPO DUCHA FORNECIMENTO E INSTALAÇÃO. AF_01/2020</t>
  </si>
  <si>
    <t xml:space="preserve"> TORNEIRA CROMADA TUBO MÓVEL, DE MESA, 1/2 OU 3/4, PARA PIA DE COZINHA, PADRÃO ALTO - FORNECIMENTO E INSTALAÇÃO. AF_01/2020</t>
  </si>
  <si>
    <t>TORNEIRA CROMADA 1/2 OU 3/4 PARA TANQUE, PADRÃO MÉDIO - FORNECIMENTO E INSTALAÇÃO. AF_01/2020</t>
  </si>
  <si>
    <t>12.3.7</t>
  </si>
  <si>
    <t>12.3.8</t>
  </si>
  <si>
    <t xml:space="preserve"> TORNEIRA CROMADA DE MESA, 1/2 OU 3/4, PARA LAVATÓRIO, PADRÃO MÉDIO - FORNECIMENTO E INSTALAÇÃO. AF_01/2020</t>
  </si>
  <si>
    <t>KIT CAVALETE PARA MEDIÇÃO DE ÁGUA - ENTRADA PRINCIPAL, EM AÇO GALVANIZADO DN 25 (1 ) FORNECIMENTO E INSTALAÇÃO (EXCLUSIVE HIDRÔMETRO). AF_11/2016</t>
  </si>
  <si>
    <t>TORNEIRA DE BOIA CONVENCIONAL PARA CAIXA D'AGUA, 3/4", COM HASTE E TORNEIRA UN 28,80
METALICOS E BALAO PLASTICO</t>
  </si>
  <si>
    <t>CURVA LONGA 90 GRAUS, PVC, SERIE NORMAL, ESGOTO PREDIAL, DN 50 MM, JUNTA ELÁSTICA, FORNECIDO E INSTALADO EM RAMAL DE DESCARGA OU RAMAL DE ESGOTO SANITÁRIO. AF_12/2014</t>
  </si>
  <si>
    <t>JOELHO 90 GRAUS, PVC, SERIE R, ÁGUA PLUVIAL, DN 50 MM, JUNTA ELÁSTICA, 
FORNECIDO E INSTALADO EM RAMAL DE ENCAMINHAMENTO. AF_12/2014</t>
  </si>
  <si>
    <t>JUNÇÃO SIMPLES, PVC, SERIE R, ÁGUA PLUVIAL, DN 50 MM, JUNTA ELÁSTICA, UN CR 20,66
FORNECIDO E INSTALADO EM RAMAL DE ENCAMINHAMENTO. AF_12/2014</t>
  </si>
  <si>
    <t>DRENOS DE AR CONDICIONADO LIGADO A REDE DE AGUA PLUVIAL</t>
  </si>
  <si>
    <t>RALO FOFO SEMIESFERICO, 100 MM, PARA LAJES/ CALHAS</t>
  </si>
  <si>
    <t>CURVA 90 GRAUS, PVC, SERIE R, ÁGUA PLUVIAL, DN 100 MM, JUNTA ELÁSTICA, FORNECIDO E INSTALADO EM CONDUTORES VERTICAIS DE ÁGUAS PLUVIAIS. AF_12/2014</t>
  </si>
  <si>
    <t xml:space="preserve"> JUNÇÃO SIMPLES, PVC, SERIE R, ÁGUA PLUVIAL, DN 100 X 100 MM, JUNTA ELÁSTICA, FORNECIDO E INSTALADO EM RAMAL DE ENCAMINHAMENTO. AF_12/2014</t>
  </si>
  <si>
    <t>JUNCAO SIMPLES, PVC, DN 100 X 50 MM, SERIE NORMAL PARA ESGOTO PREDIAL UN CR 14,81</t>
  </si>
  <si>
    <t>TUBO PVC, SÉRIE R, ÁGUA PLUVIAL, DN 50 MM, FORNECIDO E INSTALADO EM RAMAL DE ENCAMINHAMENTO. AF_12/2014</t>
  </si>
  <si>
    <t>ESPELHO CRISTAL, ESPESSURA 4MM (2 unidades 0,45x0,55m)</t>
  </si>
  <si>
    <t>CAIXA RETANGULAR 4" X 2" ALTA (2,00 M DO PISO), PVC, INSTALADA EM PAREDE - FORNECIMENTO E INSTALAÇÃO. AF_12/2015</t>
  </si>
  <si>
    <t>UM</t>
  </si>
  <si>
    <t>13.5.6</t>
  </si>
  <si>
    <t>INTERRUPTOR SIMPLES (2 MÓDULOS) COM 1 TOMADA DE EMBUTIR 2P+T 10 A, IN UN CR 43,91
CLUINDO SUPORTE E PLACA - FORNECIMENTO E INSTALAÇÃO. AF_12/2015</t>
  </si>
  <si>
    <t xml:space="preserve"> AR CONDICIONADO SPLIT INVERTER, HI-WALL (PAREDE), 9000 BTU/H, CICLO FRIO, 60HZ, CLASSIFICACAO A (SELO PROCEL), GAS HFC, CONTROLE S/FIO</t>
  </si>
  <si>
    <t xml:space="preserve"> AR CONDICIONADO SPLIT INVERTER, HI-WALL (PAREDE), 18000 BTU/H, CICLO FRIO, 60HZ, 
CLASSIFICACAO A (SELO PROCEL), GAS HFC, CONTROLE S/FIO</t>
  </si>
  <si>
    <t>CANTONEIRA ALUMINIO ABAS IGUAIS 2 ", E = 1/4 ", PARA PROTECAO DE QUINA DE PAREDE</t>
  </si>
  <si>
    <t xml:space="preserve">PLANTIO DE GRAMA EM PLACAS. AF_05/2018 </t>
  </si>
  <si>
    <t xml:space="preserve"> COLOCAÇÃO DE FITA PROTETORA PARA PINTURA. AF_01/2020 M CR 0,94</t>
  </si>
  <si>
    <t xml:space="preserve"> PINTURA DE PISO COM TINTA ACRÍLICA, APLICAÇÃO MANUAL, 3 DEMÃOS, INCLUS O FUNDO PREPARADOR. AF_05/2021 (SINALIZAÇÃO EXTINTOR)</t>
  </si>
  <si>
    <t>1.2.1</t>
  </si>
  <si>
    <t>1.2.2</t>
  </si>
  <si>
    <t>1.2.3</t>
  </si>
  <si>
    <t>1.2.4</t>
  </si>
  <si>
    <t>1.2.5</t>
  </si>
  <si>
    <t>1.2.6</t>
  </si>
  <si>
    <t>1.2.7</t>
  </si>
  <si>
    <t>1.2.8</t>
  </si>
  <si>
    <t>1.2.9</t>
  </si>
  <si>
    <t>1.2.10</t>
  </si>
  <si>
    <t>3.1.4</t>
  </si>
  <si>
    <t>3.2.3</t>
  </si>
  <si>
    <t>3.2.4</t>
  </si>
  <si>
    <t>4.1.3</t>
  </si>
  <si>
    <t>4.2.5</t>
  </si>
  <si>
    <t>4.2.6</t>
  </si>
  <si>
    <t>4.3.4</t>
  </si>
  <si>
    <t>5.1.1</t>
  </si>
  <si>
    <t>7.2.2</t>
  </si>
  <si>
    <t>8.1.2</t>
  </si>
  <si>
    <t>8.1.1</t>
  </si>
  <si>
    <t>8.1.3</t>
  </si>
  <si>
    <t>8.1.4</t>
  </si>
  <si>
    <t>8.1.5</t>
  </si>
  <si>
    <t>8.1.6</t>
  </si>
  <si>
    <t>9.1.2</t>
  </si>
  <si>
    <t>9.1.3</t>
  </si>
  <si>
    <t>9.2.1</t>
  </si>
  <si>
    <t>11.2.4</t>
  </si>
  <si>
    <t>12..2.1</t>
  </si>
  <si>
    <t>12..2.2</t>
  </si>
  <si>
    <t>12..2.3</t>
  </si>
  <si>
    <t>13.4.6</t>
  </si>
  <si>
    <t>13.7.3</t>
  </si>
  <si>
    <t>21.1.1</t>
  </si>
  <si>
    <t>21.1.2</t>
  </si>
  <si>
    <t>21.1.3</t>
  </si>
  <si>
    <t>21.1.4</t>
  </si>
  <si>
    <t xml:space="preserve"> CURVA PVC LONGA 45G, DN 50 MM, PARA ESGOTO PREDIAL </t>
  </si>
  <si>
    <t>SIFÃO DO TIPO FLEXÍVEL EM PVC 1 X 1.1/2 - FORNECIMENTO E INSTALAÇÃO. AF_01/2020</t>
  </si>
  <si>
    <t xml:space="preserve"> ENGATE FLEXÍVEL EM PLÁSTICO BRANCO, 1/2 X 40CM - FORNECIMENTO E INSTA UN CR 10,16
LAÇÃO. AF_01/2020</t>
  </si>
  <si>
    <t>12.3.9</t>
  </si>
  <si>
    <t>VÁLVULA EM PLÁSTICO 1 PARA PIA, TANQUE OU LAVATÓRIO, COM OU SEM LADRÃO - FORNECIMENTO E INSTALAÇÃO. AF_01/2020</t>
  </si>
  <si>
    <t xml:space="preserve">CURVA PVC LONGA 45G, DN 50 MM, PARA ESGOTO PREDIAL </t>
  </si>
  <si>
    <t xml:space="preserve"> CURVA PVC CURTA 90 GRAUS, DN 40 MM, PARA ESGOTO PREDIAL UN CR 3,92</t>
  </si>
  <si>
    <t>CURVA PVC CURTA 90 GRAUS, 100 MM, PARA ESGOTO PREDIAL UN CR 20,05</t>
  </si>
  <si>
    <t>JUNÇÃO SIMPLES, PVC, SERIE R, ÁGUA PLUVIAL, DN 100 X 50 MM, JUNTA ELÁS UNTICA, FORNECIDO E INSTALADO EM CONDUTORES VERTICAIS DE ÁGUAS PLUVIAIS.AF_12/2014</t>
  </si>
  <si>
    <t>REDUÇÃO EXCÊNTRICA, PVC, SERIE R, ÁGUA PLUVIAL, DN 100 X 50 MM, JUNTA ELÁSTICA, FORNECIDO E INSTALADO EM RAMAL DE ENCAMINHAMENTO. AF_12/2014</t>
  </si>
  <si>
    <t>RALO SIFONADO, PVC, DN 100 X 40 MM, JUNTA SOLDÁVEL, FORNECIDO E INSTALADO EM RAMAIS DE ENCAMINHAMENTO DE ÁGUA PLUVIAL. AF_12/2014</t>
  </si>
  <si>
    <t>TANQUE SÉPTICO CIRCULAR, EM CONCRETO PRÉ-MOLDADO, DIÂMETRO INTERNO = 1,40 M, ALTURA INTERNA = 2,50 M, VOLUME ÚTIL: 3463,6 L (PARA 13 CONTRIBUINTES).AF_12/2020</t>
  </si>
  <si>
    <t xml:space="preserve"> SUMIDOURO CIRCULAR, EM CONCRETO PRÉ-MOLDADO, DIÂMETRO INTERNO = 1,88 M, ALTURA INTERNA = 2,00 M, ÁREA DE INFILTRAÇÃO: 13,1 M² (PARA 5 CONTRIBUINTES).AF_12/2020</t>
  </si>
  <si>
    <t>EXECUÇÃO DE PÁTIO/ESTACIONAMENTO EM PISO INTERTRAVADO, COM BLOCO RETANGULAR COR NATURAL DE 20 X 10 CM, ESPESSURA 6 CM. AF_12/2015 ( TODA CALÇADA EXTERNA E CALÇADA INTERNA DA CAPELA)</t>
  </si>
  <si>
    <t xml:space="preserve"> SOLEIRA PRE-MOLDADA EM GRANILITE, MARMORITE OU GRANITINA, L = *15 CM M AS 84,17</t>
  </si>
  <si>
    <t>10.3.2</t>
  </si>
  <si>
    <t xml:space="preserve"> ALAMBRADO EM MOURÕES DE CONCRETO, COM TELA DE ARAME GALVANIZADO (INCLUSIVE MURETA EM CONCRETO). AF_05/2018</t>
  </si>
  <si>
    <t>9.1.4</t>
  </si>
  <si>
    <t>(66)3545-6917</t>
  </si>
  <si>
    <t>LUCAS RODRIGUES</t>
  </si>
  <si>
    <t>ELETRO ATIVA</t>
  </si>
  <si>
    <t>(65) 3382-3500</t>
  </si>
  <si>
    <t>EMERSON RAMIRES</t>
  </si>
  <si>
    <t xml:space="preserve">BRANEL </t>
  </si>
  <si>
    <t>(65)3027-9000</t>
  </si>
  <si>
    <t>CARLOS EDUARDO</t>
  </si>
  <si>
    <t>QUADRO DE DISTRIBUIÇÃO DE ENERGIA EM CHAPA DE AÇO GALVANIZADO, DE EMBUTIR, COM BARRAMENTO TRIFÁSICO, PARA 24 DISJUNTORES DIN 100A - FORNECIMENTO E INSTALAÇÃO. AF_10/2020</t>
  </si>
  <si>
    <t>CAIXA DE CONCRETO ARMADO PRE-MOLDADO, SEM FUNDO, QUADRADA, DIMENSOES DE UN 132,94
0,40 X 0,40 X 0,40 M</t>
  </si>
  <si>
    <t>PATCH PANEL 24 PORTAS, CATEGORIA 6 - FORNECIMENTO E INSTALAÇÃO. AF_11/2019</t>
  </si>
  <si>
    <t xml:space="preserve">PLACA DE SNALIZAÇÃO DE EXTINTOR </t>
  </si>
  <si>
    <t xml:space="preserve">KM EXTINTORES </t>
  </si>
  <si>
    <t>(66) 3544-0001</t>
  </si>
  <si>
    <t>SORRISO EXTINTORES</t>
  </si>
  <si>
    <t>KELLY</t>
  </si>
  <si>
    <t>VANIA</t>
  </si>
  <si>
    <t>(66) 3545-0212</t>
  </si>
  <si>
    <t>CENTRAL DE IPEI'S SORRISO</t>
  </si>
  <si>
    <t>ANA</t>
  </si>
  <si>
    <t>(66) 3544-8817</t>
  </si>
  <si>
    <r>
      <t xml:space="preserve">ITEM: </t>
    </r>
    <r>
      <rPr>
        <sz val="9"/>
        <color rgb="FF000000"/>
        <rFont val="Gill Sans MT"/>
        <family val="2"/>
      </rPr>
      <t>PS - 002</t>
    </r>
  </si>
  <si>
    <t>PS - 001</t>
  </si>
  <si>
    <r>
      <t xml:space="preserve">ITEM: </t>
    </r>
    <r>
      <rPr>
        <sz val="9"/>
        <color rgb="FF000000"/>
        <rFont val="Gill Sans MT"/>
        <family val="2"/>
      </rPr>
      <t>PS - 003</t>
    </r>
  </si>
  <si>
    <t>PS - 003</t>
  </si>
  <si>
    <t>PS - 004</t>
  </si>
  <si>
    <t>PS - 005</t>
  </si>
  <si>
    <r>
      <t xml:space="preserve">ITEM: </t>
    </r>
    <r>
      <rPr>
        <sz val="9"/>
        <color rgb="FF000000"/>
        <rFont val="Gill Sans MT"/>
        <family val="2"/>
      </rPr>
      <t>PS - 004</t>
    </r>
  </si>
  <si>
    <r>
      <t xml:space="preserve">ITEM: </t>
    </r>
    <r>
      <rPr>
        <sz val="9"/>
        <color rgb="FF000000"/>
        <rFont val="Gill Sans MT"/>
        <family val="2"/>
      </rPr>
      <t>PS - 005</t>
    </r>
  </si>
  <si>
    <t>PS - 006</t>
  </si>
  <si>
    <r>
      <t xml:space="preserve">ITEM: </t>
    </r>
    <r>
      <rPr>
        <sz val="9"/>
        <color rgb="FF000000"/>
        <rFont val="Gill Sans MT"/>
        <family val="2"/>
      </rPr>
      <t>PS - 006</t>
    </r>
  </si>
  <si>
    <t>PS - 008</t>
  </si>
  <si>
    <r>
      <t xml:space="preserve">ITEM: </t>
    </r>
    <r>
      <rPr>
        <sz val="9"/>
        <color rgb="FF000000"/>
        <rFont val="Gill Sans MT"/>
        <family val="2"/>
      </rPr>
      <t>PS - 008</t>
    </r>
  </si>
  <si>
    <t>PS - 009</t>
  </si>
  <si>
    <r>
      <t xml:space="preserve">ITEM: </t>
    </r>
    <r>
      <rPr>
        <sz val="9"/>
        <color rgb="FF000000"/>
        <rFont val="Gill Sans MT"/>
        <family val="2"/>
      </rPr>
      <t>PS - 009</t>
    </r>
  </si>
  <si>
    <t>PS - 010</t>
  </si>
  <si>
    <t>PS - 011</t>
  </si>
  <si>
    <t>PS - 012</t>
  </si>
  <si>
    <t>PS - 013</t>
  </si>
  <si>
    <t>PS - 014</t>
  </si>
  <si>
    <t>PS - 016</t>
  </si>
  <si>
    <r>
      <t xml:space="preserve">ITEM: </t>
    </r>
    <r>
      <rPr>
        <sz val="9"/>
        <rFont val="Gill Sans MT"/>
        <family val="2"/>
      </rPr>
      <t>PS - 019</t>
    </r>
  </si>
  <si>
    <t>PORTA DE CORRER 03 FOLHAS MOVEIS 3,00X2,90</t>
  </si>
  <si>
    <t>ALUMASTER</t>
  </si>
  <si>
    <t>IDEA VIDROS</t>
  </si>
  <si>
    <t>VIDROLUX</t>
  </si>
  <si>
    <t>LORRANE DANTAS</t>
  </si>
  <si>
    <t>HUMBERTO</t>
  </si>
  <si>
    <t>(66) 99227-5321</t>
  </si>
  <si>
    <t>SILVA</t>
  </si>
  <si>
    <t>(66) 9 9985-6445</t>
  </si>
  <si>
    <t>(66) 3544-4306</t>
  </si>
  <si>
    <t xml:space="preserve">ESQUADRIA DE ALUMINIO 
JANELA 2FOLHAS DE CORRER 1,50X1,20 </t>
  </si>
  <si>
    <t>ESQUADRIA DE ALUMINIO 
JANELA 2FOLHAS DE CORRER 0,60X0,40</t>
  </si>
  <si>
    <t>PORTA DE ALUMÍNIO PRETO COM 3 FOLHAS DE CORRER MOVEIS, LINHA SUPREMA , VIDRO INCOLOR 6MM</t>
  </si>
  <si>
    <t>9.2.2</t>
  </si>
  <si>
    <t>9.2.3</t>
  </si>
  <si>
    <t>ESQUADRIA DE ALUMINIO 1,50X1,20, 2 FOLHAS, ALUMINIO PRETO, LINHA SUPREMA, VIDRO BRANCO INCOLOR 6MM</t>
  </si>
  <si>
    <t>ESQUADRIA DE ALUMINIO 0,60X0,40,  2 FOLHAS, ALUMINIO PRETO, LINHA SUPREMA, VIDRO BRANCO INCOLOR 6MM</t>
  </si>
  <si>
    <t>Importa o presente orçamento no valor de R$ 362.716,11 (trezentos e sessenta e dois mil, setecentos e dezesseis reais e onze centavos)</t>
  </si>
  <si>
    <t>TUBO, PVC, SOLDÁVEL, DN 25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</si>
  <si>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EINSTALAÇÃO. AF_06/2016</t>
  </si>
  <si>
    <t>LUVA, PVC, SOLDÁVEL, DN 25MM, INSTALADO EM RAMAL OU SUB-RAMAL DE ÁGUA - FORNECIMENTO E INSTALAÇÃO. AF_12/2014</t>
  </si>
  <si>
    <t>CARGA, MANOBRA E DESCARGA DE ENTULHO EM CAMINHÃO BASCULANTE 6 M³ - CARGA COM ESCAVADEIRA HIDRÁULICA (CAÇAMBA DE 0,80 M³ / 111 HP) E DESCARGA LIVRE (UNIDADE: M3). AF_07/2020</t>
  </si>
  <si>
    <t>ESCAVAÇÃO HORIZONTAL EM SOLO DE 1A CATEGORIA COM TRATOR DE ESTEIRAS 00HP/LÂMINA: 2,19M3). AF_07/2020</t>
  </si>
  <si>
    <t>REGISTRO DE GAVETA BRUTO, LATÃO, ROSCÁVEL, 1 1/2, INSTALADO EM RESERV AÇÃO DE ÁGUA DE EDIFICAÇÃO QUE POSSUA RESERVATÓRIO DE FIBRA/FIBROCIMENTO FORNECIMENTO E INSTALAÇÃO. AF_06/2016</t>
  </si>
  <si>
    <t>REGISTRO DE PRESSÃO BRUTO, LATÃO, ROSCÁVEL, 3/4", COM ACABAMENTO E CANOPLA CROMADOS. FORNECIDO E INSTALADO EM RAMAL DE ÁGUA. AF_12/2014</t>
  </si>
  <si>
    <t>COLAR DE TOMADA EM POLIPROPILENO, PP, COM PARAFUSOS, PARA PEAD, 63 X 3/4" - LIGACAO PREDIAL DE AGUA</t>
  </si>
  <si>
    <t>ADAPTADOR PVC SOLDAVEL CURTO COM BOLSA E ROSCA, 50 MM X1 1/2", PARA AGUA FRIA</t>
  </si>
  <si>
    <t xml:space="preserve"> CAIXA SIFONADA, PVC, DN 100 X 100 X 50 MM, JUNTA ELÁSTICA, FORNECIDA E INSTALADA EM RAMAL DE DESCARGA OU EM RAMAL DE ESGOTO SANITÁRIO. AF_12/2014</t>
  </si>
  <si>
    <t>SIFÃO DO TIPO GARRAFA/COPO EM PVC 1.1/4 X 1.1/2 - FORNECIMENTO E INSTALAÇÃO. AF_01/2020</t>
  </si>
  <si>
    <t>VÁLVULA EM METAL CROMADO TIPO AMERICANA 3.1/2 X 1.1/2 PARA PIA - FORNECIMENTO E INSTALAÇÃO. AF_01/2020</t>
  </si>
  <si>
    <t>LASTRO COM MATERIAL GRANULAR (PEDRA BRITADA N.2), APLICADO EM PISOS OU LAJES SOBRE SOLO, ESPESSURA DE *6 CM*. AF_08/2017</t>
  </si>
  <si>
    <t>PEITORIL LINEAR EM GRANITO OU MÁRMORE, L = 15CM, COMPRIMENTO DE ATÉ 2M, ASSENTADO COM ARGAMASSA 1:6 COM ADITIVO. AF_11/2020</t>
  </si>
  <si>
    <t>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</si>
</sst>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
    <numFmt numFmtId="182" formatCode="_-[$R$-416]\ * #,##0.00_-;\-[$R$-416]\ * #,##0.00_-;_-[$R$-416]\ * &quot;-&quot;??_-;_-@_-"/>
  </numFmts>
  <fonts count="90">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1"/>
      <color theme="1"/>
      <name val="Cambria"/>
      <family val="1"/>
      <scheme val="major"/>
    </font>
    <font>
      <b/>
      <sz val="13"/>
      <color theme="0"/>
      <name val="Gill Sans MT"/>
      <family val="2"/>
    </font>
    <font>
      <b/>
      <sz val="10"/>
      <name val="Arial"/>
      <family val="2"/>
    </font>
    <font>
      <b/>
      <sz val="14"/>
      <color theme="1"/>
      <name val="Calibri"/>
      <family val="2"/>
      <scheme val="minor"/>
    </font>
    <font>
      <sz val="11"/>
      <color theme="1"/>
      <name val="Calibri"/>
      <family val="2"/>
    </font>
    <font>
      <sz val="10"/>
      <color theme="1"/>
      <name val="Arial"/>
      <family val="2"/>
    </font>
    <font>
      <sz val="8"/>
      <name val="Arial"/>
      <family val="2"/>
    </font>
    <font>
      <sz val="9"/>
      <name val="Gill"/>
    </font>
    <font>
      <sz val="11"/>
      <color rgb="FF000000"/>
      <name val="Calibri"/>
      <family val="2"/>
    </font>
    <font>
      <b/>
      <i/>
      <sz val="14"/>
      <color rgb="FFFF0000"/>
      <name val="Gill Sans MT"/>
      <family val="2"/>
    </font>
    <font>
      <b/>
      <sz val="10"/>
      <color theme="1"/>
      <name val="Arial"/>
      <family val="2"/>
    </font>
    <font>
      <b/>
      <sz val="11"/>
      <color rgb="FF00B050"/>
      <name val="Calibri"/>
      <family val="2"/>
      <scheme val="minor"/>
    </font>
    <font>
      <sz val="9"/>
      <color rgb="FF00B050"/>
      <name val="Gill Sans MT"/>
      <family val="2"/>
    </font>
    <font>
      <sz val="8"/>
      <name val="Calibri"/>
      <family val="2"/>
      <scheme val="minor"/>
    </font>
    <font>
      <sz val="8"/>
      <color theme="1"/>
      <name val="Calibri"/>
      <family val="2"/>
      <scheme val="minor"/>
    </font>
    <font>
      <sz val="11"/>
      <color rgb="FF00B050"/>
      <name val="Calibri"/>
      <family val="2"/>
      <scheme val="minor"/>
    </font>
    <font>
      <sz val="11"/>
      <color rgb="FF0EA632"/>
      <name val="Calibri"/>
      <family val="2"/>
      <scheme val="minor"/>
    </font>
    <font>
      <b/>
      <sz val="11"/>
      <color rgb="FF0EA632"/>
      <name val="Calibri"/>
      <family val="2"/>
      <scheme val="minor"/>
    </font>
    <font>
      <sz val="11"/>
      <color theme="9"/>
      <name val="Gill Sans MT"/>
      <family val="2"/>
    </font>
    <font>
      <sz val="9"/>
      <color theme="4"/>
      <name val="Gill Sans MT"/>
      <family val="2"/>
    </font>
    <font>
      <b/>
      <sz val="9"/>
      <color theme="4"/>
      <name val="Gill Sans MT"/>
      <family val="2"/>
    </font>
    <font>
      <sz val="9"/>
      <color theme="3"/>
      <name val="Gill Sans MT"/>
      <family val="2"/>
    </font>
    <font>
      <sz val="8"/>
      <color rgb="FFFF0000"/>
      <name val="Arial"/>
      <family val="2"/>
    </font>
    <font>
      <sz val="10"/>
      <color rgb="FFFF0000"/>
      <name val="Arial"/>
      <family val="2"/>
    </font>
    <font>
      <sz val="11"/>
      <color rgb="FFFF0000"/>
      <name val="Arial"/>
      <family val="2"/>
    </font>
    <font>
      <sz val="11"/>
      <name val="Arial"/>
      <family val="2"/>
    </font>
    <font>
      <sz val="11"/>
      <name val="Calibri"/>
      <family val="2"/>
      <scheme val="minor"/>
    </font>
  </fonts>
  <fills count="71">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4"/>
        <bgColor indexed="64"/>
      </patternFill>
    </fill>
    <fill>
      <patternFill patternType="solid">
        <fgColor theme="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33" borderId="0" applyNumberFormat="0" applyBorder="0" applyAlignment="0" applyProtection="0"/>
    <xf numFmtId="0" fontId="42" fillId="34" borderId="0" applyNumberFormat="0" applyBorder="0" applyAlignment="0" applyProtection="0"/>
    <xf numFmtId="0" fontId="43" fillId="35" borderId="30" applyNumberFormat="0" applyAlignment="0" applyProtection="0"/>
    <xf numFmtId="0" fontId="44" fillId="36" borderId="31" applyNumberFormat="0" applyAlignment="0" applyProtection="0"/>
    <xf numFmtId="0" fontId="45" fillId="36" borderId="30" applyNumberFormat="0" applyAlignment="0" applyProtection="0"/>
    <xf numFmtId="0" fontId="46" fillId="0" borderId="32" applyNumberFormat="0" applyFill="0" applyAlignment="0" applyProtection="0"/>
    <xf numFmtId="0" fontId="47" fillId="37" borderId="33" applyNumberFormat="0" applyAlignment="0" applyProtection="0"/>
    <xf numFmtId="0" fontId="48" fillId="0" borderId="0" applyNumberFormat="0" applyFill="0" applyBorder="0" applyAlignment="0" applyProtection="0"/>
    <xf numFmtId="0" fontId="2" fillId="38"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50" fillId="62"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71" fillId="0" borderId="0"/>
  </cellStyleXfs>
  <cellXfs count="702">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166" fontId="24"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5" fillId="0" borderId="0" xfId="0" applyFont="1" applyBorder="1" applyAlignment="1">
      <alignment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29" fillId="0" borderId="0" xfId="0" applyNumberFormat="1" applyFont="1" applyAlignment="1">
      <alignment vertical="center"/>
    </xf>
    <xf numFmtId="0" fontId="29" fillId="0" borderId="1" xfId="2"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166" fontId="24" fillId="0" borderId="1" xfId="0" applyNumberFormat="1" applyFont="1" applyBorder="1" applyAlignment="1">
      <alignment horizontal="center" vertical="center"/>
    </xf>
    <xf numFmtId="0" fontId="31" fillId="0" borderId="0" xfId="0" applyFont="1" applyAlignme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9" fillId="0" borderId="1" xfId="0" applyFont="1" applyFill="1" applyBorder="1" applyAlignment="1">
      <alignment horizontal="left" vertical="center" wrapText="1"/>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1" fillId="0" borderId="0" xfId="0" applyFont="1" applyBorder="1" applyAlignment="1">
      <alignment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63"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0"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0" fontId="24" fillId="0" borderId="1" xfId="0" applyFont="1" applyBorder="1" applyAlignment="1">
      <alignment horizontal="left" vertical="center"/>
    </xf>
    <xf numFmtId="0" fontId="23" fillId="5" borderId="1" xfId="0" applyFont="1" applyFill="1" applyBorder="1" applyAlignment="1">
      <alignment horizontal="left" vertical="center" wrapText="1"/>
    </xf>
    <xf numFmtId="165" fontId="27" fillId="0" borderId="6" xfId="0" applyNumberFormat="1" applyFont="1" applyFill="1" applyBorder="1" applyAlignment="1">
      <alignment horizontal="center" vertical="center"/>
    </xf>
    <xf numFmtId="4" fontId="0" fillId="0" borderId="0" xfId="0" applyNumberFormat="1"/>
    <xf numFmtId="10" fontId="0" fillId="0" borderId="0" xfId="61" applyNumberFormat="1" applyFont="1"/>
    <xf numFmtId="0" fontId="65" fillId="29" borderId="1" xfId="197" applyNumberFormat="1" applyFont="1" applyFill="1" applyBorder="1" applyAlignment="1">
      <alignment horizontal="left" vertical="center" wrapText="1"/>
    </xf>
    <xf numFmtId="0" fontId="65" fillId="29" borderId="1" xfId="197" applyNumberFormat="1" applyFont="1" applyFill="1" applyBorder="1" applyAlignment="1">
      <alignment horizontal="center" vertical="center"/>
    </xf>
    <xf numFmtId="14" fontId="65" fillId="29" borderId="1" xfId="197" applyNumberFormat="1"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0" applyFont="1" applyFill="1" applyBorder="1" applyAlignment="1">
      <alignment horizontal="center" vertical="center"/>
    </xf>
    <xf numFmtId="0" fontId="23" fillId="4" borderId="1" xfId="0" applyFont="1" applyFill="1" applyBorder="1" applyAlignment="1">
      <alignment vertical="center" wrapText="1"/>
    </xf>
    <xf numFmtId="0" fontId="0" fillId="0" borderId="1" xfId="0" applyBorder="1" applyAlignment="1">
      <alignment horizontal="center" vertical="center"/>
    </xf>
    <xf numFmtId="0" fontId="31" fillId="4" borderId="0" xfId="0" applyFont="1" applyFill="1" applyBorder="1"/>
    <xf numFmtId="4" fontId="24" fillId="0" borderId="0" xfId="0" applyNumberFormat="1" applyFont="1" applyBorder="1" applyAlignment="1">
      <alignment horizontal="center" vertical="center"/>
    </xf>
    <xf numFmtId="10" fontId="24" fillId="0" borderId="0" xfId="0" applyNumberFormat="1" applyFont="1" applyBorder="1" applyAlignment="1">
      <alignment horizontal="center" vertical="center"/>
    </xf>
    <xf numFmtId="0" fontId="31" fillId="0" borderId="8" xfId="0" applyFont="1" applyBorder="1"/>
    <xf numFmtId="0" fontId="23" fillId="0" borderId="7" xfId="0" applyFont="1" applyBorder="1" applyAlignment="1">
      <alignment horizontal="right" vertical="center"/>
    </xf>
    <xf numFmtId="0" fontId="31" fillId="0" borderId="22" xfId="0" applyFont="1" applyBorder="1"/>
    <xf numFmtId="0" fontId="31" fillId="0" borderId="24" xfId="0" applyFont="1" applyBorder="1"/>
    <xf numFmtId="0" fontId="31"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31" fillId="0" borderId="26" xfId="0" applyFont="1" applyBorder="1" applyAlignment="1">
      <alignment horizontal="left" vertical="center"/>
    </xf>
    <xf numFmtId="0" fontId="31" fillId="0" borderId="22" xfId="0" applyFont="1" applyBorder="1" applyAlignment="1">
      <alignment horizontal="left" vertical="center"/>
    </xf>
    <xf numFmtId="0" fontId="31" fillId="0" borderId="22" xfId="0" applyFont="1" applyBorder="1" applyAlignment="1">
      <alignment horizontal="center" vertical="center"/>
    </xf>
    <xf numFmtId="0" fontId="31" fillId="0" borderId="22" xfId="0" applyFont="1" applyBorder="1" applyAlignment="1">
      <alignment horizontal="left" vertical="center" wrapText="1"/>
    </xf>
    <xf numFmtId="0" fontId="31" fillId="0" borderId="6" xfId="0" applyFont="1" applyFill="1" applyBorder="1"/>
    <xf numFmtId="0" fontId="31" fillId="0" borderId="7" xfId="0" applyFont="1" applyFill="1" applyBorder="1"/>
    <xf numFmtId="2" fontId="0" fillId="0" borderId="1" xfId="0" applyNumberFormat="1" applyBorder="1" applyAlignment="1"/>
    <xf numFmtId="0" fontId="0" fillId="30" borderId="1" xfId="0" applyFill="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24" fillId="5" borderId="1" xfId="0" applyFont="1" applyFill="1" applyBorder="1" applyAlignment="1">
      <alignment horizontal="left" vertical="center"/>
    </xf>
    <xf numFmtId="165" fontId="23" fillId="5" borderId="1" xfId="0" applyNumberFormat="1" applyFont="1" applyFill="1" applyBorder="1" applyAlignment="1">
      <alignment horizontal="center" vertical="center"/>
    </xf>
    <xf numFmtId="4" fontId="24" fillId="5" borderId="1" xfId="0" applyNumberFormat="1" applyFont="1" applyFill="1" applyBorder="1" applyAlignment="1">
      <alignment horizontal="left" vertical="center"/>
    </xf>
    <xf numFmtId="4" fontId="24" fillId="0" borderId="1" xfId="0" applyNumberFormat="1" applyFont="1" applyFill="1" applyBorder="1" applyAlignment="1">
      <alignment vertical="center"/>
    </xf>
    <xf numFmtId="2" fontId="5" fillId="31" borderId="1" xfId="0" applyNumberFormat="1" applyFont="1" applyFill="1" applyBorder="1" applyAlignment="1">
      <alignment horizontal="center" vertical="center"/>
    </xf>
    <xf numFmtId="2" fontId="0" fillId="31" borderId="1" xfId="0" applyNumberFormat="1" applyFill="1"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0" fillId="30" borderId="1" xfId="0" applyFill="1" applyBorder="1" applyAlignment="1">
      <alignment horizontal="center" vertical="center" wrapText="1"/>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4" fontId="29" fillId="0" borderId="1" xfId="0" applyNumberFormat="1" applyFont="1" applyFill="1" applyBorder="1" applyAlignment="1">
      <alignment horizontal="right" vertical="center" wrapText="1"/>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4" fontId="29" fillId="0" borderId="1" xfId="0" applyNumberFormat="1" applyFont="1" applyFill="1" applyBorder="1" applyAlignment="1">
      <alignment horizontal="center" vertical="center" wrapText="1"/>
    </xf>
    <xf numFmtId="170" fontId="29" fillId="0" borderId="1" xfId="0" applyNumberFormat="1" applyFont="1" applyFill="1" applyBorder="1" applyAlignment="1">
      <alignment horizontal="right" vertical="center" wrapText="1"/>
    </xf>
    <xf numFmtId="0" fontId="5" fillId="0" borderId="0" xfId="0" applyFont="1" applyFill="1" applyBorder="1" applyAlignment="1"/>
    <xf numFmtId="0" fontId="0" fillId="0" borderId="0" xfId="0" applyFill="1" applyBorder="1"/>
    <xf numFmtId="0" fontId="29" fillId="0" borderId="1" xfId="0" applyFont="1" applyBorder="1" applyAlignment="1">
      <alignment horizontal="left" vertical="center" wrapText="1"/>
    </xf>
    <xf numFmtId="0" fontId="24" fillId="0" borderId="1" xfId="0" applyFont="1" applyBorder="1" applyAlignment="1">
      <alignment horizontal="left"/>
    </xf>
    <xf numFmtId="0" fontId="68" fillId="0" borderId="0" xfId="0" applyFont="1"/>
    <xf numFmtId="0" fontId="69" fillId="29" borderId="1" xfId="0" quotePrefix="1" applyFont="1" applyFill="1" applyBorder="1" applyAlignment="1">
      <alignment horizontal="left" vertical="center"/>
    </xf>
    <xf numFmtId="17" fontId="69" fillId="29" borderId="1" xfId="0" quotePrefix="1" applyNumberFormat="1" applyFont="1" applyFill="1" applyBorder="1" applyAlignment="1">
      <alignment horizontal="center" vertical="center"/>
    </xf>
    <xf numFmtId="0" fontId="6" fillId="29" borderId="1" xfId="0" applyFont="1" applyFill="1" applyBorder="1" applyAlignment="1">
      <alignment vertical="center" wrapText="1"/>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0" fontId="69" fillId="29" borderId="0" xfId="0" quotePrefix="1" applyFont="1" applyFill="1" applyBorder="1" applyAlignment="1">
      <alignment horizontal="center" vertical="center"/>
    </xf>
    <xf numFmtId="0" fontId="69" fillId="29" borderId="0" xfId="0" applyFont="1" applyFill="1" applyBorder="1" applyAlignment="1">
      <alignment horizontal="center" vertical="center"/>
    </xf>
    <xf numFmtId="17" fontId="69" fillId="29" borderId="0" xfId="0" quotePrefix="1" applyNumberFormat="1" applyFont="1" applyFill="1" applyBorder="1" applyAlignment="1">
      <alignment horizontal="center" vertical="center"/>
    </xf>
    <xf numFmtId="0" fontId="69" fillId="29" borderId="0" xfId="197" applyNumberFormat="1" applyFont="1" applyFill="1" applyBorder="1" applyAlignment="1">
      <alignment horizontal="center" vertical="center" wrapText="1"/>
    </xf>
    <xf numFmtId="43" fontId="69" fillId="29" borderId="0" xfId="60" applyNumberFormat="1" applyFont="1" applyFill="1" applyBorder="1" applyAlignment="1">
      <alignment horizontal="right" vertical="center"/>
    </xf>
    <xf numFmtId="167" fontId="65" fillId="29" borderId="0" xfId="42" applyFont="1" applyFill="1" applyBorder="1" applyAlignment="1">
      <alignment horizontal="center" vertical="center" wrapText="1"/>
    </xf>
    <xf numFmtId="167" fontId="65" fillId="0" borderId="0" xfId="42" applyFont="1" applyFill="1" applyBorder="1" applyAlignment="1">
      <alignment horizontal="center" vertical="center" wrapText="1"/>
    </xf>
    <xf numFmtId="0" fontId="69" fillId="29" borderId="0" xfId="0" quotePrefix="1" applyFont="1" applyFill="1" applyBorder="1" applyAlignment="1">
      <alignment horizontal="left" vertical="center"/>
    </xf>
    <xf numFmtId="0" fontId="26" fillId="0" borderId="1" xfId="0" applyNumberFormat="1" applyFont="1" applyFill="1" applyBorder="1" applyAlignment="1">
      <alignment horizontal="lef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170" fontId="29" fillId="0" borderId="7" xfId="0" applyNumberFormat="1" applyFont="1" applyBorder="1" applyAlignment="1">
      <alignment vertical="center" wrapText="1"/>
    </xf>
    <xf numFmtId="0" fontId="29" fillId="0" borderId="8" xfId="0" applyFont="1" applyBorder="1" applyAlignment="1">
      <alignment vertical="center" wrapText="1"/>
    </xf>
    <xf numFmtId="0" fontId="70" fillId="0" borderId="1" xfId="0" applyFont="1" applyFill="1" applyBorder="1" applyAlignment="1">
      <alignment horizontal="center" vertical="top" wrapText="1"/>
    </xf>
    <xf numFmtId="0" fontId="31" fillId="0" borderId="0" xfId="0" applyFont="1" applyFill="1" applyAlignment="1"/>
    <xf numFmtId="0" fontId="31" fillId="0" borderId="0" xfId="0" applyFont="1" applyFill="1"/>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wrapText="1"/>
    </xf>
    <xf numFmtId="4" fontId="26" fillId="0" borderId="1" xfId="0" applyNumberFormat="1" applyFont="1" applyFill="1" applyBorder="1"/>
    <xf numFmtId="0" fontId="29" fillId="0" borderId="1" xfId="0" applyFont="1" applyBorder="1" applyAlignment="1">
      <alignment horizontal="left" vertical="center" wrapText="1"/>
    </xf>
    <xf numFmtId="179" fontId="64" fillId="66" borderId="1" xfId="0" applyNumberFormat="1" applyFont="1" applyFill="1" applyBorder="1" applyAlignment="1">
      <alignment horizontal="center" vertical="center"/>
    </xf>
    <xf numFmtId="0" fontId="23" fillId="6" borderId="5" xfId="0" applyFont="1" applyFill="1" applyBorder="1" applyAlignment="1">
      <alignment horizontal="center" vertical="center"/>
    </xf>
    <xf numFmtId="2" fontId="24" fillId="0" borderId="39" xfId="0" applyNumberFormat="1" applyFont="1" applyBorder="1" applyAlignment="1">
      <alignment horizontal="center" vertical="center"/>
    </xf>
    <xf numFmtId="180" fontId="24" fillId="0" borderId="39" xfId="0" applyNumberFormat="1" applyFont="1" applyBorder="1" applyAlignment="1">
      <alignment horizontal="center" vertical="center"/>
    </xf>
    <xf numFmtId="4" fontId="24" fillId="0" borderId="39" xfId="0" applyNumberFormat="1" applyFont="1" applyBorder="1" applyAlignment="1">
      <alignment horizontal="center" vertical="center"/>
    </xf>
    <xf numFmtId="10" fontId="24" fillId="30" borderId="39" xfId="0" applyNumberFormat="1" applyFont="1" applyFill="1" applyBorder="1" applyAlignment="1">
      <alignment horizontal="center" vertical="center"/>
    </xf>
    <xf numFmtId="10" fontId="24" fillId="0" borderId="39" xfId="0" applyNumberFormat="1" applyFont="1" applyBorder="1" applyAlignment="1">
      <alignment horizontal="center" vertical="center"/>
    </xf>
    <xf numFmtId="0" fontId="24" fillId="0" borderId="1" xfId="0" applyFont="1" applyBorder="1" applyAlignment="1">
      <alignment horizontal="center"/>
    </xf>
    <xf numFmtId="4" fontId="31" fillId="0" borderId="0" xfId="0" applyNumberFormat="1" applyFont="1" applyAlignment="1"/>
    <xf numFmtId="10" fontId="31" fillId="0" borderId="0" xfId="61" applyNumberFormat="1" applyFont="1" applyAlignment="1"/>
    <xf numFmtId="0" fontId="24" fillId="0" borderId="7" xfId="0" applyFont="1" applyFill="1" applyBorder="1" applyAlignment="1">
      <alignment vertical="center"/>
    </xf>
    <xf numFmtId="0" fontId="23" fillId="0" borderId="1" xfId="0" applyFont="1" applyFill="1" applyBorder="1" applyAlignment="1">
      <alignment vertical="center" wrapText="1"/>
    </xf>
    <xf numFmtId="0" fontId="29" fillId="0" borderId="1" xfId="0" applyFont="1" applyBorder="1" applyAlignment="1">
      <alignment horizontal="left" vertical="center" wrapText="1"/>
    </xf>
    <xf numFmtId="167" fontId="65" fillId="29" borderId="1" xfId="42" applyFont="1" applyFill="1" applyBorder="1" applyAlignment="1">
      <alignment horizontal="center" vertical="center" wrapText="1"/>
    </xf>
    <xf numFmtId="0" fontId="65" fillId="29" borderId="1" xfId="197" applyNumberFormat="1" applyFont="1" applyFill="1" applyBorder="1" applyAlignment="1">
      <alignment horizontal="center" vertical="center" wrapText="1"/>
    </xf>
    <xf numFmtId="167" fontId="65" fillId="0" borderId="1" xfId="42" applyFont="1" applyFill="1" applyBorder="1" applyAlignment="1">
      <alignment horizontal="center" vertical="center" wrapText="1"/>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0" fontId="29" fillId="0" borderId="1" xfId="0" applyFont="1" applyBorder="1" applyAlignment="1">
      <alignment horizontal="left" vertical="center" wrapText="1"/>
    </xf>
    <xf numFmtId="0" fontId="27" fillId="0" borderId="5" xfId="0" applyFont="1" applyFill="1" applyBorder="1" applyAlignment="1">
      <alignment horizontal="left" vertical="center" wrapText="1"/>
    </xf>
    <xf numFmtId="0" fontId="26" fillId="4" borderId="1" xfId="0" applyFont="1" applyFill="1" applyBorder="1"/>
    <xf numFmtId="0" fontId="27" fillId="4" borderId="1" xfId="0" applyFont="1" applyFill="1" applyBorder="1" applyAlignment="1">
      <alignment horizontal="center" vertical="center"/>
    </xf>
    <xf numFmtId="0" fontId="27" fillId="4" borderId="1" xfId="0" applyFont="1" applyFill="1" applyBorder="1" applyAlignment="1">
      <alignment horizontal="left" vertical="center"/>
    </xf>
    <xf numFmtId="10" fontId="27" fillId="0" borderId="1" xfId="0" applyNumberFormat="1" applyFont="1" applyFill="1" applyBorder="1" applyAlignment="1">
      <alignment horizontal="right" vertical="center"/>
    </xf>
    <xf numFmtId="2" fontId="26" fillId="0" borderId="1" xfId="0" applyNumberFormat="1" applyFont="1" applyFill="1" applyBorder="1" applyAlignment="1">
      <alignment horizontal="center" vertical="center"/>
    </xf>
    <xf numFmtId="165" fontId="27" fillId="4" borderId="1" xfId="0" applyNumberFormat="1" applyFont="1" applyFill="1" applyBorder="1" applyAlignment="1">
      <alignment horizontal="center" vertical="center"/>
    </xf>
    <xf numFmtId="0" fontId="27" fillId="4" borderId="1" xfId="0" applyFont="1" applyFill="1" applyBorder="1" applyAlignment="1">
      <alignment horizontal="left" vertical="center" wrapText="1"/>
    </xf>
    <xf numFmtId="4" fontId="26" fillId="4" borderId="1" xfId="0" applyNumberFormat="1" applyFont="1" applyFill="1" applyBorder="1"/>
    <xf numFmtId="166" fontId="26" fillId="4" borderId="1" xfId="0" applyNumberFormat="1" applyFont="1" applyFill="1" applyBorder="1"/>
    <xf numFmtId="0" fontId="26" fillId="0" borderId="8" xfId="0" applyFont="1" applyFill="1" applyBorder="1"/>
    <xf numFmtId="166" fontId="26" fillId="0" borderId="1" xfId="0" applyNumberFormat="1" applyFont="1" applyFill="1" applyBorder="1"/>
    <xf numFmtId="0" fontId="68" fillId="0" borderId="0" xfId="0" applyFont="1" applyAlignment="1">
      <alignment horizontal="left"/>
    </xf>
    <xf numFmtId="0" fontId="68" fillId="29" borderId="0" xfId="0" applyFont="1" applyFill="1"/>
    <xf numFmtId="0" fontId="69" fillId="29" borderId="0" xfId="0" applyFont="1" applyFill="1" applyBorder="1" applyAlignment="1">
      <alignment horizontal="center" vertical="center" wrapText="1"/>
    </xf>
    <xf numFmtId="1" fontId="6" fillId="0" borderId="1" xfId="197" applyNumberFormat="1" applyFont="1" applyFill="1" applyBorder="1" applyAlignment="1">
      <alignment horizontal="center" vertical="center" wrapText="1"/>
    </xf>
    <xf numFmtId="4" fontId="6" fillId="0" borderId="1" xfId="197" applyNumberFormat="1" applyFont="1" applyFill="1" applyBorder="1" applyAlignment="1">
      <alignment horizontal="left" vertical="center" wrapText="1"/>
    </xf>
    <xf numFmtId="0" fontId="70"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10" fontId="31" fillId="0" borderId="0" xfId="0" applyNumberFormat="1" applyFont="1" applyAlignment="1"/>
    <xf numFmtId="0" fontId="0" fillId="0" borderId="0" xfId="0" applyFill="1" applyBorder="1" applyAlignment="1">
      <alignment horizontal="center" vertical="center"/>
    </xf>
    <xf numFmtId="10" fontId="32" fillId="0" borderId="0" xfId="61" applyNumberFormat="1" applyFont="1" applyAlignment="1"/>
    <xf numFmtId="0" fontId="32" fillId="0" borderId="0" xfId="0" applyFont="1" applyAlignment="1"/>
    <xf numFmtId="4" fontId="32" fillId="0" borderId="0" xfId="0" applyNumberFormat="1" applyFont="1" applyAlignment="1"/>
    <xf numFmtId="0" fontId="32" fillId="0" borderId="0" xfId="0" applyFont="1"/>
    <xf numFmtId="0" fontId="32" fillId="0" borderId="0" xfId="0" applyFont="1" applyBorder="1"/>
    <xf numFmtId="0" fontId="0" fillId="30" borderId="1" xfId="0" applyFill="1" applyBorder="1" applyAlignment="1">
      <alignment horizontal="center" vertical="center"/>
    </xf>
    <xf numFmtId="0" fontId="0" fillId="0" borderId="1" xfId="0" applyBorder="1"/>
    <xf numFmtId="0" fontId="0" fillId="0" borderId="40" xfId="0" applyBorder="1"/>
    <xf numFmtId="0" fontId="0" fillId="0" borderId="42" xfId="0" applyBorder="1"/>
    <xf numFmtId="0" fontId="0" fillId="0" borderId="43" xfId="0" applyBorder="1"/>
    <xf numFmtId="0" fontId="0" fillId="0" borderId="0" xfId="0" applyFill="1"/>
    <xf numFmtId="2" fontId="5" fillId="0" borderId="0" xfId="0" applyNumberFormat="1" applyFont="1" applyFill="1" applyBorder="1" applyAlignment="1">
      <alignment horizontal="center" vertical="center"/>
    </xf>
    <xf numFmtId="0" fontId="0" fillId="0" borderId="44" xfId="0" applyBorder="1"/>
    <xf numFmtId="0" fontId="0" fillId="0" borderId="5" xfId="0" applyBorder="1"/>
    <xf numFmtId="0" fontId="0" fillId="0" borderId="45" xfId="0" applyBorder="1"/>
    <xf numFmtId="0" fontId="0" fillId="0" borderId="41" xfId="0" applyBorder="1" applyAlignment="1">
      <alignment horizontal="center"/>
    </xf>
    <xf numFmtId="0" fontId="0" fillId="0" borderId="48" xfId="0" applyBorder="1"/>
    <xf numFmtId="0" fontId="77" fillId="30" borderId="1" xfId="0" applyFont="1" applyFill="1" applyBorder="1" applyAlignment="1">
      <alignment horizontal="center" vertical="center" wrapText="1"/>
    </xf>
    <xf numFmtId="0" fontId="75" fillId="0" borderId="1" xfId="0" applyFont="1" applyFill="1" applyBorder="1" applyAlignment="1">
      <alignment horizontal="left" vertical="center"/>
    </xf>
    <xf numFmtId="4" fontId="75" fillId="0" borderId="1" xfId="0" applyNumberFormat="1" applyFont="1" applyFill="1" applyBorder="1" applyAlignment="1">
      <alignment horizontal="left" vertical="center"/>
    </xf>
    <xf numFmtId="0" fontId="78" fillId="0" borderId="1" xfId="0" applyFont="1" applyBorder="1" applyAlignment="1">
      <alignment horizontal="center" vertical="center"/>
    </xf>
    <xf numFmtId="2" fontId="78" fillId="0" borderId="1" xfId="0" applyNumberFormat="1" applyFont="1" applyBorder="1" applyAlignment="1">
      <alignment horizontal="center" vertical="center"/>
    </xf>
    <xf numFmtId="2" fontId="78" fillId="0" borderId="1" xfId="0" applyNumberFormat="1" applyFont="1" applyBorder="1" applyAlignment="1">
      <alignment horizontal="center" vertical="center" wrapText="1"/>
    </xf>
    <xf numFmtId="2" fontId="78" fillId="0" borderId="1" xfId="0" applyNumberFormat="1" applyFont="1" applyFill="1" applyBorder="1" applyAlignment="1">
      <alignment horizontal="center" vertical="center"/>
    </xf>
    <xf numFmtId="0" fontId="78" fillId="0" borderId="1" xfId="0" applyFont="1" applyBorder="1"/>
    <xf numFmtId="2" fontId="78" fillId="0" borderId="1" xfId="0" applyNumberFormat="1" applyFont="1" applyBorder="1"/>
    <xf numFmtId="0" fontId="78" fillId="0" borderId="1" xfId="0" applyFont="1" applyBorder="1" applyAlignment="1">
      <alignment horizontal="center" vertical="center" wrapText="1"/>
    </xf>
    <xf numFmtId="0" fontId="78" fillId="0" borderId="0" xfId="0" applyFont="1"/>
    <xf numFmtId="0" fontId="0" fillId="30" borderId="1" xfId="0" applyFill="1" applyBorder="1" applyAlignment="1">
      <alignment horizontal="center" vertical="center"/>
    </xf>
    <xf numFmtId="2" fontId="0" fillId="0" borderId="1" xfId="0" applyNumberFormat="1" applyBorder="1" applyAlignment="1">
      <alignment vertical="center"/>
    </xf>
    <xf numFmtId="0" fontId="79" fillId="0" borderId="1" xfId="0" applyFont="1" applyBorder="1" applyAlignment="1">
      <alignment horizontal="center" vertical="center" wrapText="1"/>
    </xf>
    <xf numFmtId="2" fontId="79" fillId="0" borderId="1" xfId="0" applyNumberFormat="1" applyFont="1" applyBorder="1" applyAlignment="1">
      <alignment horizontal="center" vertical="center"/>
    </xf>
    <xf numFmtId="0" fontId="79" fillId="0" borderId="1" xfId="0" applyFont="1" applyBorder="1" applyAlignment="1">
      <alignment horizontal="center" vertical="center"/>
    </xf>
    <xf numFmtId="0" fontId="79" fillId="0" borderId="6" xfId="0" applyFont="1" applyBorder="1" applyAlignment="1">
      <alignment horizontal="center" vertical="center"/>
    </xf>
    <xf numFmtId="0" fontId="80" fillId="0" borderId="6" xfId="0" applyFont="1" applyFill="1" applyBorder="1" applyAlignment="1">
      <alignment horizontal="right" vertical="center"/>
    </xf>
    <xf numFmtId="2" fontId="80" fillId="0" borderId="1" xfId="0" applyNumberFormat="1" applyFont="1" applyBorder="1" applyAlignment="1">
      <alignment horizontal="center" vertical="center"/>
    </xf>
    <xf numFmtId="0" fontId="80" fillId="31" borderId="6" xfId="0" applyFont="1" applyFill="1" applyBorder="1" applyAlignment="1">
      <alignment horizontal="right" vertical="center"/>
    </xf>
    <xf numFmtId="2" fontId="80" fillId="31" borderId="1" xfId="0" applyNumberFormat="1" applyFont="1" applyFill="1" applyBorder="1" applyAlignment="1">
      <alignment horizontal="center" vertical="center"/>
    </xf>
    <xf numFmtId="0" fontId="0" fillId="30" borderId="1" xfId="0" applyFill="1" applyBorder="1" applyAlignment="1">
      <alignment horizontal="center" vertical="center"/>
    </xf>
    <xf numFmtId="2" fontId="5" fillId="31" borderId="1" xfId="0" applyNumberFormat="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vertical="center"/>
    </xf>
    <xf numFmtId="0" fontId="78" fillId="0" borderId="1" xfId="0" applyFont="1" applyBorder="1" applyAlignment="1">
      <alignment vertical="center"/>
    </xf>
    <xf numFmtId="0" fontId="0" fillId="0" borderId="1" xfId="0" applyBorder="1" applyAlignment="1"/>
    <xf numFmtId="2" fontId="0" fillId="0" borderId="0" xfId="0" applyNumberFormat="1" applyFill="1" applyBorder="1" applyAlignment="1">
      <alignment horizontal="center" vertical="center"/>
    </xf>
    <xf numFmtId="2" fontId="0" fillId="0" borderId="0" xfId="0" applyNumberFormat="1" applyFill="1" applyBorder="1" applyAlignment="1">
      <alignment vertical="center"/>
    </xf>
    <xf numFmtId="0" fontId="5" fillId="0" borderId="2" xfId="0" applyFont="1" applyFill="1" applyBorder="1" applyAlignment="1"/>
    <xf numFmtId="2" fontId="79" fillId="0"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78" fillId="0" borderId="1" xfId="0" applyFont="1" applyBorder="1" applyAlignment="1">
      <alignment horizontal="center" vertical="center"/>
    </xf>
    <xf numFmtId="0" fontId="5" fillId="68" borderId="6" xfId="0" applyFont="1" applyFill="1" applyBorder="1" applyAlignment="1">
      <alignment horizontal="center"/>
    </xf>
    <xf numFmtId="0" fontId="5" fillId="68" borderId="7" xfId="0" applyFont="1" applyFill="1" applyBorder="1" applyAlignment="1">
      <alignment horizontal="center"/>
    </xf>
    <xf numFmtId="0" fontId="5" fillId="68" borderId="8" xfId="0" applyFont="1" applyFill="1" applyBorder="1" applyAlignment="1">
      <alignment horizontal="center"/>
    </xf>
    <xf numFmtId="2" fontId="5" fillId="31" borderId="1" xfId="0" applyNumberFormat="1" applyFont="1" applyFill="1" applyBorder="1" applyAlignment="1">
      <alignment horizontal="center" vertical="center"/>
    </xf>
    <xf numFmtId="2" fontId="5" fillId="31" borderId="6" xfId="0" applyNumberFormat="1" applyFont="1" applyFill="1" applyBorder="1" applyAlignment="1">
      <alignment horizontal="center" vertical="center"/>
    </xf>
    <xf numFmtId="2" fontId="5" fillId="31" borderId="7" xfId="0" applyNumberFormat="1" applyFont="1" applyFill="1" applyBorder="1" applyAlignment="1">
      <alignment horizontal="center" vertical="center"/>
    </xf>
    <xf numFmtId="2" fontId="5" fillId="31" borderId="8" xfId="0" applyNumberFormat="1" applyFont="1" applyFill="1" applyBorder="1" applyAlignment="1">
      <alignment horizontal="center" vertical="center"/>
    </xf>
    <xf numFmtId="3" fontId="26" fillId="0" borderId="1" xfId="1" applyNumberFormat="1" applyFont="1" applyBorder="1" applyAlignment="1">
      <alignment horizontal="center" vertical="center" wrapText="1"/>
    </xf>
    <xf numFmtId="0" fontId="26" fillId="0" borderId="1" xfId="0" applyFont="1" applyBorder="1" applyAlignment="1">
      <alignment wrapText="1"/>
    </xf>
    <xf numFmtId="0" fontId="26" fillId="0" borderId="1" xfId="0" applyFont="1" applyBorder="1"/>
    <xf numFmtId="4" fontId="26" fillId="0" borderId="1" xfId="0" applyNumberFormat="1" applyFont="1" applyBorder="1"/>
    <xf numFmtId="0" fontId="81" fillId="0" borderId="0" xfId="0" applyFont="1" applyAlignment="1"/>
    <xf numFmtId="0" fontId="81" fillId="0" borderId="0" xfId="0" applyFont="1"/>
    <xf numFmtId="0" fontId="81" fillId="0" borderId="0" xfId="0" applyFont="1" applyBorder="1"/>
    <xf numFmtId="165" fontId="26" fillId="0" borderId="1" xfId="0" applyNumberFormat="1" applyFont="1" applyBorder="1" applyAlignment="1">
      <alignment horizontal="center"/>
    </xf>
    <xf numFmtId="0" fontId="82" fillId="0" borderId="1" xfId="0" applyFont="1" applyBorder="1" applyAlignment="1">
      <alignment horizontal="center" vertical="center"/>
    </xf>
    <xf numFmtId="165" fontId="82" fillId="0" borderId="1" xfId="0" applyNumberFormat="1" applyFont="1" applyBorder="1" applyAlignment="1">
      <alignment horizontal="center" vertical="center"/>
    </xf>
    <xf numFmtId="0" fontId="82" fillId="0" borderId="1" xfId="0" applyFont="1" applyBorder="1" applyAlignment="1">
      <alignment horizontal="left" vertical="center" wrapText="1"/>
    </xf>
    <xf numFmtId="4" fontId="82" fillId="31" borderId="1" xfId="0" applyNumberFormat="1" applyFont="1" applyFill="1" applyBorder="1" applyAlignment="1">
      <alignment horizontal="center" vertical="center"/>
    </xf>
    <xf numFmtId="10" fontId="82" fillId="0" borderId="1" xfId="61" applyNumberFormat="1" applyFont="1" applyBorder="1" applyAlignment="1">
      <alignment horizontal="center" vertical="center"/>
    </xf>
    <xf numFmtId="4" fontId="82" fillId="0" borderId="1" xfId="0" applyNumberFormat="1" applyFont="1" applyBorder="1" applyAlignment="1">
      <alignment horizontal="center" vertical="center"/>
    </xf>
    <xf numFmtId="166" fontId="82" fillId="0" borderId="1" xfId="0" applyNumberFormat="1" applyFont="1" applyFill="1" applyBorder="1" applyAlignment="1">
      <alignment horizontal="center" vertical="center"/>
    </xf>
    <xf numFmtId="4" fontId="82" fillId="0" borderId="1" xfId="0" applyNumberFormat="1" applyFont="1" applyFill="1" applyBorder="1" applyAlignment="1">
      <alignment horizontal="center" vertical="center"/>
    </xf>
    <xf numFmtId="0" fontId="82" fillId="0" borderId="1" xfId="1" applyNumberFormat="1" applyFont="1" applyFill="1" applyBorder="1" applyAlignment="1" applyProtection="1">
      <alignment horizontal="left" vertical="center" wrapText="1"/>
    </xf>
    <xf numFmtId="165" fontId="84" fillId="0" borderId="1" xfId="0" applyNumberFormat="1" applyFont="1" applyFill="1" applyBorder="1" applyAlignment="1">
      <alignment horizontal="center" vertical="center"/>
    </xf>
    <xf numFmtId="0" fontId="82" fillId="0" borderId="1" xfId="0" applyFont="1" applyFill="1" applyBorder="1" applyAlignment="1">
      <alignment horizontal="left" vertical="center" wrapText="1"/>
    </xf>
    <xf numFmtId="1" fontId="82" fillId="0" borderId="1" xfId="1" applyNumberFormat="1" applyFont="1" applyFill="1" applyBorder="1" applyAlignment="1">
      <alignment horizontal="center" vertical="center" wrapText="1"/>
    </xf>
    <xf numFmtId="0" fontId="82" fillId="0" borderId="1" xfId="0" applyFont="1" applyFill="1" applyBorder="1" applyAlignment="1">
      <alignment horizontal="center" vertical="center"/>
    </xf>
    <xf numFmtId="165" fontId="82" fillId="0" borderId="1" xfId="0" applyNumberFormat="1" applyFont="1" applyFill="1" applyBorder="1" applyAlignment="1">
      <alignment horizontal="center" vertical="center"/>
    </xf>
    <xf numFmtId="0" fontId="82" fillId="0" borderId="1" xfId="1" applyFont="1" applyFill="1" applyBorder="1" applyAlignment="1">
      <alignment horizontal="left" vertical="center" wrapText="1"/>
    </xf>
    <xf numFmtId="10" fontId="82" fillId="0" borderId="1" xfId="61" applyNumberFormat="1" applyFont="1" applyFill="1" applyBorder="1" applyAlignment="1">
      <alignment horizontal="center" vertical="center"/>
    </xf>
    <xf numFmtId="4" fontId="30" fillId="69" borderId="1" xfId="0" applyNumberFormat="1" applyFont="1" applyFill="1" applyBorder="1" applyAlignment="1">
      <alignment horizontal="left" vertical="center" wrapText="1"/>
    </xf>
    <xf numFmtId="4" fontId="30" fillId="69" borderId="1" xfId="0" applyNumberFormat="1" applyFont="1" applyFill="1" applyBorder="1" applyAlignment="1">
      <alignment horizontal="center" vertical="center" wrapText="1"/>
    </xf>
    <xf numFmtId="4" fontId="30" fillId="69" borderId="1" xfId="0" applyNumberFormat="1" applyFont="1" applyFill="1" applyBorder="1" applyAlignment="1">
      <alignment horizontal="right" vertical="center" wrapText="1"/>
    </xf>
    <xf numFmtId="0" fontId="30" fillId="69" borderId="1" xfId="0" applyFont="1" applyFill="1" applyBorder="1" applyAlignment="1">
      <alignment vertical="center" wrapText="1"/>
    </xf>
    <xf numFmtId="0" fontId="82" fillId="0" borderId="1" xfId="0" quotePrefix="1" applyFont="1" applyBorder="1" applyAlignment="1">
      <alignment horizontal="center" vertical="center"/>
    </xf>
    <xf numFmtId="0" fontId="82" fillId="0" borderId="1" xfId="0" applyFont="1" applyBorder="1" applyAlignment="1">
      <alignment vertical="center" wrapText="1"/>
    </xf>
    <xf numFmtId="2" fontId="5" fillId="0" borderId="6"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0" fontId="82" fillId="0" borderId="1" xfId="0" applyFont="1" applyFill="1" applyBorder="1" applyAlignment="1">
      <alignment vertical="center" wrapText="1"/>
    </xf>
    <xf numFmtId="0" fontId="82" fillId="0" borderId="1" xfId="0" applyFont="1" applyFill="1" applyBorder="1" applyAlignment="1">
      <alignment vertical="center"/>
    </xf>
    <xf numFmtId="0" fontId="30" fillId="69" borderId="6" xfId="0" applyFont="1" applyFill="1" applyBorder="1" applyAlignment="1">
      <alignment vertical="center" wrapText="1"/>
    </xf>
    <xf numFmtId="0" fontId="29" fillId="0" borderId="1" xfId="0" applyFont="1" applyBorder="1" applyAlignment="1">
      <alignment horizontal="left" vertical="center" wrapText="1"/>
    </xf>
    <xf numFmtId="167" fontId="65" fillId="0" borderId="1" xfId="42" applyFont="1" applyFill="1" applyBorder="1" applyAlignment="1">
      <alignment horizontal="center" vertical="center" wrapText="1"/>
    </xf>
    <xf numFmtId="0" fontId="82" fillId="0" borderId="7" xfId="0" applyFont="1" applyFill="1" applyBorder="1" applyAlignment="1">
      <alignment vertical="center" wrapText="1"/>
    </xf>
    <xf numFmtId="0" fontId="82" fillId="0" borderId="5" xfId="0" applyFont="1" applyFill="1" applyBorder="1" applyAlignment="1">
      <alignment horizontal="center" vertical="center"/>
    </xf>
    <xf numFmtId="0" fontId="82" fillId="29" borderId="1" xfId="0" applyFont="1" applyFill="1" applyBorder="1" applyAlignment="1">
      <alignment horizontal="center" vertical="center"/>
    </xf>
    <xf numFmtId="0" fontId="82" fillId="29" borderId="1" xfId="0" applyFont="1" applyFill="1" applyBorder="1" applyAlignment="1">
      <alignment vertical="center" wrapText="1"/>
    </xf>
    <xf numFmtId="0" fontId="82" fillId="0" borderId="1" xfId="0" applyFont="1" applyFill="1" applyBorder="1" applyAlignment="1">
      <alignment horizontal="center" vertical="center" wrapText="1"/>
    </xf>
    <xf numFmtId="0" fontId="30" fillId="69" borderId="9" xfId="0" applyFont="1" applyFill="1" applyBorder="1" applyAlignment="1">
      <alignment vertical="center" wrapText="1"/>
    </xf>
    <xf numFmtId="0" fontId="30" fillId="69" borderId="7" xfId="0" applyFont="1" applyFill="1" applyBorder="1" applyAlignment="1">
      <alignment vertical="center" wrapText="1"/>
    </xf>
    <xf numFmtId="0" fontId="30" fillId="69" borderId="8" xfId="0" applyFont="1" applyFill="1" applyBorder="1" applyAlignment="1">
      <alignment vertical="center" wrapText="1"/>
    </xf>
    <xf numFmtId="0" fontId="30" fillId="69" borderId="6" xfId="0" applyFont="1" applyFill="1" applyBorder="1" applyAlignment="1">
      <alignment vertical="center"/>
    </xf>
    <xf numFmtId="10" fontId="82" fillId="29" borderId="1" xfId="61" applyNumberFormat="1" applyFont="1" applyFill="1" applyBorder="1" applyAlignment="1">
      <alignment horizontal="center" vertical="center"/>
    </xf>
    <xf numFmtId="0" fontId="82" fillId="0" borderId="1" xfId="0" applyFont="1" applyFill="1" applyBorder="1" applyAlignment="1">
      <alignment horizontal="left" vertical="center"/>
    </xf>
    <xf numFmtId="0" fontId="85" fillId="29" borderId="1" xfId="0" quotePrefix="1" applyFont="1" applyFill="1" applyBorder="1" applyAlignment="1">
      <alignment horizontal="left" vertical="center"/>
    </xf>
    <xf numFmtId="0" fontId="85" fillId="29" borderId="1" xfId="0" applyFont="1" applyFill="1" applyBorder="1" applyAlignment="1">
      <alignment horizontal="center" vertical="center" wrapText="1"/>
    </xf>
    <xf numFmtId="0" fontId="85" fillId="29" borderId="1" xfId="0" quotePrefix="1" applyFont="1" applyFill="1" applyBorder="1" applyAlignment="1">
      <alignment horizontal="center" vertical="center"/>
    </xf>
    <xf numFmtId="0" fontId="69" fillId="29" borderId="1" xfId="197" applyFont="1" applyFill="1" applyBorder="1" applyAlignment="1">
      <alignment horizontal="center" vertical="center" wrapText="1"/>
    </xf>
    <xf numFmtId="43" fontId="85" fillId="29" borderId="1" xfId="60" applyFont="1" applyFill="1" applyBorder="1" applyAlignment="1">
      <alignment horizontal="right" vertical="center"/>
    </xf>
    <xf numFmtId="0" fontId="85" fillId="29" borderId="1" xfId="0" applyFont="1" applyFill="1" applyBorder="1" applyAlignment="1">
      <alignment horizontal="center" vertical="center"/>
    </xf>
    <xf numFmtId="0" fontId="85" fillId="0" borderId="0" xfId="0" applyFont="1"/>
    <xf numFmtId="0" fontId="48" fillId="0" borderId="0" xfId="0" applyFont="1"/>
    <xf numFmtId="0" fontId="48" fillId="0" borderId="0" xfId="0" applyFont="1" applyAlignment="1">
      <alignment horizontal="center"/>
    </xf>
    <xf numFmtId="43" fontId="6" fillId="29" borderId="1" xfId="60" applyFont="1" applyFill="1" applyBorder="1" applyAlignment="1">
      <alignment horizontal="right" vertical="center"/>
    </xf>
    <xf numFmtId="0" fontId="6" fillId="0" borderId="1" xfId="0" applyFont="1" applyBorder="1" applyAlignment="1">
      <alignment horizontal="center"/>
    </xf>
    <xf numFmtId="0" fontId="86" fillId="29" borderId="0" xfId="0" applyFont="1" applyFill="1" applyAlignment="1">
      <alignment horizontal="left"/>
    </xf>
    <xf numFmtId="0" fontId="86" fillId="29" borderId="0" xfId="0" applyFont="1" applyFill="1"/>
    <xf numFmtId="0" fontId="86" fillId="29" borderId="0" xfId="0" applyFont="1" applyFill="1" applyAlignment="1">
      <alignment horizontal="center"/>
    </xf>
    <xf numFmtId="0" fontId="68" fillId="0" borderId="37" xfId="0" applyFont="1" applyBorder="1" applyAlignment="1">
      <alignment horizontal="right" vertical="top" wrapText="1"/>
    </xf>
    <xf numFmtId="0" fontId="68" fillId="0" borderId="37" xfId="0" applyFont="1" applyBorder="1" applyAlignment="1">
      <alignment horizontal="left" vertical="top" wrapText="1"/>
    </xf>
    <xf numFmtId="0" fontId="86" fillId="0" borderId="0" xfId="0" applyFont="1"/>
    <xf numFmtId="0" fontId="86" fillId="0" borderId="37" xfId="0" applyFont="1" applyBorder="1" applyAlignment="1">
      <alignment horizontal="center" vertical="top" wrapText="1"/>
    </xf>
    <xf numFmtId="0" fontId="68" fillId="0" borderId="37" xfId="0" applyFont="1" applyBorder="1" applyAlignment="1">
      <alignment horizontal="center" vertical="top" wrapText="1"/>
    </xf>
    <xf numFmtId="4" fontId="86" fillId="0" borderId="37" xfId="0" applyNumberFormat="1" applyFont="1" applyBorder="1" applyAlignment="1">
      <alignment horizontal="right" vertical="top" wrapText="1"/>
    </xf>
    <xf numFmtId="4" fontId="6" fillId="0" borderId="37" xfId="0" applyNumberFormat="1" applyFont="1" applyBorder="1" applyAlignment="1">
      <alignment horizontal="right" vertical="top" wrapText="1"/>
    </xf>
    <xf numFmtId="1" fontId="6" fillId="0" borderId="0" xfId="197" applyNumberFormat="1" applyAlignment="1">
      <alignment horizontal="center" vertical="center" wrapText="1"/>
    </xf>
    <xf numFmtId="4" fontId="6" fillId="0" borderId="0" xfId="197" applyNumberFormat="1" applyAlignment="1">
      <alignment vertical="center" wrapText="1"/>
    </xf>
    <xf numFmtId="0" fontId="86" fillId="0" borderId="0" xfId="0" applyFont="1" applyAlignment="1">
      <alignment horizontal="center" vertical="center" wrapText="1"/>
    </xf>
    <xf numFmtId="3" fontId="86" fillId="0" borderId="0" xfId="0" applyNumberFormat="1" applyFont="1" applyAlignment="1">
      <alignment vertical="center" wrapText="1"/>
    </xf>
    <xf numFmtId="0" fontId="86" fillId="0" borderId="0" xfId="0" quotePrefix="1" applyFont="1" applyAlignment="1">
      <alignment horizontal="center" vertical="center"/>
    </xf>
    <xf numFmtId="17" fontId="6" fillId="0" borderId="0" xfId="0" quotePrefix="1" applyNumberFormat="1" applyFont="1" applyAlignment="1">
      <alignment horizontal="center" vertical="center"/>
    </xf>
    <xf numFmtId="0" fontId="6" fillId="0" borderId="0" xfId="0" applyFont="1" applyAlignment="1">
      <alignment horizontal="center" vertical="center"/>
    </xf>
    <xf numFmtId="43" fontId="86" fillId="0" borderId="0" xfId="60" applyFont="1" applyFill="1" applyBorder="1" applyAlignment="1">
      <alignment horizontal="right" vertical="center"/>
    </xf>
    <xf numFmtId="0" fontId="68" fillId="0" borderId="0" xfId="0" applyFont="1" applyAlignment="1">
      <alignment horizontal="right" vertical="top" wrapText="1"/>
    </xf>
    <xf numFmtId="0" fontId="68" fillId="0" borderId="0" xfId="0" applyFont="1" applyAlignment="1">
      <alignment horizontal="left" vertical="top" wrapText="1"/>
    </xf>
    <xf numFmtId="0" fontId="86" fillId="0" borderId="0" xfId="0" applyFont="1" applyAlignment="1">
      <alignment horizontal="center" vertical="top" wrapText="1"/>
    </xf>
    <xf numFmtId="0" fontId="68" fillId="0" borderId="0" xfId="0" applyFont="1" applyAlignment="1">
      <alignment horizontal="center" vertical="top" wrapText="1"/>
    </xf>
    <xf numFmtId="4" fontId="86" fillId="0" borderId="0" xfId="0" applyNumberFormat="1" applyFont="1" applyAlignment="1">
      <alignment horizontal="right" vertical="top" wrapText="1"/>
    </xf>
    <xf numFmtId="0" fontId="86" fillId="29" borderId="0" xfId="0" applyFont="1" applyFill="1" applyAlignment="1">
      <alignment horizontal="center" vertical="center" wrapText="1"/>
    </xf>
    <xf numFmtId="3" fontId="86" fillId="29" borderId="0" xfId="0" applyNumberFormat="1" applyFont="1" applyFill="1" applyAlignment="1">
      <alignment vertical="center" wrapText="1"/>
    </xf>
    <xf numFmtId="0" fontId="86" fillId="29" borderId="0" xfId="0" quotePrefix="1" applyFont="1" applyFill="1" applyAlignment="1">
      <alignment horizontal="center" vertical="center"/>
    </xf>
    <xf numFmtId="17" fontId="6" fillId="29" borderId="0" xfId="0" quotePrefix="1" applyNumberFormat="1" applyFont="1" applyFill="1" applyAlignment="1">
      <alignment horizontal="center" vertical="center"/>
    </xf>
    <xf numFmtId="0" fontId="6" fillId="29" borderId="0" xfId="0" applyFont="1" applyFill="1" applyAlignment="1">
      <alignment horizontal="center" vertical="center"/>
    </xf>
    <xf numFmtId="43" fontId="86" fillId="29" borderId="0" xfId="60" applyFont="1" applyFill="1" applyBorder="1" applyAlignment="1">
      <alignment horizontal="right" vertical="center"/>
    </xf>
    <xf numFmtId="0" fontId="86" fillId="29" borderId="1" xfId="0" applyFont="1" applyFill="1" applyBorder="1" applyAlignment="1">
      <alignment vertical="center" wrapText="1"/>
    </xf>
    <xf numFmtId="0" fontId="6" fillId="0" borderId="37" xfId="0" applyFont="1" applyBorder="1" applyAlignment="1">
      <alignment horizontal="right" vertical="top" wrapText="1"/>
    </xf>
    <xf numFmtId="0" fontId="6" fillId="0" borderId="37" xfId="0" applyFont="1" applyBorder="1" applyAlignment="1">
      <alignment horizontal="left" vertical="top" wrapText="1"/>
    </xf>
    <xf numFmtId="0" fontId="6" fillId="0" borderId="0" xfId="0" applyFont="1"/>
    <xf numFmtId="0" fontId="6" fillId="0" borderId="37" xfId="0" applyFont="1" applyBorder="1" applyAlignment="1">
      <alignment horizontal="center" vertical="top" wrapText="1"/>
    </xf>
    <xf numFmtId="0" fontId="87" fillId="0" borderId="0" xfId="0" applyFont="1"/>
    <xf numFmtId="0" fontId="88" fillId="0" borderId="0" xfId="0" applyFont="1"/>
    <xf numFmtId="0" fontId="89" fillId="0" borderId="0" xfId="0" applyFont="1"/>
    <xf numFmtId="0" fontId="89" fillId="0" borderId="0" xfId="0" applyFont="1" applyAlignment="1">
      <alignment horizontal="center"/>
    </xf>
    <xf numFmtId="43" fontId="69" fillId="29" borderId="1" xfId="60" applyFont="1" applyFill="1" applyBorder="1" applyAlignment="1">
      <alignment horizontal="right" vertical="center"/>
    </xf>
    <xf numFmtId="2" fontId="82" fillId="0" borderId="1" xfId="0" applyNumberFormat="1" applyFont="1" applyFill="1" applyBorder="1" applyAlignment="1">
      <alignment horizontal="center" vertical="center"/>
    </xf>
    <xf numFmtId="165" fontId="82" fillId="0" borderId="6" xfId="0" applyNumberFormat="1" applyFont="1" applyFill="1" applyBorder="1" applyAlignment="1">
      <alignment horizontal="center" vertical="center"/>
    </xf>
    <xf numFmtId="0" fontId="82" fillId="0" borderId="8" xfId="0" applyFont="1" applyFill="1" applyBorder="1" applyAlignment="1">
      <alignment horizontal="center" vertical="center"/>
    </xf>
    <xf numFmtId="4" fontId="30" fillId="69" borderId="5" xfId="0" applyNumberFormat="1" applyFont="1" applyFill="1" applyBorder="1" applyAlignment="1">
      <alignment horizontal="right" vertical="center" wrapText="1"/>
    </xf>
    <xf numFmtId="165" fontId="82" fillId="0" borderId="5" xfId="0" applyNumberFormat="1" applyFont="1" applyFill="1" applyBorder="1" applyAlignment="1">
      <alignment horizontal="center" vertical="center"/>
    </xf>
    <xf numFmtId="10" fontId="82" fillId="0" borderId="5" xfId="61" applyNumberFormat="1" applyFont="1" applyFill="1" applyBorder="1" applyAlignment="1">
      <alignment horizontal="center" vertical="center"/>
    </xf>
    <xf numFmtId="2" fontId="69" fillId="29" borderId="1" xfId="0" quotePrefix="1" applyNumberFormat="1" applyFont="1" applyFill="1" applyBorder="1" applyAlignment="1">
      <alignment horizontal="left" vertical="center"/>
    </xf>
    <xf numFmtId="4" fontId="27" fillId="69" borderId="1" xfId="0" applyNumberFormat="1" applyFont="1" applyFill="1" applyBorder="1" applyAlignment="1">
      <alignment horizontal="left" vertical="center" wrapText="1"/>
    </xf>
    <xf numFmtId="4" fontId="27" fillId="69" borderId="1" xfId="0" applyNumberFormat="1" applyFont="1" applyFill="1" applyBorder="1" applyAlignment="1">
      <alignment horizontal="center" vertical="center" wrapText="1"/>
    </xf>
    <xf numFmtId="4" fontId="27" fillId="69" borderId="1" xfId="0" applyNumberFormat="1" applyFont="1" applyFill="1" applyBorder="1" applyAlignment="1">
      <alignment horizontal="right" vertical="center" wrapText="1"/>
    </xf>
    <xf numFmtId="0" fontId="29" fillId="70" borderId="0" xfId="0" applyFont="1" applyFill="1" applyAlignment="1">
      <alignment vertical="center"/>
    </xf>
    <xf numFmtId="4" fontId="29" fillId="70" borderId="0" xfId="0" applyNumberFormat="1" applyFont="1" applyFill="1" applyAlignment="1">
      <alignment vertical="center"/>
    </xf>
    <xf numFmtId="0" fontId="0" fillId="70" borderId="0" xfId="0" applyFill="1"/>
    <xf numFmtId="0" fontId="30" fillId="70" borderId="6" xfId="0" applyFont="1" applyFill="1" applyBorder="1" applyAlignment="1">
      <alignment horizontal="left" vertical="center" wrapText="1"/>
    </xf>
    <xf numFmtId="0" fontId="30" fillId="70" borderId="7" xfId="0" applyFont="1" applyFill="1" applyBorder="1" applyAlignment="1">
      <alignment horizontal="left" vertical="center" wrapText="1"/>
    </xf>
    <xf numFmtId="170" fontId="30" fillId="70" borderId="7" xfId="0" applyNumberFormat="1" applyFont="1" applyFill="1" applyBorder="1" applyAlignment="1">
      <alignment horizontal="left" vertical="center" wrapText="1"/>
    </xf>
    <xf numFmtId="4" fontId="30" fillId="70" borderId="8" xfId="0" applyNumberFormat="1" applyFont="1" applyFill="1" applyBorder="1" applyAlignment="1">
      <alignment horizontal="right" vertical="center" wrapText="1"/>
    </xf>
    <xf numFmtId="0" fontId="30" fillId="70" borderId="0" xfId="0" applyFont="1" applyFill="1" applyBorder="1" applyAlignment="1">
      <alignment horizontal="left" vertical="center" wrapText="1"/>
    </xf>
    <xf numFmtId="170" fontId="30" fillId="70" borderId="0" xfId="0" applyNumberFormat="1" applyFont="1" applyFill="1" applyBorder="1" applyAlignment="1">
      <alignment horizontal="left" vertical="center" wrapText="1"/>
    </xf>
    <xf numFmtId="4" fontId="30" fillId="70" borderId="0" xfId="0" applyNumberFormat="1" applyFont="1" applyFill="1" applyBorder="1" applyAlignment="1">
      <alignment horizontal="right" vertical="center" wrapText="1"/>
    </xf>
    <xf numFmtId="2" fontId="5" fillId="31" borderId="39"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xf>
    <xf numFmtId="0" fontId="0" fillId="0" borderId="1" xfId="0" applyFill="1" applyBorder="1" applyAlignment="1">
      <alignment horizontal="center" vertical="center"/>
    </xf>
    <xf numFmtId="181" fontId="0" fillId="0" borderId="1" xfId="0" applyNumberFormat="1" applyBorder="1" applyAlignment="1">
      <alignment horizontal="center"/>
    </xf>
    <xf numFmtId="0" fontId="82" fillId="0" borderId="1" xfId="0" applyFont="1" applyBorder="1" applyAlignment="1">
      <alignment horizontal="left" vertical="top" wrapText="1"/>
    </xf>
    <xf numFmtId="0" fontId="82" fillId="0" borderId="1" xfId="1" applyFont="1" applyFill="1" applyBorder="1" applyAlignment="1">
      <alignment horizontal="left" vertical="top" wrapText="1"/>
    </xf>
    <xf numFmtId="44" fontId="0" fillId="0" borderId="0" xfId="188" applyFont="1"/>
    <xf numFmtId="182" fontId="31" fillId="0" borderId="0" xfId="0" applyNumberFormat="1" applyFont="1" applyBorder="1" applyAlignment="1">
      <alignment horizontal="center" vertical="center"/>
    </xf>
    <xf numFmtId="44" fontId="31" fillId="0" borderId="0" xfId="0" applyNumberFormat="1" applyFont="1" applyBorder="1" applyAlignment="1">
      <alignment horizontal="center" vertical="center"/>
    </xf>
    <xf numFmtId="0" fontId="28"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0" fontId="72" fillId="0" borderId="9"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23"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25" xfId="0" applyFont="1" applyBorder="1" applyAlignment="1">
      <alignment horizontal="center" vertical="center" wrapText="1"/>
    </xf>
    <xf numFmtId="0" fontId="72" fillId="0" borderId="26" xfId="0" applyFont="1" applyBorder="1" applyAlignment="1">
      <alignment horizontal="center" vertical="center" wrapText="1"/>
    </xf>
    <xf numFmtId="0" fontId="72" fillId="0" borderId="22" xfId="0" applyFont="1" applyBorder="1" applyAlignment="1">
      <alignment horizontal="center" vertical="center" wrapText="1"/>
    </xf>
    <xf numFmtId="0" fontId="72" fillId="0" borderId="24" xfId="0" applyFont="1" applyBorder="1" applyAlignment="1">
      <alignment horizontal="center" vertical="center" wrapText="1"/>
    </xf>
    <xf numFmtId="44" fontId="64" fillId="65" borderId="6" xfId="188" applyFont="1" applyFill="1" applyBorder="1" applyAlignment="1">
      <alignment horizontal="center" vertical="center"/>
    </xf>
    <xf numFmtId="44" fontId="64" fillId="65" borderId="8" xfId="188" applyFont="1" applyFill="1" applyBorder="1" applyAlignment="1">
      <alignment horizontal="center" vertical="center"/>
    </xf>
    <xf numFmtId="10" fontId="64" fillId="65" borderId="23" xfId="0" applyNumberFormat="1" applyFont="1" applyFill="1" applyBorder="1" applyAlignment="1">
      <alignment horizontal="center" vertical="center"/>
    </xf>
    <xf numFmtId="10" fontId="64" fillId="65" borderId="0" xfId="0" applyNumberFormat="1" applyFont="1" applyFill="1" applyBorder="1" applyAlignment="1">
      <alignment horizontal="center" vertical="center"/>
    </xf>
    <xf numFmtId="10" fontId="64" fillId="65" borderId="2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166" fontId="27" fillId="2" borderId="1" xfId="0" applyNumberFormat="1" applyFont="1" applyFill="1" applyBorder="1" applyAlignment="1">
      <alignment horizontal="center" vertical="center"/>
    </xf>
    <xf numFmtId="10" fontId="64" fillId="66" borderId="6" xfId="0" applyNumberFormat="1" applyFont="1" applyFill="1" applyBorder="1" applyAlignment="1">
      <alignment horizontal="right" vertical="center"/>
    </xf>
    <xf numFmtId="10" fontId="64" fillId="66" borderId="7" xfId="0" applyNumberFormat="1" applyFont="1" applyFill="1" applyBorder="1" applyAlignment="1">
      <alignment horizontal="right" vertical="center"/>
    </xf>
    <xf numFmtId="10" fontId="64" fillId="66" borderId="8" xfId="0" applyNumberFormat="1" applyFont="1" applyFill="1" applyBorder="1" applyAlignment="1">
      <alignment horizontal="right" vertical="center"/>
    </xf>
    <xf numFmtId="4" fontId="64" fillId="66" borderId="6" xfId="0" applyNumberFormat="1" applyFont="1" applyFill="1" applyBorder="1" applyAlignment="1">
      <alignment horizontal="center" vertical="center"/>
    </xf>
    <xf numFmtId="4" fontId="64" fillId="66" borderId="8"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1"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62" fillId="0" borderId="5" xfId="0" applyFont="1" applyBorder="1" applyAlignment="1">
      <alignment horizontal="center" vertical="center" wrapText="1"/>
    </xf>
    <xf numFmtId="0" fontId="62" fillId="0" borderId="39" xfId="0" applyFont="1" applyBorder="1" applyAlignment="1">
      <alignment horizontal="center" vertical="center" wrapText="1"/>
    </xf>
    <xf numFmtId="0" fontId="23" fillId="0" borderId="5" xfId="0" applyFont="1" applyBorder="1" applyAlignment="1">
      <alignment horizontal="center" vertical="center"/>
    </xf>
    <xf numFmtId="0" fontId="23" fillId="0" borderId="39" xfId="0" applyFont="1" applyBorder="1" applyAlignment="1">
      <alignment horizontal="center" vertical="center"/>
    </xf>
    <xf numFmtId="0" fontId="23" fillId="6" borderId="1" xfId="0" applyFont="1" applyFill="1" applyBorder="1" applyAlignment="1">
      <alignment horizontal="center" vertical="center"/>
    </xf>
    <xf numFmtId="4" fontId="23" fillId="5" borderId="1"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1" borderId="39" xfId="0" applyNumberFormat="1"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3" borderId="5" xfId="0" applyFont="1" applyFill="1" applyBorder="1" applyAlignment="1">
      <alignment horizontal="center" vertical="center"/>
    </xf>
    <xf numFmtId="2" fontId="24" fillId="0" borderId="39" xfId="0" applyNumberFormat="1" applyFont="1" applyBorder="1" applyAlignment="1">
      <alignment horizontal="left"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29" fillId="0" borderId="1" xfId="2" applyNumberFormat="1" applyFont="1" applyBorder="1" applyAlignment="1">
      <alignment horizontal="center" vertical="center"/>
    </xf>
    <xf numFmtId="0" fontId="29" fillId="0" borderId="1" xfId="2" applyFont="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0" fontId="29" fillId="0" borderId="1" xfId="2" applyFont="1" applyBorder="1" applyAlignment="1">
      <alignment horizontal="left" vertical="center"/>
    </xf>
    <xf numFmtId="10" fontId="36" fillId="3" borderId="1" xfId="2" applyNumberFormat="1" applyFont="1" applyFill="1" applyBorder="1" applyAlignment="1">
      <alignment horizontal="center" vertical="center"/>
    </xf>
    <xf numFmtId="0" fontId="26" fillId="0" borderId="0" xfId="3" applyFont="1" applyBorder="1" applyAlignment="1">
      <alignment horizontal="left" vertical="center" wrapText="1"/>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33" fillId="4" borderId="1" xfId="0" applyFont="1" applyFill="1" applyBorder="1" applyAlignment="1">
      <alignment horizontal="center" vertical="center"/>
    </xf>
    <xf numFmtId="0" fontId="24" fillId="0" borderId="7" xfId="0" applyFont="1" applyBorder="1" applyAlignment="1">
      <alignment horizontal="center" wrapText="1"/>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6" fillId="3" borderId="1" xfId="2" applyFont="1" applyFill="1" applyBorder="1" applyAlignment="1">
      <alignment horizontal="left"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69" borderId="1" xfId="0" applyFont="1" applyFill="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170" fontId="30" fillId="69" borderId="1" xfId="0" applyNumberFormat="1" applyFont="1" applyFill="1" applyBorder="1" applyAlignment="1">
      <alignment horizontal="left" vertical="center" wrapText="1"/>
    </xf>
    <xf numFmtId="0" fontId="30" fillId="69" borderId="1" xfId="0" applyFont="1" applyFill="1" applyBorder="1" applyAlignment="1">
      <alignment horizontal="center" vertical="center" wrapText="1"/>
    </xf>
    <xf numFmtId="170" fontId="30" fillId="69" borderId="1" xfId="0" applyNumberFormat="1" applyFont="1" applyFill="1" applyBorder="1" applyAlignment="1">
      <alignment horizontal="center" vertical="center" wrapText="1"/>
    </xf>
    <xf numFmtId="0" fontId="29" fillId="69" borderId="1" xfId="0" applyFont="1" applyFill="1" applyBorder="1" applyAlignment="1">
      <alignment horizontal="righ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30" fillId="0" borderId="6" xfId="0" applyFont="1" applyBorder="1" applyAlignment="1">
      <alignment horizontal="righ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0" fontId="24" fillId="0" borderId="6" xfId="0" applyFont="1" applyBorder="1" applyAlignment="1">
      <alignment horizontal="left" wrapText="1"/>
    </xf>
    <xf numFmtId="0" fontId="29" fillId="69" borderId="1" xfId="0" applyFont="1" applyFill="1" applyBorder="1" applyAlignment="1">
      <alignment horizontal="left" vertical="center" wrapText="1"/>
    </xf>
    <xf numFmtId="170" fontId="29" fillId="69" borderId="1" xfId="0" applyNumberFormat="1" applyFont="1" applyFill="1" applyBorder="1" applyAlignment="1">
      <alignment horizontal="left" vertical="center" wrapText="1"/>
    </xf>
    <xf numFmtId="0" fontId="27" fillId="69" borderId="1" xfId="0" applyFont="1" applyFill="1" applyBorder="1" applyAlignment="1">
      <alignment horizontal="left" vertical="center" wrapText="1"/>
    </xf>
    <xf numFmtId="0" fontId="27" fillId="69" borderId="1" xfId="0" applyFont="1" applyFill="1" applyBorder="1" applyAlignment="1">
      <alignment horizontal="center" vertical="center" wrapText="1"/>
    </xf>
    <xf numFmtId="170" fontId="27" fillId="69" borderId="1" xfId="0" applyNumberFormat="1" applyFont="1" applyFill="1" applyBorder="1" applyAlignment="1">
      <alignment horizontal="center" vertical="center" wrapText="1"/>
    </xf>
    <xf numFmtId="0" fontId="26" fillId="69" borderId="1" xfId="0" applyFont="1" applyFill="1" applyBorder="1" applyAlignment="1">
      <alignment horizontal="right" vertical="center" wrapText="1"/>
    </xf>
    <xf numFmtId="170" fontId="27" fillId="69" borderId="1" xfId="0" applyNumberFormat="1" applyFont="1" applyFill="1" applyBorder="1" applyAlignment="1">
      <alignment horizontal="left" vertical="center" wrapText="1"/>
    </xf>
    <xf numFmtId="0" fontId="30" fillId="69" borderId="5" xfId="0" applyFont="1" applyFill="1" applyBorder="1" applyAlignment="1">
      <alignment horizontal="left" vertical="center" wrapText="1"/>
    </xf>
    <xf numFmtId="170" fontId="30" fillId="69" borderId="5" xfId="0" applyNumberFormat="1" applyFont="1" applyFill="1" applyBorder="1" applyAlignment="1">
      <alignment horizontal="left"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0" fillId="69" borderId="6" xfId="0" applyFont="1" applyFill="1" applyBorder="1" applyAlignment="1">
      <alignment horizontal="left" vertical="center" wrapText="1"/>
    </xf>
    <xf numFmtId="0" fontId="30" fillId="69" borderId="7" xfId="0" applyFont="1" applyFill="1" applyBorder="1" applyAlignment="1">
      <alignment horizontal="left" vertical="center" wrapText="1"/>
    </xf>
    <xf numFmtId="0" fontId="30" fillId="69" borderId="8"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4" fontId="23" fillId="67" borderId="1" xfId="0" applyNumberFormat="1" applyFont="1" applyFill="1" applyBorder="1" applyAlignment="1">
      <alignment horizontal="center" vertical="center"/>
    </xf>
    <xf numFmtId="0" fontId="30" fillId="69" borderId="6" xfId="0" applyFont="1" applyFill="1" applyBorder="1" applyAlignment="1">
      <alignment horizontal="center" vertical="center" wrapText="1"/>
    </xf>
    <xf numFmtId="0" fontId="30" fillId="69" borderId="8" xfId="0" applyFont="1" applyFill="1" applyBorder="1" applyAlignment="1">
      <alignment horizontal="center" vertical="center" wrapText="1"/>
    </xf>
    <xf numFmtId="0" fontId="29" fillId="69" borderId="6" xfId="0" applyFont="1" applyFill="1" applyBorder="1" applyAlignment="1">
      <alignment horizontal="right" vertical="center" wrapText="1"/>
    </xf>
    <xf numFmtId="0" fontId="29" fillId="69" borderId="8" xfId="0" applyFont="1" applyFill="1" applyBorder="1" applyAlignment="1">
      <alignment horizontal="right" vertical="center" wrapText="1"/>
    </xf>
    <xf numFmtId="1" fontId="6" fillId="63" borderId="1" xfId="197" applyNumberFormat="1" applyFill="1" applyBorder="1" applyAlignment="1">
      <alignment horizontal="center" vertical="center" wrapText="1"/>
    </xf>
    <xf numFmtId="4" fontId="6" fillId="63" borderId="1" xfId="197" applyNumberFormat="1" applyFill="1" applyBorder="1" applyAlignment="1">
      <alignment horizontal="center" vertical="center" wrapText="1"/>
    </xf>
    <xf numFmtId="167" fontId="65" fillId="0" borderId="1" xfId="42" applyFont="1" applyFill="1" applyBorder="1" applyAlignment="1">
      <alignment horizontal="center" vertical="center" wrapText="1"/>
    </xf>
    <xf numFmtId="4" fontId="6" fillId="63" borderId="1" xfId="197" applyNumberFormat="1" applyFill="1" applyBorder="1" applyAlignment="1">
      <alignment horizontal="left" vertical="center" wrapText="1"/>
    </xf>
    <xf numFmtId="1" fontId="6" fillId="63" borderId="5" xfId="197" applyNumberFormat="1" applyFill="1" applyBorder="1" applyAlignment="1">
      <alignment horizontal="center" vertical="center" wrapText="1"/>
    </xf>
    <xf numFmtId="1" fontId="6" fillId="63" borderId="38" xfId="197" applyNumberFormat="1" applyFill="1" applyBorder="1" applyAlignment="1">
      <alignment horizontal="center" vertical="center" wrapText="1"/>
    </xf>
    <xf numFmtId="1" fontId="6" fillId="63" borderId="39" xfId="197" applyNumberFormat="1" applyFill="1" applyBorder="1" applyAlignment="1">
      <alignment horizontal="center" vertical="center" wrapText="1"/>
    </xf>
    <xf numFmtId="4" fontId="6" fillId="63" borderId="5" xfId="197" applyNumberFormat="1" applyFill="1" applyBorder="1" applyAlignment="1">
      <alignment vertical="center" wrapText="1"/>
    </xf>
    <xf numFmtId="4" fontId="6" fillId="63" borderId="38" xfId="197" applyNumberFormat="1" applyFill="1" applyBorder="1" applyAlignment="1">
      <alignment vertical="center" wrapText="1"/>
    </xf>
    <xf numFmtId="4" fontId="6" fillId="63" borderId="39" xfId="197" applyNumberFormat="1" applyFill="1" applyBorder="1" applyAlignment="1">
      <alignment vertical="center" wrapText="1"/>
    </xf>
    <xf numFmtId="167" fontId="65" fillId="0" borderId="5" xfId="42" applyFont="1" applyFill="1" applyBorder="1" applyAlignment="1">
      <alignment horizontal="center" vertical="center" wrapText="1"/>
    </xf>
    <xf numFmtId="167" fontId="65" fillId="0" borderId="38" xfId="42" applyFont="1" applyFill="1" applyBorder="1" applyAlignment="1">
      <alignment horizontal="center" vertical="center" wrapText="1"/>
    </xf>
    <xf numFmtId="167" fontId="65" fillId="0" borderId="39" xfId="42" applyFont="1" applyFill="1" applyBorder="1" applyAlignment="1">
      <alignment horizontal="center" vertical="center" wrapText="1"/>
    </xf>
    <xf numFmtId="0" fontId="65" fillId="0" borderId="6" xfId="197" applyNumberFormat="1" applyFont="1" applyBorder="1" applyAlignment="1">
      <alignment horizontal="center" vertical="center" wrapText="1"/>
    </xf>
    <xf numFmtId="0" fontId="65" fillId="0" borderId="7" xfId="197" applyNumberFormat="1" applyFont="1" applyBorder="1" applyAlignment="1">
      <alignment horizontal="center" vertical="center" wrapText="1"/>
    </xf>
    <xf numFmtId="0" fontId="65" fillId="0" borderId="8" xfId="197" applyNumberFormat="1" applyFont="1" applyBorder="1" applyAlignment="1">
      <alignment horizontal="center" vertical="center" wrapText="1"/>
    </xf>
    <xf numFmtId="167" fontId="65" fillId="29" borderId="1" xfId="42" applyFont="1" applyFill="1" applyBorder="1" applyAlignment="1">
      <alignment horizontal="center" vertical="center" wrapText="1"/>
    </xf>
    <xf numFmtId="4" fontId="6" fillId="63" borderId="1" xfId="197" applyNumberFormat="1" applyFill="1" applyBorder="1" applyAlignment="1">
      <alignment vertical="center" wrapText="1"/>
    </xf>
    <xf numFmtId="0" fontId="73" fillId="29" borderId="22" xfId="0" applyFont="1" applyFill="1" applyBorder="1" applyAlignment="1">
      <alignment horizontal="center"/>
    </xf>
    <xf numFmtId="0" fontId="5" fillId="31" borderId="6" xfId="0" applyFont="1" applyFill="1" applyBorder="1" applyAlignment="1">
      <alignment horizontal="center" vertical="center"/>
    </xf>
    <xf numFmtId="0" fontId="5" fillId="31" borderId="7" xfId="0" applyFont="1" applyFill="1" applyBorder="1" applyAlignment="1">
      <alignment horizontal="center" vertical="center"/>
    </xf>
    <xf numFmtId="0" fontId="5" fillId="31" borderId="8" xfId="0" applyFont="1" applyFill="1" applyBorder="1" applyAlignment="1">
      <alignment horizontal="center" vertical="center"/>
    </xf>
    <xf numFmtId="2" fontId="5" fillId="31" borderId="6" xfId="0" applyNumberFormat="1" applyFont="1" applyFill="1" applyBorder="1" applyAlignment="1">
      <alignment horizontal="center" vertical="center"/>
    </xf>
    <xf numFmtId="2" fontId="5" fillId="31" borderId="7" xfId="0" applyNumberFormat="1" applyFont="1" applyFill="1" applyBorder="1" applyAlignment="1">
      <alignment horizontal="center" vertical="center"/>
    </xf>
    <xf numFmtId="2" fontId="5" fillId="31" borderId="8" xfId="0" applyNumberFormat="1" applyFont="1" applyFill="1" applyBorder="1" applyAlignment="1">
      <alignment horizontal="center" vertical="center"/>
    </xf>
    <xf numFmtId="0" fontId="5" fillId="68" borderId="6" xfId="0" applyFont="1" applyFill="1" applyBorder="1" applyAlignment="1">
      <alignment horizontal="center"/>
    </xf>
    <xf numFmtId="0" fontId="5" fillId="68" borderId="7" xfId="0" applyFont="1" applyFill="1" applyBorder="1" applyAlignment="1">
      <alignment horizontal="center"/>
    </xf>
    <xf numFmtId="0" fontId="5" fillId="68" borderId="8" xfId="0" applyFont="1" applyFill="1" applyBorder="1" applyAlignment="1">
      <alignment horizontal="center"/>
    </xf>
    <xf numFmtId="0" fontId="0" fillId="0" borderId="5" xfId="0" applyBorder="1" applyAlignment="1">
      <alignment horizontal="center" vertical="center"/>
    </xf>
    <xf numFmtId="0" fontId="0" fillId="0" borderId="39" xfId="0" applyBorder="1" applyAlignment="1">
      <alignment horizontal="center" vertical="center"/>
    </xf>
    <xf numFmtId="0" fontId="78" fillId="0" borderId="1"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78" fillId="0" borderId="5" xfId="0" applyFont="1" applyBorder="1" applyAlignment="1">
      <alignment horizontal="center" vertical="center"/>
    </xf>
    <xf numFmtId="0" fontId="5" fillId="68" borderId="49" xfId="0" applyFont="1" applyFill="1" applyBorder="1" applyAlignment="1">
      <alignment horizontal="center"/>
    </xf>
    <xf numFmtId="0" fontId="5" fillId="68" borderId="50" xfId="0" applyFont="1" applyFill="1" applyBorder="1" applyAlignment="1">
      <alignment horizontal="center"/>
    </xf>
    <xf numFmtId="0" fontId="5" fillId="68" borderId="51" xfId="0" applyFont="1" applyFill="1" applyBorder="1" applyAlignment="1">
      <alignment horizontal="center"/>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0" fillId="0" borderId="1" xfId="0" applyBorder="1" applyAlignment="1">
      <alignment horizontal="center" vertical="center"/>
    </xf>
    <xf numFmtId="0" fontId="0" fillId="0" borderId="52" xfId="0" applyBorder="1" applyAlignment="1">
      <alignment horizontal="center"/>
    </xf>
    <xf numFmtId="0" fontId="0" fillId="0" borderId="53" xfId="0" applyBorder="1" applyAlignment="1">
      <alignment horizontal="center"/>
    </xf>
    <xf numFmtId="0" fontId="5" fillId="31" borderId="6" xfId="0" applyFont="1" applyFill="1" applyBorder="1" applyAlignment="1">
      <alignment horizontal="right" vertical="center"/>
    </xf>
    <xf numFmtId="0" fontId="5" fillId="31" borderId="7" xfId="0" applyFont="1" applyFill="1" applyBorder="1" applyAlignment="1">
      <alignment horizontal="right" vertical="center"/>
    </xf>
    <xf numFmtId="0" fontId="5" fillId="31" borderId="8" xfId="0" applyFont="1" applyFill="1" applyBorder="1" applyAlignment="1">
      <alignment horizontal="right" vertical="center"/>
    </xf>
    <xf numFmtId="0" fontId="5" fillId="68" borderId="1" xfId="0" applyFont="1" applyFill="1" applyBorder="1" applyAlignment="1">
      <alignment horizontal="center"/>
    </xf>
    <xf numFmtId="0" fontId="66" fillId="4" borderId="6" xfId="0" applyFont="1" applyFill="1" applyBorder="1" applyAlignment="1">
      <alignment horizontal="center"/>
    </xf>
    <xf numFmtId="0" fontId="66" fillId="4" borderId="7" xfId="0" applyFont="1" applyFill="1" applyBorder="1" applyAlignment="1">
      <alignment horizontal="center"/>
    </xf>
    <xf numFmtId="0" fontId="66"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74" fillId="64" borderId="6" xfId="0" applyFont="1" applyFill="1" applyBorder="1" applyAlignment="1">
      <alignment horizontal="center"/>
    </xf>
    <xf numFmtId="0" fontId="74" fillId="64" borderId="7" xfId="0" applyFont="1" applyFill="1" applyBorder="1" applyAlignment="1">
      <alignment horizontal="center"/>
    </xf>
    <xf numFmtId="0" fontId="74" fillId="64" borderId="8" xfId="0" applyFont="1" applyFill="1" applyBorder="1" applyAlignment="1">
      <alignment horizontal="center"/>
    </xf>
    <xf numFmtId="2" fontId="5" fillId="31" borderId="1" xfId="0" applyNumberFormat="1" applyFont="1" applyFill="1" applyBorder="1" applyAlignment="1">
      <alignment horizontal="center" vertical="center"/>
    </xf>
    <xf numFmtId="0" fontId="5" fillId="68" borderId="26" xfId="0" applyFont="1" applyFill="1" applyBorder="1" applyAlignment="1">
      <alignment horizontal="center"/>
    </xf>
    <xf numFmtId="0" fontId="5" fillId="68" borderId="22" xfId="0" applyFont="1" applyFill="1" applyBorder="1" applyAlignment="1">
      <alignment horizontal="center"/>
    </xf>
    <xf numFmtId="0" fontId="5" fillId="68" borderId="6" xfId="0" applyFont="1" applyFill="1" applyBorder="1" applyAlignment="1">
      <alignment horizontal="center" vertical="center"/>
    </xf>
    <xf numFmtId="0" fontId="5" fillId="68" borderId="7" xfId="0" applyFont="1" applyFill="1" applyBorder="1" applyAlignment="1">
      <alignment horizontal="center" vertical="center"/>
    </xf>
    <xf numFmtId="0" fontId="5" fillId="68" borderId="8" xfId="0" applyFont="1" applyFill="1" applyBorder="1" applyAlignment="1">
      <alignment horizontal="center" vertical="center"/>
    </xf>
    <xf numFmtId="0" fontId="5" fillId="0" borderId="1" xfId="0" applyFont="1" applyFill="1" applyBorder="1" applyAlignment="1">
      <alignment horizontal="right" vertical="center"/>
    </xf>
    <xf numFmtId="2" fontId="78" fillId="0" borderId="6" xfId="0" applyNumberFormat="1" applyFont="1" applyBorder="1" applyAlignment="1">
      <alignment horizontal="center" vertical="center"/>
    </xf>
    <xf numFmtId="2" fontId="78" fillId="0" borderId="8" xfId="0" applyNumberFormat="1" applyFont="1" applyBorder="1" applyAlignment="1">
      <alignment horizontal="center" vertical="center"/>
    </xf>
    <xf numFmtId="0" fontId="5" fillId="31" borderId="1" xfId="0" applyFont="1" applyFill="1" applyBorder="1" applyAlignment="1">
      <alignment horizontal="center" vertical="center"/>
    </xf>
    <xf numFmtId="0" fontId="5" fillId="31" borderId="1" xfId="0" applyFont="1" applyFill="1" applyBorder="1" applyAlignment="1">
      <alignment horizontal="right" vertical="center"/>
    </xf>
    <xf numFmtId="0" fontId="5" fillId="68" borderId="54" xfId="0" applyFont="1" applyFill="1" applyBorder="1" applyAlignment="1">
      <alignment horizontal="center"/>
    </xf>
    <xf numFmtId="0" fontId="5" fillId="68" borderId="55" xfId="0" applyFont="1" applyFill="1" applyBorder="1" applyAlignment="1">
      <alignment horizontal="center"/>
    </xf>
    <xf numFmtId="0" fontId="5" fillId="64" borderId="6" xfId="0" applyFont="1" applyFill="1" applyBorder="1" applyAlignment="1">
      <alignment horizontal="center"/>
    </xf>
    <xf numFmtId="0" fontId="5" fillId="64" borderId="7" xfId="0" applyFont="1" applyFill="1" applyBorder="1" applyAlignment="1">
      <alignment horizontal="center"/>
    </xf>
    <xf numFmtId="0" fontId="5" fillId="64" borderId="8" xfId="0" applyFont="1" applyFill="1" applyBorder="1" applyAlignment="1">
      <alignment horizont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EA632"/>
      <color rgb="FFFFFFCC"/>
      <color rgb="FFFFFF99"/>
      <color rgb="FF4FA76A"/>
      <color rgb="FF6EBA86"/>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Mat Asf"/>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7" zoomScaleNormal="100" zoomScaleSheetLayoutView="100" workbookViewId="0">
      <selection activeCell="I50" sqref="I50"/>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502" t="s">
        <v>738</v>
      </c>
      <c r="B19" s="502"/>
      <c r="C19" s="502"/>
      <c r="D19" s="502"/>
    </row>
    <row r="20" spans="1:4" ht="15" customHeight="1">
      <c r="A20" s="502"/>
      <c r="B20" s="502"/>
      <c r="C20" s="502"/>
      <c r="D20" s="502"/>
    </row>
    <row r="21" spans="1:4">
      <c r="A21" s="502"/>
      <c r="B21" s="502"/>
      <c r="C21" s="502"/>
      <c r="D21" s="502"/>
    </row>
    <row r="22" spans="1:4">
      <c r="A22" s="502"/>
      <c r="B22" s="502"/>
      <c r="C22" s="502"/>
      <c r="D22" s="502"/>
    </row>
    <row r="23" spans="1:4">
      <c r="A23" s="502"/>
      <c r="B23" s="502"/>
      <c r="C23" s="502"/>
      <c r="D23" s="502"/>
    </row>
    <row r="24" spans="1:4">
      <c r="A24" s="502"/>
      <c r="B24" s="502"/>
      <c r="C24" s="502"/>
      <c r="D24" s="502"/>
    </row>
    <row r="25" spans="1:4">
      <c r="A25" s="502"/>
      <c r="B25" s="502"/>
      <c r="C25" s="502"/>
      <c r="D25" s="502"/>
    </row>
    <row r="26" spans="1:4" ht="15.75">
      <c r="A26" s="4"/>
      <c r="B26" s="4"/>
      <c r="D26" s="30"/>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100" t="s">
        <v>169</v>
      </c>
      <c r="B47" s="100"/>
      <c r="C47" s="68"/>
      <c r="D47" s="68"/>
      <c r="E47" s="69"/>
      <c r="F47" s="10"/>
    </row>
    <row r="48" spans="1:6" ht="15.75">
      <c r="A48" s="9" t="s">
        <v>739</v>
      </c>
      <c r="B48" s="9"/>
      <c r="C48" s="9"/>
      <c r="D48" s="9"/>
      <c r="E48" s="9"/>
      <c r="F48" s="9"/>
    </row>
    <row r="49" spans="1:6" ht="15.75">
      <c r="A49" s="9" t="s">
        <v>740</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56"/>
  <sheetViews>
    <sheetView showZeros="0" view="pageBreakPreview" zoomScale="80" zoomScaleNormal="100" zoomScaleSheetLayoutView="80" zoomScalePageLayoutView="70" workbookViewId="0">
      <pane ySplit="10" topLeftCell="A11" activePane="bottomLeft" state="frozen"/>
      <selection pane="bottomLeft" activeCell="H299" sqref="H299"/>
    </sheetView>
  </sheetViews>
  <sheetFormatPr defaultRowHeight="17.25"/>
  <cols>
    <col min="1" max="1" width="9.42578125" style="32" customWidth="1"/>
    <col min="2" max="2" width="9.140625" style="32" customWidth="1"/>
    <col min="3" max="3" width="7.140625" style="38" customWidth="1"/>
    <col min="4" max="4" width="100.7109375" style="36" customWidth="1"/>
    <col min="5" max="5" width="9" style="32" customWidth="1"/>
    <col min="6" max="6" width="12.140625" style="37" bestFit="1" customWidth="1"/>
    <col min="7" max="7" width="12.7109375" style="37" customWidth="1"/>
    <col min="8" max="8" width="13.7109375" style="37" customWidth="1"/>
    <col min="9" max="9" width="11.7109375" style="32" customWidth="1"/>
    <col min="10" max="10" width="24.5703125" style="37" customWidth="1"/>
    <col min="11" max="12" width="11" style="102" bestFit="1" customWidth="1"/>
    <col min="13" max="13" width="15.5703125" style="102" bestFit="1" customWidth="1"/>
    <col min="14" max="14" width="57.85546875" style="102" customWidth="1"/>
    <col min="15" max="67" width="9.140625" style="102"/>
    <col min="68" max="111" width="9.140625" style="32"/>
    <col min="112" max="16384" width="9.140625" style="33"/>
  </cols>
  <sheetData>
    <row r="1" spans="1:111">
      <c r="A1" s="520" t="str">
        <f>B4</f>
        <v xml:space="preserve"> Construção da Capela Mortuaria Zona Leste</v>
      </c>
      <c r="B1" s="520"/>
      <c r="C1" s="520"/>
      <c r="D1" s="520"/>
      <c r="E1" s="520"/>
      <c r="F1" s="520"/>
      <c r="G1" s="520"/>
      <c r="H1" s="520"/>
      <c r="I1" s="520"/>
      <c r="J1" s="520"/>
    </row>
    <row r="2" spans="1:111" ht="11.1" customHeight="1">
      <c r="A2" s="520"/>
      <c r="B2" s="520"/>
      <c r="C2" s="520"/>
      <c r="D2" s="520"/>
      <c r="E2" s="520"/>
      <c r="F2" s="520"/>
      <c r="G2" s="520"/>
      <c r="H2" s="520"/>
      <c r="I2" s="520"/>
      <c r="J2" s="520"/>
    </row>
    <row r="3" spans="1:111" s="128" customFormat="1" ht="21" customHeight="1">
      <c r="A3" s="43" t="s">
        <v>190</v>
      </c>
      <c r="B3" s="43"/>
      <c r="C3" s="44"/>
      <c r="D3" s="131"/>
      <c r="E3" s="164" t="s">
        <v>7</v>
      </c>
      <c r="F3" s="165"/>
      <c r="G3" s="132">
        <f>I331</f>
        <v>6837.7</v>
      </c>
      <c r="H3" s="132"/>
      <c r="I3" s="166" t="s">
        <v>9</v>
      </c>
      <c r="J3" s="188">
        <v>44435</v>
      </c>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row>
    <row r="4" spans="1:111" s="128" customFormat="1" ht="21" customHeight="1">
      <c r="A4" s="156" t="s">
        <v>191</v>
      </c>
      <c r="B4" s="146" t="str">
        <f>MID(Capa!A48,6,200)</f>
        <v xml:space="preserve"> Construção da Capela Mortuaria Zona Leste</v>
      </c>
      <c r="C4" s="146"/>
      <c r="D4" s="146"/>
      <c r="E4" s="157"/>
      <c r="F4" s="167" t="s">
        <v>8</v>
      </c>
      <c r="G4" s="158">
        <f>G3/B6</f>
        <v>77.790000000000006</v>
      </c>
      <c r="H4" s="158"/>
      <c r="I4" s="151" t="s">
        <v>279</v>
      </c>
      <c r="J4" s="189">
        <f>'BDI - Serviços'!I24</f>
        <v>0.24940000000000001</v>
      </c>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row>
    <row r="5" spans="1:111" s="128" customFormat="1" ht="21" customHeight="1">
      <c r="A5" s="156" t="s">
        <v>129</v>
      </c>
      <c r="B5" s="146" t="str">
        <f>Capa!A49</f>
        <v>Local: Rua São Francisco de Assis, Lote A.C., Quadra Área Comunitaria, Loteamento Vila Bela - Sorriso MT</v>
      </c>
      <c r="C5" s="168"/>
      <c r="D5" s="169"/>
      <c r="E5" s="170"/>
      <c r="F5" s="158"/>
      <c r="G5" s="158"/>
      <c r="H5" s="158"/>
      <c r="I5" s="151" t="s">
        <v>280</v>
      </c>
      <c r="J5" s="189">
        <f>'BDI-Equipamentos'!I24</f>
        <v>0.1278</v>
      </c>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row>
    <row r="6" spans="1:111" s="128" customFormat="1" ht="21" customHeight="1">
      <c r="A6" s="171" t="s">
        <v>59</v>
      </c>
      <c r="B6" s="172">
        <v>87.9</v>
      </c>
      <c r="C6" s="168"/>
      <c r="D6" s="173"/>
      <c r="E6" s="170"/>
      <c r="F6" s="158"/>
      <c r="G6" s="158"/>
      <c r="H6" s="167" t="s">
        <v>192</v>
      </c>
      <c r="I6" s="285" t="s">
        <v>786</v>
      </c>
      <c r="J6" s="285"/>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row>
    <row r="7" spans="1:111" s="128" customFormat="1" ht="21" customHeight="1">
      <c r="A7" s="157" t="s">
        <v>797</v>
      </c>
      <c r="B7" s="172"/>
      <c r="C7" s="168"/>
      <c r="D7" s="173"/>
      <c r="E7" s="174" t="s">
        <v>182</v>
      </c>
      <c r="F7" s="158"/>
      <c r="G7" s="158"/>
      <c r="H7" s="158"/>
      <c r="I7" s="146"/>
      <c r="J7" s="146"/>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row>
    <row r="8" spans="1:111" ht="12" customHeight="1">
      <c r="A8" s="136"/>
      <c r="B8" s="136"/>
      <c r="C8" s="135"/>
      <c r="D8" s="138"/>
      <c r="F8" s="8"/>
      <c r="G8" s="8"/>
      <c r="H8" s="35"/>
      <c r="I8" s="136"/>
      <c r="J8" s="8"/>
    </row>
    <row r="9" spans="1:111" ht="12.75" customHeight="1">
      <c r="A9" s="521" t="s">
        <v>6</v>
      </c>
      <c r="B9" s="522" t="s">
        <v>137</v>
      </c>
      <c r="C9" s="521" t="s">
        <v>0</v>
      </c>
      <c r="D9" s="522" t="s">
        <v>1</v>
      </c>
      <c r="E9" s="522" t="s">
        <v>25</v>
      </c>
      <c r="F9" s="523" t="s">
        <v>170</v>
      </c>
      <c r="G9" s="134"/>
      <c r="H9" s="521" t="s">
        <v>2</v>
      </c>
      <c r="I9" s="521"/>
      <c r="J9" s="521"/>
    </row>
    <row r="10" spans="1:111" ht="48" customHeight="1">
      <c r="A10" s="521"/>
      <c r="B10" s="522"/>
      <c r="C10" s="521"/>
      <c r="D10" s="522"/>
      <c r="E10" s="522"/>
      <c r="F10" s="523"/>
      <c r="G10" s="46" t="s">
        <v>128</v>
      </c>
      <c r="H10" s="46" t="s">
        <v>3</v>
      </c>
      <c r="I10" s="133" t="s">
        <v>4</v>
      </c>
      <c r="J10" s="46" t="s">
        <v>5</v>
      </c>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row>
    <row r="11" spans="1:111" s="34" customFormat="1" ht="19.5" customHeight="1">
      <c r="A11" s="18"/>
      <c r="B11" s="18"/>
      <c r="C11" s="11" t="s">
        <v>33</v>
      </c>
      <c r="D11" s="12" t="s">
        <v>12</v>
      </c>
      <c r="E11" s="18"/>
      <c r="F11" s="19"/>
      <c r="G11" s="19"/>
      <c r="H11" s="19"/>
      <c r="I11" s="20"/>
      <c r="J11" s="19"/>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row>
    <row r="12" spans="1:111" s="34" customFormat="1">
      <c r="A12" s="312"/>
      <c r="B12" s="312"/>
      <c r="C12" s="27" t="s">
        <v>35</v>
      </c>
      <c r="D12" s="28" t="s">
        <v>12</v>
      </c>
      <c r="E12" s="312"/>
      <c r="F12" s="312"/>
      <c r="G12" s="27"/>
      <c r="H12" s="28"/>
      <c r="I12" s="333"/>
      <c r="J12" s="334"/>
      <c r="K12" s="102"/>
      <c r="L12" s="102"/>
      <c r="M12" s="283"/>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row>
    <row r="13" spans="1:111" s="34" customFormat="1" ht="30.75" customHeight="1">
      <c r="A13" s="381">
        <v>4813</v>
      </c>
      <c r="B13" s="381" t="s">
        <v>13</v>
      </c>
      <c r="C13" s="382" t="s">
        <v>1003</v>
      </c>
      <c r="D13" s="383" t="s">
        <v>787</v>
      </c>
      <c r="E13" s="381" t="s">
        <v>103</v>
      </c>
      <c r="F13" s="384">
        <v>6</v>
      </c>
      <c r="G13" s="385">
        <f t="shared" ref="G13" si="0">$J$4</f>
        <v>0.24940000000000001</v>
      </c>
      <c r="H13" s="386"/>
      <c r="I13" s="387">
        <f>H13*(1+G13)</f>
        <v>0</v>
      </c>
      <c r="J13" s="388">
        <f>F13*I13</f>
        <v>0</v>
      </c>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row>
    <row r="14" spans="1:111" s="34" customFormat="1" ht="31.5">
      <c r="A14" s="381">
        <v>99059</v>
      </c>
      <c r="B14" s="381" t="s">
        <v>13</v>
      </c>
      <c r="C14" s="382" t="s">
        <v>873</v>
      </c>
      <c r="D14" s="389" t="s">
        <v>299</v>
      </c>
      <c r="E14" s="381" t="s">
        <v>101</v>
      </c>
      <c r="F14" s="384">
        <v>46.6</v>
      </c>
      <c r="G14" s="385">
        <f>$J$4</f>
        <v>0.24940000000000001</v>
      </c>
      <c r="H14" s="386"/>
      <c r="I14" s="387">
        <f>H14*(1+G14)</f>
        <v>0</v>
      </c>
      <c r="J14" s="388">
        <f>F14*I14</f>
        <v>0</v>
      </c>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row>
    <row r="15" spans="1:111" s="34" customFormat="1">
      <c r="A15" s="312"/>
      <c r="B15" s="312"/>
      <c r="C15" s="27" t="s">
        <v>38</v>
      </c>
      <c r="D15" s="28" t="s">
        <v>613</v>
      </c>
      <c r="E15" s="333"/>
      <c r="F15" s="334"/>
      <c r="G15" s="334"/>
      <c r="H15" s="334"/>
      <c r="I15" s="333"/>
      <c r="J15" s="334"/>
      <c r="K15" s="266"/>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row>
    <row r="16" spans="1:111" s="34" customFormat="1">
      <c r="A16" s="421">
        <v>97622</v>
      </c>
      <c r="B16" s="393" t="s">
        <v>13</v>
      </c>
      <c r="C16" s="394" t="s">
        <v>873</v>
      </c>
      <c r="D16" s="391" t="s">
        <v>790</v>
      </c>
      <c r="E16" s="393" t="s">
        <v>102</v>
      </c>
      <c r="F16" s="384">
        <v>40.409999999999997</v>
      </c>
      <c r="G16" s="396">
        <f t="shared" ref="G16:G25" si="1">$J$4</f>
        <v>0.24940000000000001</v>
      </c>
      <c r="H16" s="388"/>
      <c r="I16" s="387">
        <f t="shared" ref="I16" si="2">H16*(1+G16)</f>
        <v>0</v>
      </c>
      <c r="J16" s="388">
        <f t="shared" ref="J16" si="3">F16*I16</f>
        <v>0</v>
      </c>
      <c r="K16" s="266"/>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row>
    <row r="17" spans="1:111" s="34" customFormat="1" ht="31.5">
      <c r="A17" s="393">
        <v>97647</v>
      </c>
      <c r="B17" s="393" t="s">
        <v>13</v>
      </c>
      <c r="C17" s="394" t="s">
        <v>874</v>
      </c>
      <c r="D17" s="391" t="s">
        <v>711</v>
      </c>
      <c r="E17" s="393" t="s">
        <v>103</v>
      </c>
      <c r="F17" s="384">
        <v>41.26</v>
      </c>
      <c r="G17" s="396">
        <f t="shared" si="1"/>
        <v>0.24940000000000001</v>
      </c>
      <c r="H17" s="388"/>
      <c r="I17" s="387">
        <f t="shared" ref="I17:I25" si="4">H17*(1+G17)</f>
        <v>0</v>
      </c>
      <c r="J17" s="388">
        <f t="shared" ref="J17:J25" si="5">F17*I17</f>
        <v>0</v>
      </c>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row>
    <row r="18" spans="1:111" s="34" customFormat="1">
      <c r="A18" s="381">
        <v>97650</v>
      </c>
      <c r="B18" s="381" t="s">
        <v>13</v>
      </c>
      <c r="C18" s="390" t="s">
        <v>875</v>
      </c>
      <c r="D18" s="383" t="s">
        <v>712</v>
      </c>
      <c r="E18" s="381" t="s">
        <v>103</v>
      </c>
      <c r="F18" s="384">
        <v>41.26</v>
      </c>
      <c r="G18" s="385">
        <f t="shared" si="1"/>
        <v>0.24940000000000001</v>
      </c>
      <c r="H18" s="386"/>
      <c r="I18" s="387">
        <f t="shared" si="4"/>
        <v>0</v>
      </c>
      <c r="J18" s="388">
        <f t="shared" si="5"/>
        <v>0</v>
      </c>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row>
    <row r="19" spans="1:111" s="34" customFormat="1">
      <c r="A19" s="381">
        <v>97640</v>
      </c>
      <c r="B19" s="381" t="s">
        <v>13</v>
      </c>
      <c r="C19" s="390" t="s">
        <v>876</v>
      </c>
      <c r="D19" s="497" t="s">
        <v>715</v>
      </c>
      <c r="E19" s="381" t="s">
        <v>103</v>
      </c>
      <c r="F19" s="384">
        <v>41.26</v>
      </c>
      <c r="G19" s="385">
        <f t="shared" si="1"/>
        <v>0.24940000000000001</v>
      </c>
      <c r="H19" s="386"/>
      <c r="I19" s="387">
        <f t="shared" si="4"/>
        <v>0</v>
      </c>
      <c r="J19" s="388">
        <f t="shared" si="5"/>
        <v>0</v>
      </c>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row>
    <row r="20" spans="1:111" s="34" customFormat="1">
      <c r="A20" s="381">
        <v>97644</v>
      </c>
      <c r="B20" s="381" t="s">
        <v>13</v>
      </c>
      <c r="C20" s="390" t="s">
        <v>877</v>
      </c>
      <c r="D20" s="383" t="s">
        <v>716</v>
      </c>
      <c r="E20" s="381" t="s">
        <v>103</v>
      </c>
      <c r="F20" s="384">
        <v>6.72</v>
      </c>
      <c r="G20" s="385">
        <f t="shared" si="1"/>
        <v>0.24940000000000001</v>
      </c>
      <c r="H20" s="386"/>
      <c r="I20" s="387">
        <f t="shared" si="4"/>
        <v>0</v>
      </c>
      <c r="J20" s="388">
        <f t="shared" si="5"/>
        <v>0</v>
      </c>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row>
    <row r="21" spans="1:111" s="34" customFormat="1">
      <c r="A21" s="381">
        <v>97645</v>
      </c>
      <c r="B21" s="381" t="s">
        <v>13</v>
      </c>
      <c r="C21" s="390" t="s">
        <v>878</v>
      </c>
      <c r="D21" s="383" t="s">
        <v>717</v>
      </c>
      <c r="E21" s="381" t="s">
        <v>103</v>
      </c>
      <c r="F21" s="384">
        <v>3.05</v>
      </c>
      <c r="G21" s="385">
        <f t="shared" si="1"/>
        <v>0.24940000000000001</v>
      </c>
      <c r="H21" s="386"/>
      <c r="I21" s="387">
        <f t="shared" si="4"/>
        <v>0</v>
      </c>
      <c r="J21" s="388">
        <f t="shared" si="5"/>
        <v>0</v>
      </c>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row>
    <row r="22" spans="1:111" s="34" customFormat="1" ht="31.5">
      <c r="A22" s="381">
        <v>5630</v>
      </c>
      <c r="B22" s="381" t="s">
        <v>13</v>
      </c>
      <c r="C22" s="390" t="s">
        <v>879</v>
      </c>
      <c r="D22" s="383" t="s">
        <v>718</v>
      </c>
      <c r="E22" s="381" t="s">
        <v>100</v>
      </c>
      <c r="F22" s="384">
        <v>4</v>
      </c>
      <c r="G22" s="385">
        <f t="shared" si="1"/>
        <v>0.24940000000000001</v>
      </c>
      <c r="H22" s="386"/>
      <c r="I22" s="387">
        <f t="shared" si="4"/>
        <v>0</v>
      </c>
      <c r="J22" s="388">
        <f t="shared" si="5"/>
        <v>0</v>
      </c>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row>
    <row r="23" spans="1:111" s="34" customFormat="1" ht="31.5">
      <c r="A23" s="381">
        <v>100981</v>
      </c>
      <c r="B23" s="381" t="s">
        <v>13</v>
      </c>
      <c r="C23" s="390" t="s">
        <v>880</v>
      </c>
      <c r="D23" s="383" t="s">
        <v>992</v>
      </c>
      <c r="E23" s="381" t="s">
        <v>102</v>
      </c>
      <c r="F23" s="384">
        <v>80</v>
      </c>
      <c r="G23" s="385">
        <f t="shared" si="1"/>
        <v>0.24940000000000001</v>
      </c>
      <c r="H23" s="386"/>
      <c r="I23" s="387">
        <f t="shared" si="4"/>
        <v>0</v>
      </c>
      <c r="J23" s="388">
        <f t="shared" si="5"/>
        <v>0</v>
      </c>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row>
    <row r="24" spans="1:111" s="34" customFormat="1" ht="31.5">
      <c r="A24" s="381">
        <v>100981</v>
      </c>
      <c r="B24" s="381" t="s">
        <v>13</v>
      </c>
      <c r="C24" s="390" t="s">
        <v>881</v>
      </c>
      <c r="D24" s="383" t="s">
        <v>808</v>
      </c>
      <c r="E24" s="381" t="s">
        <v>102</v>
      </c>
      <c r="F24" s="384">
        <v>45</v>
      </c>
      <c r="G24" s="385">
        <f t="shared" si="1"/>
        <v>0.24940000000000001</v>
      </c>
      <c r="H24" s="386"/>
      <c r="I24" s="387">
        <f t="shared" si="4"/>
        <v>0</v>
      </c>
      <c r="J24" s="388">
        <f t="shared" si="5"/>
        <v>0</v>
      </c>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row>
    <row r="25" spans="1:111" s="34" customFormat="1" ht="15" customHeight="1">
      <c r="A25" s="381">
        <v>100575</v>
      </c>
      <c r="B25" s="381" t="s">
        <v>13</v>
      </c>
      <c r="C25" s="390" t="s">
        <v>882</v>
      </c>
      <c r="D25" s="383" t="s">
        <v>719</v>
      </c>
      <c r="E25" s="381" t="s">
        <v>103</v>
      </c>
      <c r="F25" s="384">
        <v>130.94999999999999</v>
      </c>
      <c r="G25" s="385">
        <f t="shared" si="1"/>
        <v>0.24940000000000001</v>
      </c>
      <c r="H25" s="386"/>
      <c r="I25" s="387">
        <f t="shared" si="4"/>
        <v>0</v>
      </c>
      <c r="J25" s="388">
        <f t="shared" si="5"/>
        <v>0</v>
      </c>
      <c r="K25" s="102"/>
      <c r="L25" s="102"/>
      <c r="M25" s="283"/>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row>
    <row r="26" spans="1:111" customFormat="1" ht="32.25" customHeight="1">
      <c r="A26" s="88"/>
      <c r="B26" s="88"/>
      <c r="C26" s="27" t="s">
        <v>41</v>
      </c>
      <c r="D26" s="28" t="s">
        <v>296</v>
      </c>
      <c r="E26" s="88"/>
      <c r="F26" s="80"/>
      <c r="G26" s="86"/>
      <c r="H26" s="15"/>
      <c r="I26" s="101"/>
      <c r="J26" s="15"/>
    </row>
    <row r="27" spans="1:111" customFormat="1" ht="32.25" customHeight="1">
      <c r="A27" s="381">
        <v>93212</v>
      </c>
      <c r="B27" s="381" t="s">
        <v>13</v>
      </c>
      <c r="C27" s="382" t="s">
        <v>501</v>
      </c>
      <c r="D27" s="391" t="s">
        <v>503</v>
      </c>
      <c r="E27" s="381" t="s">
        <v>103</v>
      </c>
      <c r="F27" s="384">
        <v>2</v>
      </c>
      <c r="G27" s="385">
        <f>$J$4</f>
        <v>0.24940000000000001</v>
      </c>
      <c r="H27" s="386"/>
      <c r="I27" s="387">
        <f t="shared" ref="I27:I29" si="6">H27*(1+G27)</f>
        <v>0</v>
      </c>
      <c r="J27" s="388">
        <f t="shared" ref="J27:J29" si="7">F27*I27</f>
        <v>0</v>
      </c>
      <c r="M27" s="193"/>
    </row>
    <row r="28" spans="1:111" customFormat="1" ht="18" customHeight="1">
      <c r="A28" s="381">
        <v>93208</v>
      </c>
      <c r="B28" s="381" t="s">
        <v>13</v>
      </c>
      <c r="C28" s="382" t="s">
        <v>713</v>
      </c>
      <c r="D28" s="391" t="s">
        <v>504</v>
      </c>
      <c r="E28" s="381" t="s">
        <v>103</v>
      </c>
      <c r="F28" s="384">
        <v>5</v>
      </c>
      <c r="G28" s="385">
        <f>$J$4</f>
        <v>0.24940000000000001</v>
      </c>
      <c r="H28" s="386"/>
      <c r="I28" s="387">
        <f t="shared" si="6"/>
        <v>0</v>
      </c>
      <c r="J28" s="388">
        <f t="shared" si="7"/>
        <v>0</v>
      </c>
    </row>
    <row r="29" spans="1:111" ht="16.5" customHeight="1">
      <c r="A29" s="381">
        <v>98459</v>
      </c>
      <c r="B29" s="381" t="s">
        <v>13</v>
      </c>
      <c r="C29" s="382" t="s">
        <v>714</v>
      </c>
      <c r="D29" s="389" t="s">
        <v>502</v>
      </c>
      <c r="E29" s="381" t="s">
        <v>103</v>
      </c>
      <c r="F29" s="384">
        <v>40.700000000000003</v>
      </c>
      <c r="G29" s="385">
        <f>$J$4</f>
        <v>0.24940000000000001</v>
      </c>
      <c r="H29" s="386"/>
      <c r="I29" s="387">
        <f t="shared" si="6"/>
        <v>0</v>
      </c>
      <c r="J29" s="388">
        <f t="shared" si="7"/>
        <v>0</v>
      </c>
      <c r="N29" s="284"/>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row>
    <row r="30" spans="1:111" s="319" customFormat="1" ht="15.75" customHeight="1">
      <c r="A30" s="75"/>
      <c r="B30" s="75"/>
      <c r="C30" s="47"/>
      <c r="D30" s="25"/>
      <c r="E30" s="75"/>
      <c r="F30" s="22"/>
      <c r="G30" s="22"/>
      <c r="H30" s="503" t="s">
        <v>16</v>
      </c>
      <c r="I30" s="503"/>
      <c r="J30" s="31">
        <f>SUM(J13:J29)</f>
        <v>0</v>
      </c>
      <c r="K30" s="315"/>
      <c r="L30" s="316"/>
      <c r="M30" s="317"/>
      <c r="N30" s="315"/>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8"/>
      <c r="BQ30" s="318"/>
      <c r="BR30" s="318"/>
      <c r="BS30" s="318"/>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row>
    <row r="31" spans="1:111" ht="22.5" customHeight="1">
      <c r="A31" s="18"/>
      <c r="B31" s="18"/>
      <c r="C31" s="11" t="s">
        <v>47</v>
      </c>
      <c r="D31" s="202" t="s">
        <v>17</v>
      </c>
      <c r="E31" s="18"/>
      <c r="F31" s="19"/>
      <c r="G31" s="19"/>
      <c r="H31" s="19"/>
      <c r="I31" s="20"/>
      <c r="J31" s="19"/>
    </row>
    <row r="32" spans="1:111">
      <c r="A32" s="392">
        <v>6081</v>
      </c>
      <c r="B32" s="393" t="s">
        <v>13</v>
      </c>
      <c r="C32" s="394" t="s">
        <v>49</v>
      </c>
      <c r="D32" s="395" t="s">
        <v>506</v>
      </c>
      <c r="E32" s="393" t="s">
        <v>102</v>
      </c>
      <c r="F32" s="384">
        <f>'Memória de Calculo'!G3</f>
        <v>26.37</v>
      </c>
      <c r="G32" s="396">
        <f>$J$5</f>
        <v>0.1278</v>
      </c>
      <c r="H32" s="386"/>
      <c r="I32" s="387">
        <f t="shared" ref="I32:I37" si="8">H32*(1+G32)</f>
        <v>0</v>
      </c>
      <c r="J32" s="388">
        <f t="shared" ref="J32:J37" si="9">F32*I32</f>
        <v>0</v>
      </c>
      <c r="N32" s="313"/>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row>
    <row r="33" spans="1:111" s="379" customFormat="1">
      <c r="A33" s="392">
        <v>101114</v>
      </c>
      <c r="B33" s="393" t="s">
        <v>13</v>
      </c>
      <c r="C33" s="394" t="s">
        <v>51</v>
      </c>
      <c r="D33" s="498" t="s">
        <v>993</v>
      </c>
      <c r="E33" s="393" t="s">
        <v>102</v>
      </c>
      <c r="F33" s="384">
        <f>'Memória de Calculo'!$G$3</f>
        <v>26.37</v>
      </c>
      <c r="G33" s="396">
        <f>$J$5</f>
        <v>0.1278</v>
      </c>
      <c r="H33" s="386"/>
      <c r="I33" s="387">
        <f t="shared" si="8"/>
        <v>0</v>
      </c>
      <c r="J33" s="388">
        <f t="shared" si="9"/>
        <v>0</v>
      </c>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row>
    <row r="34" spans="1:111" s="379" customFormat="1">
      <c r="A34" s="392">
        <v>97083</v>
      </c>
      <c r="B34" s="393" t="s">
        <v>13</v>
      </c>
      <c r="C34" s="394" t="s">
        <v>53</v>
      </c>
      <c r="D34" s="395" t="s">
        <v>809</v>
      </c>
      <c r="E34" s="393" t="s">
        <v>102</v>
      </c>
      <c r="F34" s="384">
        <f>'Memória de Calculo'!$G$4</f>
        <v>26.37</v>
      </c>
      <c r="G34" s="396">
        <f t="shared" ref="G34:G37" si="10">$J$4</f>
        <v>0.24940000000000001</v>
      </c>
      <c r="H34" s="386"/>
      <c r="I34" s="387">
        <f t="shared" si="8"/>
        <v>0</v>
      </c>
      <c r="J34" s="388">
        <f t="shared" si="9"/>
        <v>0</v>
      </c>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7"/>
      <c r="BI34" s="377"/>
      <c r="BJ34" s="377"/>
      <c r="BK34" s="377"/>
      <c r="BL34" s="377"/>
      <c r="BM34" s="377"/>
      <c r="BN34" s="377"/>
      <c r="BO34" s="377"/>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row>
    <row r="35" spans="1:111" s="379" customFormat="1" ht="27" customHeight="1">
      <c r="A35" s="392">
        <v>96523</v>
      </c>
      <c r="B35" s="393" t="s">
        <v>13</v>
      </c>
      <c r="C35" s="394" t="s">
        <v>62</v>
      </c>
      <c r="D35" s="395" t="s">
        <v>735</v>
      </c>
      <c r="E35" s="393" t="s">
        <v>102</v>
      </c>
      <c r="F35" s="384">
        <f>'Memória de Calculo'!D146</f>
        <v>34.270000000000003</v>
      </c>
      <c r="G35" s="396">
        <f t="shared" si="10"/>
        <v>0.24940000000000001</v>
      </c>
      <c r="H35" s="386"/>
      <c r="I35" s="387">
        <f t="shared" si="8"/>
        <v>0</v>
      </c>
      <c r="J35" s="388">
        <f t="shared" si="9"/>
        <v>0</v>
      </c>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row>
    <row r="36" spans="1:111" s="379" customFormat="1" ht="36.75" customHeight="1">
      <c r="A36" s="392">
        <v>96621</v>
      </c>
      <c r="B36" s="393" t="s">
        <v>13</v>
      </c>
      <c r="C36" s="394" t="s">
        <v>505</v>
      </c>
      <c r="D36" s="395" t="s">
        <v>267</v>
      </c>
      <c r="E36" s="393" t="s">
        <v>102</v>
      </c>
      <c r="F36" s="384">
        <f>'Memória de Calculo'!D144*0.05</f>
        <v>1.32</v>
      </c>
      <c r="G36" s="396">
        <f t="shared" si="10"/>
        <v>0.24940000000000001</v>
      </c>
      <c r="H36" s="386"/>
      <c r="I36" s="387">
        <f t="shared" si="8"/>
        <v>0</v>
      </c>
      <c r="J36" s="388">
        <f t="shared" si="9"/>
        <v>0</v>
      </c>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row>
    <row r="37" spans="1:111" ht="30.75" customHeight="1">
      <c r="A37" s="392">
        <v>96995</v>
      </c>
      <c r="B37" s="393" t="s">
        <v>13</v>
      </c>
      <c r="C37" s="394" t="s">
        <v>535</v>
      </c>
      <c r="D37" s="395" t="s">
        <v>218</v>
      </c>
      <c r="E37" s="393" t="s">
        <v>102</v>
      </c>
      <c r="F37" s="384">
        <f>F35-F46</f>
        <v>21.95</v>
      </c>
      <c r="G37" s="396">
        <f t="shared" si="10"/>
        <v>0.24940000000000001</v>
      </c>
      <c r="H37" s="386"/>
      <c r="I37" s="387">
        <f t="shared" si="8"/>
        <v>0</v>
      </c>
      <c r="J37" s="388">
        <f t="shared" si="9"/>
        <v>0</v>
      </c>
    </row>
    <row r="38" spans="1:111">
      <c r="A38" s="45"/>
      <c r="B38" s="95"/>
      <c r="C38" s="96"/>
      <c r="D38" s="23"/>
      <c r="E38" s="75"/>
      <c r="F38" s="22"/>
      <c r="G38" s="22"/>
      <c r="H38" s="503" t="s">
        <v>16</v>
      </c>
      <c r="I38" s="503"/>
      <c r="J38" s="31">
        <f>SUM(J32:J37)</f>
        <v>0</v>
      </c>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row>
    <row r="39" spans="1:111" ht="24" customHeight="1">
      <c r="A39" s="18"/>
      <c r="B39" s="18"/>
      <c r="C39" s="11" t="s">
        <v>55</v>
      </c>
      <c r="D39" s="12" t="s">
        <v>171</v>
      </c>
      <c r="E39" s="18"/>
      <c r="F39" s="19"/>
      <c r="G39" s="19"/>
      <c r="H39" s="19"/>
      <c r="I39" s="20"/>
      <c r="J39" s="19"/>
      <c r="L39" s="284"/>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row>
    <row r="40" spans="1:111">
      <c r="A40" s="88"/>
      <c r="B40" s="88"/>
      <c r="C40" s="27" t="s">
        <v>57</v>
      </c>
      <c r="D40" s="28" t="s">
        <v>807</v>
      </c>
      <c r="E40" s="88"/>
      <c r="F40" s="80"/>
      <c r="G40" s="86"/>
      <c r="H40" s="15"/>
      <c r="I40" s="101"/>
      <c r="J40" s="15"/>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row>
    <row r="41" spans="1:111" ht="31.5">
      <c r="A41" s="381">
        <v>92775</v>
      </c>
      <c r="B41" s="381" t="s">
        <v>13</v>
      </c>
      <c r="C41" s="382" t="s">
        <v>219</v>
      </c>
      <c r="D41" s="383" t="s">
        <v>810</v>
      </c>
      <c r="E41" s="381" t="s">
        <v>60</v>
      </c>
      <c r="F41" s="384">
        <v>37.5</v>
      </c>
      <c r="G41" s="385">
        <f t="shared" ref="G41:G46" si="11">$J$4</f>
        <v>0.24940000000000001</v>
      </c>
      <c r="H41" s="386"/>
      <c r="I41" s="387">
        <f t="shared" ref="I41:I46" si="12">H41*(1+G41)</f>
        <v>0</v>
      </c>
      <c r="J41" s="388">
        <f t="shared" ref="J41:J46" si="13">F41*I41</f>
        <v>0</v>
      </c>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row>
    <row r="42" spans="1:111" ht="31.5">
      <c r="A42" s="381">
        <v>92776</v>
      </c>
      <c r="B42" s="381" t="s">
        <v>13</v>
      </c>
      <c r="C42" s="382" t="s">
        <v>220</v>
      </c>
      <c r="D42" s="383" t="s">
        <v>811</v>
      </c>
      <c r="E42" s="381" t="s">
        <v>60</v>
      </c>
      <c r="F42" s="384">
        <v>8.5</v>
      </c>
      <c r="G42" s="385">
        <f t="shared" si="11"/>
        <v>0.24940000000000001</v>
      </c>
      <c r="H42" s="386"/>
      <c r="I42" s="387">
        <f t="shared" si="12"/>
        <v>0</v>
      </c>
      <c r="J42" s="388">
        <f t="shared" si="13"/>
        <v>0</v>
      </c>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row>
    <row r="43" spans="1:111" ht="31.5">
      <c r="A43" s="381">
        <v>92777</v>
      </c>
      <c r="B43" s="381" t="s">
        <v>13</v>
      </c>
      <c r="C43" s="382" t="s">
        <v>221</v>
      </c>
      <c r="D43" s="383" t="s">
        <v>812</v>
      </c>
      <c r="E43" s="381" t="s">
        <v>60</v>
      </c>
      <c r="F43" s="384">
        <v>100.8</v>
      </c>
      <c r="G43" s="385">
        <f t="shared" si="11"/>
        <v>0.24940000000000001</v>
      </c>
      <c r="H43" s="386"/>
      <c r="I43" s="387">
        <f t="shared" si="12"/>
        <v>0</v>
      </c>
      <c r="J43" s="388">
        <f t="shared" si="13"/>
        <v>0</v>
      </c>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row>
    <row r="44" spans="1:111" ht="31.5">
      <c r="A44" s="381">
        <v>92778</v>
      </c>
      <c r="B44" s="381" t="s">
        <v>13</v>
      </c>
      <c r="C44" s="382" t="s">
        <v>883</v>
      </c>
      <c r="D44" s="383" t="s">
        <v>813</v>
      </c>
      <c r="E44" s="381" t="s">
        <v>60</v>
      </c>
      <c r="F44" s="384">
        <v>418.1</v>
      </c>
      <c r="G44" s="385">
        <f t="shared" si="11"/>
        <v>0.24940000000000001</v>
      </c>
      <c r="H44" s="386"/>
      <c r="I44" s="387">
        <f t="shared" si="12"/>
        <v>0</v>
      </c>
      <c r="J44" s="388">
        <f t="shared" si="13"/>
        <v>0</v>
      </c>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row>
    <row r="45" spans="1:111">
      <c r="A45" s="381">
        <v>96535</v>
      </c>
      <c r="B45" s="381" t="s">
        <v>13</v>
      </c>
      <c r="C45" s="382" t="s">
        <v>222</v>
      </c>
      <c r="D45" s="383" t="s">
        <v>172</v>
      </c>
      <c r="E45" s="393" t="s">
        <v>14</v>
      </c>
      <c r="F45" s="384">
        <v>54.57</v>
      </c>
      <c r="G45" s="385">
        <f t="shared" si="11"/>
        <v>0.24940000000000001</v>
      </c>
      <c r="H45" s="386"/>
      <c r="I45" s="387">
        <f t="shared" si="12"/>
        <v>0</v>
      </c>
      <c r="J45" s="388">
        <f t="shared" si="13"/>
        <v>0</v>
      </c>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row>
    <row r="46" spans="1:111">
      <c r="A46" s="393" t="s">
        <v>958</v>
      </c>
      <c r="B46" s="393" t="s">
        <v>97</v>
      </c>
      <c r="C46" s="382" t="s">
        <v>223</v>
      </c>
      <c r="D46" s="391" t="s">
        <v>446</v>
      </c>
      <c r="E46" s="393" t="s">
        <v>18</v>
      </c>
      <c r="F46" s="384">
        <v>12.32</v>
      </c>
      <c r="G46" s="396">
        <f t="shared" si="11"/>
        <v>0.24940000000000001</v>
      </c>
      <c r="H46" s="386"/>
      <c r="I46" s="387">
        <f t="shared" si="12"/>
        <v>0</v>
      </c>
      <c r="J46" s="388">
        <f t="shared" si="13"/>
        <v>0</v>
      </c>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row>
    <row r="47" spans="1:111">
      <c r="A47" s="88"/>
      <c r="B47" s="88"/>
      <c r="C47" s="27" t="s">
        <v>224</v>
      </c>
      <c r="D47" s="28" t="s">
        <v>225</v>
      </c>
      <c r="E47" s="79"/>
      <c r="F47" s="80"/>
      <c r="G47" s="86"/>
      <c r="H47" s="15"/>
      <c r="I47" s="16"/>
      <c r="J47" s="15"/>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row>
    <row r="48" spans="1:111" ht="31.5">
      <c r="A48" s="381">
        <v>92775</v>
      </c>
      <c r="B48" s="381" t="s">
        <v>13</v>
      </c>
      <c r="C48" s="382" t="s">
        <v>226</v>
      </c>
      <c r="D48" s="383" t="s">
        <v>810</v>
      </c>
      <c r="E48" s="381" t="s">
        <v>60</v>
      </c>
      <c r="F48" s="384">
        <v>52.5</v>
      </c>
      <c r="G48" s="385">
        <f t="shared" ref="G48:G51" si="14">$J$4</f>
        <v>0.24940000000000001</v>
      </c>
      <c r="H48" s="386"/>
      <c r="I48" s="387">
        <f t="shared" ref="I48:I51" si="15">H48*(1+G48)</f>
        <v>0</v>
      </c>
      <c r="J48" s="388">
        <f t="shared" ref="J48:J51" si="16">F48*I48</f>
        <v>0</v>
      </c>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row>
    <row r="49" spans="1:111" s="379" customFormat="1" ht="31.5">
      <c r="A49" s="401">
        <v>92777</v>
      </c>
      <c r="B49" s="381" t="s">
        <v>13</v>
      </c>
      <c r="C49" s="382" t="s">
        <v>227</v>
      </c>
      <c r="D49" s="383" t="s">
        <v>812</v>
      </c>
      <c r="E49" s="381" t="s">
        <v>60</v>
      </c>
      <c r="F49" s="384">
        <v>129.4</v>
      </c>
      <c r="G49" s="385">
        <f t="shared" si="14"/>
        <v>0.24940000000000001</v>
      </c>
      <c r="H49" s="386"/>
      <c r="I49" s="387">
        <f t="shared" si="15"/>
        <v>0</v>
      </c>
      <c r="J49" s="388">
        <f t="shared" si="16"/>
        <v>0</v>
      </c>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row>
    <row r="50" spans="1:111" s="379" customFormat="1" ht="31.5">
      <c r="A50" s="381">
        <v>96536</v>
      </c>
      <c r="B50" s="381" t="s">
        <v>13</v>
      </c>
      <c r="C50" s="382" t="s">
        <v>884</v>
      </c>
      <c r="D50" s="383" t="s">
        <v>228</v>
      </c>
      <c r="E50" s="393" t="s">
        <v>14</v>
      </c>
      <c r="F50" s="384">
        <v>51.23</v>
      </c>
      <c r="G50" s="385">
        <f t="shared" si="14"/>
        <v>0.24940000000000001</v>
      </c>
      <c r="H50" s="386"/>
      <c r="I50" s="387">
        <f t="shared" si="15"/>
        <v>0</v>
      </c>
      <c r="J50" s="388">
        <f t="shared" si="16"/>
        <v>0</v>
      </c>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row>
    <row r="51" spans="1:111" ht="31.5">
      <c r="A51" s="393" t="s">
        <v>707</v>
      </c>
      <c r="B51" s="393" t="s">
        <v>97</v>
      </c>
      <c r="C51" s="382" t="s">
        <v>885</v>
      </c>
      <c r="D51" s="391" t="s">
        <v>447</v>
      </c>
      <c r="E51" s="393" t="s">
        <v>18</v>
      </c>
      <c r="F51" s="384">
        <v>2.91</v>
      </c>
      <c r="G51" s="396">
        <f t="shared" si="14"/>
        <v>0.24940000000000001</v>
      </c>
      <c r="H51" s="386"/>
      <c r="I51" s="387">
        <f t="shared" si="15"/>
        <v>0</v>
      </c>
      <c r="J51" s="388">
        <f t="shared" si="16"/>
        <v>0</v>
      </c>
      <c r="N51" s="283"/>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row>
    <row r="52" spans="1:111" s="379" customFormat="1">
      <c r="A52" s="373"/>
      <c r="B52" s="88"/>
      <c r="C52" s="14"/>
      <c r="D52" s="374"/>
      <c r="E52" s="375"/>
      <c r="F52" s="273"/>
      <c r="G52" s="376"/>
      <c r="H52" s="526" t="s">
        <v>16</v>
      </c>
      <c r="I52" s="526"/>
      <c r="J52" s="116">
        <f>SUM(J41:J51)</f>
        <v>0</v>
      </c>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row>
    <row r="53" spans="1:111">
      <c r="A53" s="18"/>
      <c r="B53" s="18"/>
      <c r="C53" s="11" t="s">
        <v>63</v>
      </c>
      <c r="D53" s="12" t="s">
        <v>173</v>
      </c>
      <c r="E53" s="18"/>
      <c r="F53" s="19"/>
      <c r="G53" s="19"/>
      <c r="H53" s="19"/>
      <c r="I53" s="20"/>
      <c r="J53" s="19"/>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row>
    <row r="54" spans="1:111">
      <c r="A54" s="88"/>
      <c r="B54" s="88"/>
      <c r="C54" s="27" t="s">
        <v>174</v>
      </c>
      <c r="D54" s="28" t="s">
        <v>229</v>
      </c>
      <c r="E54" s="88"/>
      <c r="F54" s="80"/>
      <c r="G54" s="86"/>
      <c r="H54" s="15"/>
      <c r="I54" s="101"/>
      <c r="J54" s="15"/>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row>
    <row r="55" spans="1:111" ht="31.5">
      <c r="A55" s="381">
        <v>92775</v>
      </c>
      <c r="B55" s="381" t="s">
        <v>13</v>
      </c>
      <c r="C55" s="382" t="s">
        <v>183</v>
      </c>
      <c r="D55" s="383" t="s">
        <v>810</v>
      </c>
      <c r="E55" s="381" t="s">
        <v>60</v>
      </c>
      <c r="F55" s="384">
        <v>114.6</v>
      </c>
      <c r="G55" s="385">
        <f t="shared" ref="G55:G70" si="17">$J$4</f>
        <v>0.24940000000000001</v>
      </c>
      <c r="H55" s="386"/>
      <c r="I55" s="387">
        <f t="shared" ref="I55:I58" si="18">H55*(1+G55)</f>
        <v>0</v>
      </c>
      <c r="J55" s="388">
        <f t="shared" ref="J55:J58" si="19">F55*I55</f>
        <v>0</v>
      </c>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row>
    <row r="56" spans="1:111" ht="31.5">
      <c r="A56" s="381">
        <v>92778</v>
      </c>
      <c r="B56" s="381" t="s">
        <v>13</v>
      </c>
      <c r="C56" s="382" t="s">
        <v>246</v>
      </c>
      <c r="D56" s="383" t="s">
        <v>813</v>
      </c>
      <c r="E56" s="381" t="s">
        <v>60</v>
      </c>
      <c r="F56" s="384">
        <v>333.7</v>
      </c>
      <c r="G56" s="385">
        <f t="shared" si="17"/>
        <v>0.24940000000000001</v>
      </c>
      <c r="H56" s="386"/>
      <c r="I56" s="387">
        <f t="shared" si="18"/>
        <v>0</v>
      </c>
      <c r="J56" s="388">
        <f t="shared" si="19"/>
        <v>0</v>
      </c>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row>
    <row r="57" spans="1:111" ht="31.5">
      <c r="A57" s="393">
        <v>92413</v>
      </c>
      <c r="B57" s="381" t="s">
        <v>13</v>
      </c>
      <c r="C57" s="382" t="s">
        <v>886</v>
      </c>
      <c r="D57" s="383" t="s">
        <v>230</v>
      </c>
      <c r="E57" s="381" t="s">
        <v>143</v>
      </c>
      <c r="F57" s="384">
        <v>75.709999999999994</v>
      </c>
      <c r="G57" s="385">
        <f t="shared" si="17"/>
        <v>0.24940000000000001</v>
      </c>
      <c r="H57" s="386"/>
      <c r="I57" s="387">
        <f t="shared" si="18"/>
        <v>0</v>
      </c>
      <c r="J57" s="388">
        <f t="shared" si="19"/>
        <v>0</v>
      </c>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row>
    <row r="58" spans="1:111" ht="31.5">
      <c r="A58" s="393">
        <v>92720</v>
      </c>
      <c r="B58" s="381" t="s">
        <v>13</v>
      </c>
      <c r="C58" s="382" t="s">
        <v>184</v>
      </c>
      <c r="D58" s="383" t="s">
        <v>231</v>
      </c>
      <c r="E58" s="393" t="s">
        <v>142</v>
      </c>
      <c r="F58" s="384">
        <v>3.67</v>
      </c>
      <c r="G58" s="385">
        <f t="shared" si="17"/>
        <v>0.24940000000000001</v>
      </c>
      <c r="H58" s="386"/>
      <c r="I58" s="387">
        <f t="shared" si="18"/>
        <v>0</v>
      </c>
      <c r="J58" s="388">
        <f t="shared" si="19"/>
        <v>0</v>
      </c>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row>
    <row r="59" spans="1:111">
      <c r="A59" s="88"/>
      <c r="B59" s="88"/>
      <c r="C59" s="27" t="s">
        <v>175</v>
      </c>
      <c r="D59" s="28" t="s">
        <v>232</v>
      </c>
      <c r="E59" s="88"/>
      <c r="F59" s="80"/>
      <c r="G59" s="86"/>
      <c r="H59" s="15"/>
      <c r="I59" s="16"/>
      <c r="J59" s="15"/>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row>
    <row r="60" spans="1:111" ht="31.5">
      <c r="A60" s="381">
        <v>92775</v>
      </c>
      <c r="B60" s="381" t="s">
        <v>13</v>
      </c>
      <c r="C60" s="382" t="s">
        <v>185</v>
      </c>
      <c r="D60" s="383" t="s">
        <v>810</v>
      </c>
      <c r="E60" s="381" t="s">
        <v>60</v>
      </c>
      <c r="F60" s="384">
        <v>145.1</v>
      </c>
      <c r="G60" s="385">
        <f t="shared" si="17"/>
        <v>0.24940000000000001</v>
      </c>
      <c r="H60" s="386"/>
      <c r="I60" s="387">
        <f t="shared" ref="I60:I65" si="20">H60*(1+G60)</f>
        <v>0</v>
      </c>
      <c r="J60" s="388">
        <f t="shared" ref="J60:J65" si="21">F60*I60</f>
        <v>0</v>
      </c>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row>
    <row r="61" spans="1:111" ht="31.5">
      <c r="A61" s="381">
        <v>92776</v>
      </c>
      <c r="B61" s="381" t="s">
        <v>13</v>
      </c>
      <c r="C61" s="382" t="s">
        <v>233</v>
      </c>
      <c r="D61" s="383" t="s">
        <v>814</v>
      </c>
      <c r="E61" s="381" t="s">
        <v>60</v>
      </c>
      <c r="F61" s="384">
        <v>96</v>
      </c>
      <c r="G61" s="385">
        <f t="shared" si="17"/>
        <v>0.24940000000000001</v>
      </c>
      <c r="H61" s="386"/>
      <c r="I61" s="387">
        <f t="shared" si="20"/>
        <v>0</v>
      </c>
      <c r="J61" s="388">
        <f t="shared" si="21"/>
        <v>0</v>
      </c>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row>
    <row r="62" spans="1:111" ht="31.5">
      <c r="A62" s="381">
        <v>92777</v>
      </c>
      <c r="B62" s="381" t="s">
        <v>13</v>
      </c>
      <c r="C62" s="382" t="s">
        <v>234</v>
      </c>
      <c r="D62" s="383" t="s">
        <v>812</v>
      </c>
      <c r="E62" s="381" t="s">
        <v>60</v>
      </c>
      <c r="F62" s="384">
        <v>186.9</v>
      </c>
      <c r="G62" s="385">
        <f t="shared" si="17"/>
        <v>0.24940000000000001</v>
      </c>
      <c r="H62" s="386"/>
      <c r="I62" s="387">
        <f t="shared" si="20"/>
        <v>0</v>
      </c>
      <c r="J62" s="388">
        <f t="shared" si="21"/>
        <v>0</v>
      </c>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row>
    <row r="63" spans="1:111" ht="31.5">
      <c r="A63" s="381">
        <v>92778</v>
      </c>
      <c r="B63" s="381" t="s">
        <v>13</v>
      </c>
      <c r="C63" s="382" t="s">
        <v>235</v>
      </c>
      <c r="D63" s="383" t="s">
        <v>813</v>
      </c>
      <c r="E63" s="381" t="s">
        <v>60</v>
      </c>
      <c r="F63" s="384">
        <v>33.299999999999997</v>
      </c>
      <c r="G63" s="385">
        <f t="shared" si="17"/>
        <v>0.24940000000000001</v>
      </c>
      <c r="H63" s="386"/>
      <c r="I63" s="387">
        <f t="shared" si="20"/>
        <v>0</v>
      </c>
      <c r="J63" s="388">
        <f t="shared" si="21"/>
        <v>0</v>
      </c>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row>
    <row r="64" spans="1:111" ht="31.5">
      <c r="A64" s="393">
        <v>92413</v>
      </c>
      <c r="B64" s="381" t="s">
        <v>13</v>
      </c>
      <c r="C64" s="382" t="s">
        <v>887</v>
      </c>
      <c r="D64" s="383" t="s">
        <v>230</v>
      </c>
      <c r="E64" s="381" t="s">
        <v>143</v>
      </c>
      <c r="F64" s="384">
        <v>126.69</v>
      </c>
      <c r="G64" s="385">
        <f t="shared" si="17"/>
        <v>0.24940000000000001</v>
      </c>
      <c r="H64" s="386"/>
      <c r="I64" s="387">
        <f t="shared" si="20"/>
        <v>0</v>
      </c>
      <c r="J64" s="388">
        <f t="shared" si="21"/>
        <v>0</v>
      </c>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row>
    <row r="65" spans="1:111" ht="31.5">
      <c r="A65" s="393" t="s">
        <v>707</v>
      </c>
      <c r="B65" s="393" t="s">
        <v>97</v>
      </c>
      <c r="C65" s="382" t="s">
        <v>888</v>
      </c>
      <c r="D65" s="391" t="s">
        <v>447</v>
      </c>
      <c r="E65" s="393" t="s">
        <v>142</v>
      </c>
      <c r="F65" s="384">
        <v>7.44</v>
      </c>
      <c r="G65" s="385">
        <f t="shared" si="17"/>
        <v>0.24940000000000001</v>
      </c>
      <c r="H65" s="386"/>
      <c r="I65" s="387">
        <f t="shared" si="20"/>
        <v>0</v>
      </c>
      <c r="J65" s="388">
        <f t="shared" si="21"/>
        <v>0</v>
      </c>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row>
    <row r="66" spans="1:111">
      <c r="A66" s="88"/>
      <c r="B66" s="88"/>
      <c r="C66" s="27" t="s">
        <v>247</v>
      </c>
      <c r="D66" s="28" t="s">
        <v>150</v>
      </c>
      <c r="E66" s="88"/>
      <c r="F66" s="80"/>
      <c r="G66" s="86"/>
      <c r="H66" s="15"/>
      <c r="I66" s="16"/>
      <c r="J66" s="15"/>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row>
    <row r="67" spans="1:111" ht="31.5">
      <c r="A67" s="393" t="s">
        <v>960</v>
      </c>
      <c r="B67" s="381" t="s">
        <v>97</v>
      </c>
      <c r="C67" s="382" t="s">
        <v>248</v>
      </c>
      <c r="D67" s="402" t="s">
        <v>448</v>
      </c>
      <c r="E67" s="381" t="s">
        <v>103</v>
      </c>
      <c r="F67" s="384">
        <v>92.95</v>
      </c>
      <c r="G67" s="385">
        <f t="shared" si="17"/>
        <v>0.24940000000000001</v>
      </c>
      <c r="H67" s="386"/>
      <c r="I67" s="387">
        <f t="shared" ref="I67:I69" si="22">H67*(1+G67)</f>
        <v>0</v>
      </c>
      <c r="J67" s="388">
        <f t="shared" ref="J67:J69" si="23">F67*I67</f>
        <v>0</v>
      </c>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row>
    <row r="68" spans="1:111" ht="31.5">
      <c r="A68" s="381">
        <v>92775</v>
      </c>
      <c r="B68" s="381" t="s">
        <v>13</v>
      </c>
      <c r="C68" s="382" t="s">
        <v>249</v>
      </c>
      <c r="D68" s="383" t="s">
        <v>810</v>
      </c>
      <c r="E68" s="381" t="s">
        <v>60</v>
      </c>
      <c r="F68" s="384">
        <v>51.7</v>
      </c>
      <c r="G68" s="385">
        <f t="shared" si="17"/>
        <v>0.24940000000000001</v>
      </c>
      <c r="H68" s="386"/>
      <c r="I68" s="387">
        <f t="shared" si="22"/>
        <v>0</v>
      </c>
      <c r="J68" s="388">
        <f t="shared" si="23"/>
        <v>0</v>
      </c>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row>
    <row r="69" spans="1:111" ht="31.5" customHeight="1">
      <c r="A69" s="381">
        <v>92769</v>
      </c>
      <c r="B69" s="381" t="s">
        <v>13</v>
      </c>
      <c r="C69" s="382" t="s">
        <v>250</v>
      </c>
      <c r="D69" s="383" t="s">
        <v>815</v>
      </c>
      <c r="E69" s="381" t="s">
        <v>60</v>
      </c>
      <c r="F69" s="384">
        <v>1</v>
      </c>
      <c r="G69" s="385">
        <f t="shared" si="17"/>
        <v>0.24940000000000001</v>
      </c>
      <c r="H69" s="386"/>
      <c r="I69" s="387">
        <f t="shared" si="22"/>
        <v>0</v>
      </c>
      <c r="J69" s="388">
        <f t="shared" si="23"/>
        <v>0</v>
      </c>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row>
    <row r="70" spans="1:111" ht="31.5">
      <c r="A70" s="393" t="s">
        <v>707</v>
      </c>
      <c r="B70" s="393" t="s">
        <v>97</v>
      </c>
      <c r="C70" s="382" t="s">
        <v>889</v>
      </c>
      <c r="D70" s="391" t="s">
        <v>447</v>
      </c>
      <c r="E70" s="393" t="s">
        <v>142</v>
      </c>
      <c r="F70" s="384">
        <v>4.22</v>
      </c>
      <c r="G70" s="385">
        <f t="shared" si="17"/>
        <v>0.24940000000000001</v>
      </c>
      <c r="H70" s="386"/>
      <c r="I70" s="387">
        <f>H70*(1+G70)</f>
        <v>0</v>
      </c>
      <c r="J70" s="388">
        <f>F70*I70</f>
        <v>0</v>
      </c>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row>
    <row r="71" spans="1:111">
      <c r="A71" s="375"/>
      <c r="B71" s="375"/>
      <c r="C71" s="380"/>
      <c r="D71" s="374"/>
      <c r="E71" s="375"/>
      <c r="F71" s="376"/>
      <c r="G71" s="376"/>
      <c r="H71" s="526" t="s">
        <v>16</v>
      </c>
      <c r="I71" s="526"/>
      <c r="J71" s="116">
        <f>SUM(J55:J70)</f>
        <v>0</v>
      </c>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row>
    <row r="72" spans="1:111">
      <c r="A72" s="18"/>
      <c r="B72" s="18"/>
      <c r="C72" s="11" t="s">
        <v>64</v>
      </c>
      <c r="D72" s="12" t="s">
        <v>19</v>
      </c>
      <c r="E72" s="18"/>
      <c r="F72" s="19"/>
      <c r="G72" s="19"/>
      <c r="H72" s="19"/>
      <c r="I72" s="20"/>
      <c r="J72" s="19"/>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row>
    <row r="73" spans="1:111">
      <c r="A73" s="393">
        <v>98557</v>
      </c>
      <c r="B73" s="393" t="s">
        <v>13</v>
      </c>
      <c r="C73" s="394" t="s">
        <v>890</v>
      </c>
      <c r="D73" s="391" t="s">
        <v>816</v>
      </c>
      <c r="E73" s="393" t="s">
        <v>14</v>
      </c>
      <c r="F73" s="384">
        <v>45.41</v>
      </c>
      <c r="G73" s="396">
        <f>$J$4</f>
        <v>0.24940000000000001</v>
      </c>
      <c r="H73" s="386"/>
      <c r="I73" s="387">
        <f>H73*(1+G73)</f>
        <v>0</v>
      </c>
      <c r="J73" s="388">
        <f>F73*I73</f>
        <v>0</v>
      </c>
    </row>
    <row r="74" spans="1:111">
      <c r="A74" s="75"/>
      <c r="B74" s="75"/>
      <c r="C74" s="26"/>
      <c r="D74" s="23"/>
      <c r="E74" s="75"/>
      <c r="F74" s="22"/>
      <c r="G74" s="22"/>
      <c r="H74" s="503" t="s">
        <v>16</v>
      </c>
      <c r="I74" s="503"/>
      <c r="J74" s="31">
        <f>SUM(J73:J73)</f>
        <v>0</v>
      </c>
    </row>
    <row r="75" spans="1:111">
      <c r="A75" s="18"/>
      <c r="B75" s="18"/>
      <c r="C75" s="11" t="s">
        <v>65</v>
      </c>
      <c r="D75" s="12" t="s">
        <v>176</v>
      </c>
      <c r="E75" s="18"/>
      <c r="F75" s="19"/>
      <c r="G75" s="19"/>
      <c r="H75" s="19"/>
      <c r="I75" s="20"/>
      <c r="J75" s="19"/>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row>
    <row r="76" spans="1:111">
      <c r="A76" s="85"/>
      <c r="B76" s="85"/>
      <c r="C76" s="24" t="s">
        <v>66</v>
      </c>
      <c r="D76" s="90" t="s">
        <v>176</v>
      </c>
      <c r="E76" s="95"/>
      <c r="F76" s="106"/>
      <c r="G76" s="99"/>
      <c r="H76" s="97"/>
      <c r="I76" s="101"/>
      <c r="J76" s="97"/>
    </row>
    <row r="77" spans="1:111" ht="47.25">
      <c r="A77" s="381">
        <v>87485</v>
      </c>
      <c r="B77" s="381" t="s">
        <v>13</v>
      </c>
      <c r="C77" s="382" t="s">
        <v>152</v>
      </c>
      <c r="D77" s="383" t="s">
        <v>306</v>
      </c>
      <c r="E77" s="381" t="s">
        <v>103</v>
      </c>
      <c r="F77" s="384">
        <f>'Memória de Calculo'!$D$17</f>
        <v>274.8</v>
      </c>
      <c r="G77" s="385">
        <f t="shared" ref="G77:G81" si="24">$J$4</f>
        <v>0.24940000000000001</v>
      </c>
      <c r="H77" s="386"/>
      <c r="I77" s="387">
        <f t="shared" ref="I77:I81" si="25">H77*(1+G77)</f>
        <v>0</v>
      </c>
      <c r="J77" s="388">
        <f t="shared" ref="J77:J81" si="26">F77*I77</f>
        <v>0</v>
      </c>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row>
    <row r="78" spans="1:111">
      <c r="A78" s="381">
        <v>93187</v>
      </c>
      <c r="B78" s="381" t="s">
        <v>13</v>
      </c>
      <c r="C78" s="382" t="s">
        <v>153</v>
      </c>
      <c r="D78" s="406" t="s">
        <v>511</v>
      </c>
      <c r="E78" s="381" t="s">
        <v>24</v>
      </c>
      <c r="F78" s="384">
        <v>11.72</v>
      </c>
      <c r="G78" s="385">
        <f t="shared" si="24"/>
        <v>0.24940000000000001</v>
      </c>
      <c r="H78" s="386"/>
      <c r="I78" s="387">
        <f t="shared" si="25"/>
        <v>0</v>
      </c>
      <c r="J78" s="388">
        <f t="shared" si="26"/>
        <v>0</v>
      </c>
    </row>
    <row r="79" spans="1:111">
      <c r="A79" s="381">
        <v>93186</v>
      </c>
      <c r="B79" s="381" t="s">
        <v>13</v>
      </c>
      <c r="C79" s="382" t="s">
        <v>334</v>
      </c>
      <c r="D79" s="406" t="s">
        <v>337</v>
      </c>
      <c r="E79" s="381" t="s">
        <v>24</v>
      </c>
      <c r="F79" s="384">
        <v>1.5</v>
      </c>
      <c r="G79" s="385">
        <f t="shared" si="24"/>
        <v>0.24940000000000001</v>
      </c>
      <c r="H79" s="386"/>
      <c r="I79" s="387">
        <f t="shared" si="25"/>
        <v>0</v>
      </c>
      <c r="J79" s="388">
        <f t="shared" si="26"/>
        <v>0</v>
      </c>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row>
    <row r="80" spans="1:111" ht="23.25" customHeight="1">
      <c r="A80" s="381">
        <v>93197</v>
      </c>
      <c r="B80" s="381" t="s">
        <v>13</v>
      </c>
      <c r="C80" s="382" t="s">
        <v>335</v>
      </c>
      <c r="D80" s="406" t="s">
        <v>292</v>
      </c>
      <c r="E80" s="381" t="s">
        <v>24</v>
      </c>
      <c r="F80" s="384">
        <v>4.5</v>
      </c>
      <c r="G80" s="385">
        <f t="shared" si="24"/>
        <v>0.24940000000000001</v>
      </c>
      <c r="H80" s="386"/>
      <c r="I80" s="387">
        <f t="shared" si="25"/>
        <v>0</v>
      </c>
      <c r="J80" s="388">
        <f t="shared" si="26"/>
        <v>0</v>
      </c>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row>
    <row r="81" spans="1:111" ht="21" customHeight="1">
      <c r="A81" s="381">
        <v>93196</v>
      </c>
      <c r="B81" s="381" t="s">
        <v>13</v>
      </c>
      <c r="C81" s="382" t="s">
        <v>336</v>
      </c>
      <c r="D81" s="406" t="s">
        <v>338</v>
      </c>
      <c r="E81" s="381" t="s">
        <v>24</v>
      </c>
      <c r="F81" s="384">
        <v>1.5</v>
      </c>
      <c r="G81" s="385">
        <f t="shared" si="24"/>
        <v>0.24940000000000001</v>
      </c>
      <c r="H81" s="386"/>
      <c r="I81" s="387">
        <f t="shared" si="25"/>
        <v>0</v>
      </c>
      <c r="J81" s="388">
        <f t="shared" si="26"/>
        <v>0</v>
      </c>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row>
    <row r="82" spans="1:111">
      <c r="A82" s="75"/>
      <c r="B82" s="75"/>
      <c r="C82" s="26"/>
      <c r="D82" s="23"/>
      <c r="E82" s="75"/>
      <c r="F82" s="22"/>
      <c r="G82" s="22"/>
      <c r="H82" s="503" t="s">
        <v>16</v>
      </c>
      <c r="I82" s="503"/>
      <c r="J82" s="31">
        <f>SUM(J77:J81)</f>
        <v>0</v>
      </c>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row>
    <row r="83" spans="1:111">
      <c r="A83" s="18"/>
      <c r="B83" s="18"/>
      <c r="C83" s="11" t="s">
        <v>67</v>
      </c>
      <c r="D83" s="12" t="s">
        <v>22</v>
      </c>
      <c r="E83" s="18"/>
      <c r="F83" s="19"/>
      <c r="G83" s="19"/>
      <c r="H83" s="19"/>
      <c r="I83" s="20"/>
      <c r="J83" s="19"/>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row>
    <row r="84" spans="1:111">
      <c r="A84" s="120"/>
      <c r="B84" s="120"/>
      <c r="C84" s="24" t="s">
        <v>68</v>
      </c>
      <c r="D84" s="125" t="s">
        <v>26</v>
      </c>
      <c r="E84" s="120"/>
      <c r="F84" s="121"/>
      <c r="G84" s="121"/>
      <c r="H84" s="121"/>
      <c r="I84" s="126"/>
      <c r="J84" s="121"/>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row>
    <row r="85" spans="1:111" s="128" customFormat="1" ht="31.5">
      <c r="A85" s="381">
        <v>87879</v>
      </c>
      <c r="B85" s="381" t="s">
        <v>13</v>
      </c>
      <c r="C85" s="382" t="s">
        <v>268</v>
      </c>
      <c r="D85" s="383" t="s">
        <v>256</v>
      </c>
      <c r="E85" s="381" t="s">
        <v>103</v>
      </c>
      <c r="F85" s="384">
        <f>'Memória de Calculo'!$D$67</f>
        <v>340.62</v>
      </c>
      <c r="G85" s="385">
        <f>$J$4</f>
        <v>0.24940000000000001</v>
      </c>
      <c r="H85" s="386"/>
      <c r="I85" s="387">
        <f t="shared" ref="I85:I89" si="27">H85*(1+G85)</f>
        <v>0</v>
      </c>
      <c r="J85" s="388">
        <f t="shared" ref="J85:J89" si="28">F85*I85</f>
        <v>0</v>
      </c>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row>
    <row r="86" spans="1:111" s="128" customFormat="1" ht="47.25">
      <c r="A86" s="381">
        <v>87531</v>
      </c>
      <c r="B86" s="381" t="s">
        <v>13</v>
      </c>
      <c r="C86" s="382" t="s">
        <v>269</v>
      </c>
      <c r="D86" s="391" t="s">
        <v>345</v>
      </c>
      <c r="E86" s="381" t="s">
        <v>103</v>
      </c>
      <c r="F86" s="384">
        <f>'Memória de Calculo'!$D$73</f>
        <v>66.08</v>
      </c>
      <c r="G86" s="385">
        <f>$J$4</f>
        <v>0.24940000000000001</v>
      </c>
      <c r="H86" s="386"/>
      <c r="I86" s="387">
        <f t="shared" si="27"/>
        <v>0</v>
      </c>
      <c r="J86" s="388">
        <f t="shared" si="28"/>
        <v>0</v>
      </c>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row>
    <row r="87" spans="1:111" s="128" customFormat="1" ht="31.5">
      <c r="A87" s="381">
        <v>87268</v>
      </c>
      <c r="B87" s="381" t="s">
        <v>13</v>
      </c>
      <c r="C87" s="382" t="s">
        <v>186</v>
      </c>
      <c r="D87" s="383" t="s">
        <v>513</v>
      </c>
      <c r="E87" s="381" t="s">
        <v>103</v>
      </c>
      <c r="F87" s="384">
        <f>'Memória de Calculo'!$D$73</f>
        <v>66.08</v>
      </c>
      <c r="G87" s="385">
        <f>$J$4</f>
        <v>0.24940000000000001</v>
      </c>
      <c r="H87" s="386"/>
      <c r="I87" s="387">
        <f t="shared" si="27"/>
        <v>0</v>
      </c>
      <c r="J87" s="388">
        <f t="shared" si="28"/>
        <v>0</v>
      </c>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row>
    <row r="88" spans="1:111" s="128" customFormat="1" ht="45" customHeight="1">
      <c r="A88" s="381">
        <v>87242</v>
      </c>
      <c r="B88" s="381" t="s">
        <v>13</v>
      </c>
      <c r="C88" s="382" t="s">
        <v>270</v>
      </c>
      <c r="D88" s="391" t="s">
        <v>512</v>
      </c>
      <c r="E88" s="381" t="s">
        <v>103</v>
      </c>
      <c r="F88" s="384">
        <f>'Memória de Calculo'!$D$81</f>
        <v>10.45</v>
      </c>
      <c r="G88" s="385">
        <f>$J$4</f>
        <v>0.24940000000000001</v>
      </c>
      <c r="H88" s="386"/>
      <c r="I88" s="387">
        <f t="shared" si="27"/>
        <v>0</v>
      </c>
      <c r="J88" s="388">
        <f t="shared" si="28"/>
        <v>0</v>
      </c>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row>
    <row r="89" spans="1:111" s="128" customFormat="1" ht="47.25">
      <c r="A89" s="381">
        <v>87529</v>
      </c>
      <c r="B89" s="381" t="s">
        <v>13</v>
      </c>
      <c r="C89" s="382" t="s">
        <v>273</v>
      </c>
      <c r="D89" s="383" t="s">
        <v>257</v>
      </c>
      <c r="E89" s="381" t="s">
        <v>103</v>
      </c>
      <c r="F89" s="384">
        <f>'Memória de Calculo'!$D$85</f>
        <v>274.54000000000002</v>
      </c>
      <c r="G89" s="385">
        <f>$J$4</f>
        <v>0.24940000000000001</v>
      </c>
      <c r="H89" s="386"/>
      <c r="I89" s="387">
        <f t="shared" si="27"/>
        <v>0</v>
      </c>
      <c r="J89" s="388">
        <f t="shared" si="28"/>
        <v>0</v>
      </c>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row>
    <row r="90" spans="1:111" s="128" customFormat="1">
      <c r="A90" s="120"/>
      <c r="B90" s="120"/>
      <c r="C90" s="24" t="s">
        <v>144</v>
      </c>
      <c r="D90" s="286" t="s">
        <v>28</v>
      </c>
      <c r="E90" s="120"/>
      <c r="F90" s="229"/>
      <c r="G90" s="121"/>
      <c r="H90" s="121"/>
      <c r="I90" s="126"/>
      <c r="J90" s="121"/>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row>
    <row r="91" spans="1:111" s="128" customFormat="1" ht="31.5">
      <c r="A91" s="381">
        <v>87905</v>
      </c>
      <c r="B91" s="381" t="s">
        <v>13</v>
      </c>
      <c r="C91" s="382" t="s">
        <v>251</v>
      </c>
      <c r="D91" s="383" t="s">
        <v>259</v>
      </c>
      <c r="E91" s="381" t="s">
        <v>103</v>
      </c>
      <c r="F91" s="384">
        <f>'Memória de Calculo'!$E$98</f>
        <v>336.1</v>
      </c>
      <c r="G91" s="385">
        <f>$J$4</f>
        <v>0.24940000000000001</v>
      </c>
      <c r="H91" s="386"/>
      <c r="I91" s="387">
        <f t="shared" ref="I91:I92" si="29">H91*(1+G91)</f>
        <v>0</v>
      </c>
      <c r="J91" s="388">
        <f t="shared" ref="J91:J92" si="30">F91*I91</f>
        <v>0</v>
      </c>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row>
    <row r="92" spans="1:111" s="128" customFormat="1" ht="31.5">
      <c r="A92" s="381">
        <v>87775</v>
      </c>
      <c r="B92" s="381" t="s">
        <v>13</v>
      </c>
      <c r="C92" s="382" t="s">
        <v>891</v>
      </c>
      <c r="D92" s="391" t="s">
        <v>260</v>
      </c>
      <c r="E92" s="381" t="s">
        <v>103</v>
      </c>
      <c r="F92" s="384">
        <f>'Memória de Calculo'!$D$101</f>
        <v>336.1</v>
      </c>
      <c r="G92" s="385">
        <f>$J$4</f>
        <v>0.24940000000000001</v>
      </c>
      <c r="H92" s="386"/>
      <c r="I92" s="387">
        <f t="shared" si="29"/>
        <v>0</v>
      </c>
      <c r="J92" s="388">
        <f t="shared" si="30"/>
        <v>0</v>
      </c>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row>
    <row r="93" spans="1:111" s="128" customFormat="1" ht="33" customHeight="1">
      <c r="A93" s="95"/>
      <c r="B93" s="95"/>
      <c r="C93" s="24" t="s">
        <v>258</v>
      </c>
      <c r="D93" s="25" t="s">
        <v>520</v>
      </c>
      <c r="E93" s="95"/>
      <c r="F93" s="80"/>
      <c r="G93" s="97"/>
      <c r="H93" s="97"/>
      <c r="I93" s="101"/>
      <c r="J93" s="97"/>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row>
    <row r="94" spans="1:111" s="128" customFormat="1" ht="29.25" customHeight="1">
      <c r="A94" s="381">
        <v>87882</v>
      </c>
      <c r="B94" s="381" t="s">
        <v>13</v>
      </c>
      <c r="C94" s="382" t="s">
        <v>271</v>
      </c>
      <c r="D94" s="383" t="s">
        <v>261</v>
      </c>
      <c r="E94" s="381" t="s">
        <v>103</v>
      </c>
      <c r="F94" s="384">
        <f>'Memória de Calculo'!$B$112</f>
        <v>72.819999999999993</v>
      </c>
      <c r="G94" s="385">
        <f t="shared" ref="G94:G96" si="31">$J$4</f>
        <v>0.24940000000000001</v>
      </c>
      <c r="H94" s="386"/>
      <c r="I94" s="387">
        <f t="shared" ref="I94:I96" si="32">H94*(1+G94)</f>
        <v>0</v>
      </c>
      <c r="J94" s="388">
        <f t="shared" ref="J94:J96" si="33">F94*I94</f>
        <v>0</v>
      </c>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row>
    <row r="95" spans="1:111" s="128" customFormat="1" ht="31.5">
      <c r="A95" s="381">
        <v>90406</v>
      </c>
      <c r="B95" s="381" t="s">
        <v>13</v>
      </c>
      <c r="C95" s="382" t="s">
        <v>272</v>
      </c>
      <c r="D95" s="383" t="s">
        <v>262</v>
      </c>
      <c r="E95" s="381" t="s">
        <v>103</v>
      </c>
      <c r="F95" s="384">
        <f>'Memória de Calculo'!$B$112</f>
        <v>72.819999999999993</v>
      </c>
      <c r="G95" s="385">
        <f t="shared" si="31"/>
        <v>0.24940000000000001</v>
      </c>
      <c r="H95" s="386"/>
      <c r="I95" s="387">
        <f t="shared" si="32"/>
        <v>0</v>
      </c>
      <c r="J95" s="388">
        <f t="shared" si="33"/>
        <v>0</v>
      </c>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118"/>
      <c r="DD95" s="118"/>
      <c r="DE95" s="118"/>
      <c r="DF95" s="118"/>
      <c r="DG95" s="118"/>
    </row>
    <row r="96" spans="1:111" s="128" customFormat="1" ht="31.5">
      <c r="A96" s="393" t="s">
        <v>962</v>
      </c>
      <c r="B96" s="381" t="s">
        <v>97</v>
      </c>
      <c r="C96" s="382" t="s">
        <v>458</v>
      </c>
      <c r="D96" s="383" t="s">
        <v>457</v>
      </c>
      <c r="E96" s="381" t="s">
        <v>103</v>
      </c>
      <c r="F96" s="384">
        <f>'Memória de Calculo'!$B$112</f>
        <v>72.819999999999993</v>
      </c>
      <c r="G96" s="385">
        <f t="shared" si="31"/>
        <v>0.24940000000000001</v>
      </c>
      <c r="H96" s="386"/>
      <c r="I96" s="387">
        <f t="shared" si="32"/>
        <v>0</v>
      </c>
      <c r="J96" s="388">
        <f t="shared" si="33"/>
        <v>0</v>
      </c>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row>
    <row r="97" spans="1:111" s="128" customFormat="1">
      <c r="A97" s="95"/>
      <c r="B97" s="95"/>
      <c r="C97" s="24" t="s">
        <v>522</v>
      </c>
      <c r="D97" s="25" t="s">
        <v>521</v>
      </c>
      <c r="E97" s="95"/>
      <c r="F97" s="80"/>
      <c r="G97" s="97"/>
      <c r="H97" s="97"/>
      <c r="I97" s="101"/>
      <c r="J97" s="97"/>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row>
    <row r="98" spans="1:111" s="128" customFormat="1" ht="31.5">
      <c r="A98" s="381">
        <v>87882</v>
      </c>
      <c r="B98" s="381" t="s">
        <v>13</v>
      </c>
      <c r="C98" s="382" t="s">
        <v>523</v>
      </c>
      <c r="D98" s="383" t="s">
        <v>261</v>
      </c>
      <c r="E98" s="381" t="s">
        <v>103</v>
      </c>
      <c r="F98" s="384">
        <v>10.1</v>
      </c>
      <c r="G98" s="385">
        <f t="shared" ref="G98:G100" si="34">$J$4</f>
        <v>0.24940000000000001</v>
      </c>
      <c r="H98" s="386"/>
      <c r="I98" s="387">
        <f t="shared" ref="I98:I100" si="35">H98*(1+G98)</f>
        <v>0</v>
      </c>
      <c r="J98" s="388">
        <f t="shared" ref="J98:J100" si="36">F98*I98</f>
        <v>0</v>
      </c>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row>
    <row r="99" spans="1:111" s="128" customFormat="1" ht="31.5">
      <c r="A99" s="381">
        <v>90406</v>
      </c>
      <c r="B99" s="381" t="s">
        <v>13</v>
      </c>
      <c r="C99" s="382" t="s">
        <v>524</v>
      </c>
      <c r="D99" s="383" t="s">
        <v>262</v>
      </c>
      <c r="E99" s="381" t="s">
        <v>103</v>
      </c>
      <c r="F99" s="384">
        <v>10.1</v>
      </c>
      <c r="G99" s="385">
        <f t="shared" si="34"/>
        <v>0.24940000000000001</v>
      </c>
      <c r="H99" s="386"/>
      <c r="I99" s="387">
        <f t="shared" si="35"/>
        <v>0</v>
      </c>
      <c r="J99" s="388">
        <f t="shared" si="36"/>
        <v>0</v>
      </c>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row>
    <row r="100" spans="1:111" s="128" customFormat="1" ht="31.5">
      <c r="A100" s="393" t="s">
        <v>962</v>
      </c>
      <c r="B100" s="381" t="s">
        <v>97</v>
      </c>
      <c r="C100" s="382" t="s">
        <v>525</v>
      </c>
      <c r="D100" s="383" t="s">
        <v>457</v>
      </c>
      <c r="E100" s="381" t="s">
        <v>103</v>
      </c>
      <c r="F100" s="384">
        <v>10.1</v>
      </c>
      <c r="G100" s="385">
        <f t="shared" si="34"/>
        <v>0.24940000000000001</v>
      </c>
      <c r="H100" s="386"/>
      <c r="I100" s="387">
        <f t="shared" si="35"/>
        <v>0</v>
      </c>
      <c r="J100" s="388">
        <f t="shared" si="36"/>
        <v>0</v>
      </c>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row>
    <row r="101" spans="1:111" s="128" customFormat="1">
      <c r="A101" s="21"/>
      <c r="B101" s="21"/>
      <c r="C101" s="26"/>
      <c r="D101" s="23"/>
      <c r="E101" s="21"/>
      <c r="F101" s="22"/>
      <c r="G101" s="22"/>
      <c r="H101" s="503" t="s">
        <v>16</v>
      </c>
      <c r="I101" s="503"/>
      <c r="J101" s="31">
        <f>SUM(J85:J100)</f>
        <v>0</v>
      </c>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row>
    <row r="102" spans="1:111">
      <c r="A102" s="18"/>
      <c r="B102" s="18"/>
      <c r="C102" s="11" t="s">
        <v>69</v>
      </c>
      <c r="D102" s="12" t="s">
        <v>20</v>
      </c>
      <c r="E102" s="18"/>
      <c r="F102" s="19"/>
      <c r="G102" s="19"/>
      <c r="H102" s="19"/>
      <c r="I102" s="20"/>
      <c r="J102" s="19"/>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row>
    <row r="103" spans="1:111">
      <c r="A103" s="122"/>
      <c r="B103" s="122"/>
      <c r="C103" s="83" t="s">
        <v>70</v>
      </c>
      <c r="D103" s="84" t="s">
        <v>154</v>
      </c>
      <c r="E103" s="122"/>
      <c r="F103" s="123"/>
      <c r="G103" s="123"/>
      <c r="H103" s="123"/>
      <c r="I103" s="124"/>
      <c r="J103" s="123"/>
    </row>
    <row r="104" spans="1:111" s="184" customFormat="1" ht="31.5">
      <c r="A104" s="381">
        <v>92580</v>
      </c>
      <c r="B104" s="381" t="s">
        <v>13</v>
      </c>
      <c r="C104" s="382" t="s">
        <v>893</v>
      </c>
      <c r="D104" s="383" t="s">
        <v>736</v>
      </c>
      <c r="E104" s="381" t="s">
        <v>103</v>
      </c>
      <c r="F104" s="384">
        <v>87.9</v>
      </c>
      <c r="G104" s="385">
        <f t="shared" ref="G104:G109" si="37">$J$4</f>
        <v>0.24940000000000001</v>
      </c>
      <c r="H104" s="386"/>
      <c r="I104" s="387">
        <f t="shared" ref="I104:I109" si="38">H104*(1+G104)</f>
        <v>0</v>
      </c>
      <c r="J104" s="388">
        <f t="shared" ref="J104:J109" si="39">F104*I104</f>
        <v>0</v>
      </c>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row>
    <row r="105" spans="1:111" s="128" customFormat="1" ht="47.25">
      <c r="A105" s="393">
        <v>94210</v>
      </c>
      <c r="B105" s="381" t="s">
        <v>13</v>
      </c>
      <c r="C105" s="382" t="s">
        <v>892</v>
      </c>
      <c r="D105" s="391" t="s">
        <v>821</v>
      </c>
      <c r="E105" s="381" t="s">
        <v>103</v>
      </c>
      <c r="F105" s="384">
        <v>87.9</v>
      </c>
      <c r="G105" s="385">
        <f t="shared" si="37"/>
        <v>0.24940000000000001</v>
      </c>
      <c r="H105" s="386"/>
      <c r="I105" s="387">
        <f t="shared" si="38"/>
        <v>0</v>
      </c>
      <c r="J105" s="388">
        <f t="shared" si="39"/>
        <v>0</v>
      </c>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row>
    <row r="106" spans="1:111" s="128" customFormat="1" ht="30.75" customHeight="1">
      <c r="A106" s="381">
        <v>94228</v>
      </c>
      <c r="B106" s="381" t="s">
        <v>13</v>
      </c>
      <c r="C106" s="382" t="s">
        <v>894</v>
      </c>
      <c r="D106" s="383" t="s">
        <v>443</v>
      </c>
      <c r="E106" s="381" t="s">
        <v>101</v>
      </c>
      <c r="F106" s="384">
        <v>20.100000000000001</v>
      </c>
      <c r="G106" s="385">
        <f t="shared" si="37"/>
        <v>0.24940000000000001</v>
      </c>
      <c r="H106" s="386"/>
      <c r="I106" s="387">
        <f t="shared" si="38"/>
        <v>0</v>
      </c>
      <c r="J106" s="388">
        <f t="shared" si="39"/>
        <v>0</v>
      </c>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row>
    <row r="107" spans="1:111" s="128" customFormat="1" ht="29.25" customHeight="1">
      <c r="A107" s="381">
        <v>94229</v>
      </c>
      <c r="B107" s="381" t="s">
        <v>13</v>
      </c>
      <c r="C107" s="382" t="s">
        <v>895</v>
      </c>
      <c r="D107" s="383" t="s">
        <v>534</v>
      </c>
      <c r="E107" s="381" t="s">
        <v>101</v>
      </c>
      <c r="F107" s="384">
        <v>10.1</v>
      </c>
      <c r="G107" s="385">
        <f t="shared" si="37"/>
        <v>0.24940000000000001</v>
      </c>
      <c r="H107" s="386"/>
      <c r="I107" s="387">
        <f t="shared" si="38"/>
        <v>0</v>
      </c>
      <c r="J107" s="388">
        <f t="shared" si="39"/>
        <v>0</v>
      </c>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row>
    <row r="108" spans="1:111" s="128" customFormat="1" ht="31.5">
      <c r="A108" s="381">
        <v>100327</v>
      </c>
      <c r="B108" s="381" t="s">
        <v>13</v>
      </c>
      <c r="C108" s="382" t="s">
        <v>896</v>
      </c>
      <c r="D108" s="383" t="s">
        <v>737</v>
      </c>
      <c r="E108" s="381" t="s">
        <v>101</v>
      </c>
      <c r="F108" s="384">
        <v>51.95</v>
      </c>
      <c r="G108" s="385">
        <f t="shared" si="37"/>
        <v>0.24940000000000001</v>
      </c>
      <c r="H108" s="386"/>
      <c r="I108" s="387">
        <f t="shared" si="38"/>
        <v>0</v>
      </c>
      <c r="J108" s="388">
        <f t="shared" si="39"/>
        <v>0</v>
      </c>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c r="CE108" s="118"/>
      <c r="CF108" s="118"/>
      <c r="CG108" s="118"/>
      <c r="CH108" s="118"/>
      <c r="CI108" s="118"/>
      <c r="CJ108" s="118"/>
      <c r="CK108" s="118"/>
      <c r="CL108" s="118"/>
      <c r="CM108" s="118"/>
      <c r="CN108" s="118"/>
      <c r="CO108" s="118"/>
      <c r="CP108" s="118"/>
      <c r="CQ108" s="118"/>
      <c r="CR108" s="118"/>
      <c r="CS108" s="118"/>
      <c r="CT108" s="118"/>
      <c r="CU108" s="118"/>
      <c r="CV108" s="118"/>
      <c r="CW108" s="118"/>
      <c r="CX108" s="118"/>
      <c r="CY108" s="118"/>
      <c r="CZ108" s="118"/>
      <c r="DA108" s="118"/>
      <c r="DB108" s="118"/>
      <c r="DC108" s="118"/>
      <c r="DD108" s="118"/>
      <c r="DE108" s="118"/>
      <c r="DF108" s="118"/>
      <c r="DG108" s="118"/>
    </row>
    <row r="109" spans="1:111" s="128" customFormat="1" ht="31.5">
      <c r="A109" s="381">
        <v>94231</v>
      </c>
      <c r="B109" s="381" t="s">
        <v>13</v>
      </c>
      <c r="C109" s="382" t="s">
        <v>897</v>
      </c>
      <c r="D109" s="383" t="s">
        <v>442</v>
      </c>
      <c r="E109" s="381" t="s">
        <v>101</v>
      </c>
      <c r="F109" s="384">
        <v>59.2</v>
      </c>
      <c r="G109" s="385">
        <f t="shared" si="37"/>
        <v>0.24940000000000001</v>
      </c>
      <c r="H109" s="386"/>
      <c r="I109" s="387">
        <f t="shared" si="38"/>
        <v>0</v>
      </c>
      <c r="J109" s="388">
        <f t="shared" si="39"/>
        <v>0</v>
      </c>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row>
    <row r="110" spans="1:111" s="128" customFormat="1">
      <c r="A110" s="21"/>
      <c r="B110" s="21"/>
      <c r="C110" s="26"/>
      <c r="D110" s="23"/>
      <c r="E110" s="21"/>
      <c r="F110" s="22"/>
      <c r="G110" s="22"/>
      <c r="H110" s="503" t="s">
        <v>16</v>
      </c>
      <c r="I110" s="503"/>
      <c r="J110" s="31">
        <f>SUM(J104:J109)</f>
        <v>0</v>
      </c>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c r="CE110" s="118"/>
      <c r="CF110" s="118"/>
      <c r="CG110" s="118"/>
      <c r="CH110" s="118"/>
      <c r="CI110" s="118"/>
      <c r="CJ110" s="118"/>
      <c r="CK110" s="118"/>
      <c r="CL110" s="118"/>
      <c r="CM110" s="118"/>
      <c r="CN110" s="118"/>
      <c r="CO110" s="118"/>
      <c r="CP110" s="118"/>
      <c r="CQ110" s="118"/>
      <c r="CR110" s="118"/>
      <c r="CS110" s="118"/>
      <c r="CT110" s="118"/>
      <c r="CU110" s="118"/>
      <c r="CV110" s="118"/>
      <c r="CW110" s="118"/>
      <c r="CX110" s="118"/>
      <c r="CY110" s="118"/>
      <c r="CZ110" s="118"/>
      <c r="DA110" s="118"/>
      <c r="DB110" s="118"/>
      <c r="DC110" s="118"/>
      <c r="DD110" s="118"/>
      <c r="DE110" s="118"/>
      <c r="DF110" s="118"/>
      <c r="DG110" s="118"/>
    </row>
    <row r="111" spans="1:111" s="128" customFormat="1">
      <c r="A111" s="18"/>
      <c r="B111" s="18"/>
      <c r="C111" s="11" t="s">
        <v>71</v>
      </c>
      <c r="D111" s="12" t="s">
        <v>21</v>
      </c>
      <c r="E111" s="18"/>
      <c r="F111" s="19"/>
      <c r="G111" s="19"/>
      <c r="H111" s="19"/>
      <c r="I111" s="20"/>
      <c r="J111" s="19"/>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row>
    <row r="112" spans="1:111" s="128" customFormat="1" ht="29.25" customHeight="1">
      <c r="A112" s="122"/>
      <c r="B112" s="122"/>
      <c r="C112" s="83" t="s">
        <v>72</v>
      </c>
      <c r="D112" s="84" t="s">
        <v>94</v>
      </c>
      <c r="E112" s="122"/>
      <c r="F112" s="123"/>
      <c r="G112" s="123"/>
      <c r="H112" s="123"/>
      <c r="I112" s="124"/>
      <c r="J112" s="80">
        <f t="shared" ref="J112:J114" si="40">F112*I112</f>
        <v>0</v>
      </c>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c r="CE112" s="118"/>
      <c r="CF112" s="118"/>
      <c r="CG112" s="118"/>
      <c r="CH112" s="118"/>
      <c r="CI112" s="118"/>
      <c r="CJ112" s="118"/>
      <c r="CK112" s="118"/>
      <c r="CL112" s="118"/>
      <c r="CM112" s="118"/>
      <c r="CN112" s="118"/>
      <c r="CO112" s="118"/>
      <c r="CP112" s="118"/>
      <c r="CQ112" s="118"/>
      <c r="CR112" s="118"/>
      <c r="CS112" s="118"/>
      <c r="CT112" s="118"/>
      <c r="CU112" s="118"/>
      <c r="CV112" s="118"/>
      <c r="CW112" s="118"/>
      <c r="CX112" s="118"/>
      <c r="CY112" s="118"/>
      <c r="CZ112" s="118"/>
      <c r="DA112" s="118"/>
      <c r="DB112" s="118"/>
      <c r="DC112" s="118"/>
      <c r="DD112" s="118"/>
      <c r="DE112" s="118"/>
      <c r="DF112" s="118"/>
      <c r="DG112" s="118"/>
    </row>
    <row r="113" spans="1:111" s="128" customFormat="1" ht="29.25" customHeight="1">
      <c r="A113" s="407">
        <v>90793</v>
      </c>
      <c r="B113" s="407" t="s">
        <v>13</v>
      </c>
      <c r="C113" s="394" t="s">
        <v>27</v>
      </c>
      <c r="D113" s="391" t="s">
        <v>822</v>
      </c>
      <c r="E113" s="393" t="s">
        <v>289</v>
      </c>
      <c r="F113" s="384">
        <v>3</v>
      </c>
      <c r="G113" s="396">
        <f t="shared" ref="G113:G311" si="41">$J$4</f>
        <v>0.24940000000000001</v>
      </c>
      <c r="H113" s="386"/>
      <c r="I113" s="387">
        <f t="shared" ref="I113" si="42">H113*(1+G113)</f>
        <v>0</v>
      </c>
      <c r="J113" s="388">
        <f t="shared" si="40"/>
        <v>0</v>
      </c>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c r="CE113" s="118"/>
      <c r="CF113" s="118"/>
      <c r="CG113" s="118"/>
      <c r="CH113" s="118"/>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118"/>
      <c r="DD113" s="118"/>
      <c r="DE113" s="118"/>
      <c r="DF113" s="118"/>
      <c r="DG113" s="118"/>
    </row>
    <row r="114" spans="1:111" s="128" customFormat="1" ht="29.25" customHeight="1">
      <c r="A114" s="393">
        <v>91341</v>
      </c>
      <c r="B114" s="393" t="s">
        <v>13</v>
      </c>
      <c r="C114" s="394" t="s">
        <v>898</v>
      </c>
      <c r="D114" s="391" t="s">
        <v>826</v>
      </c>
      <c r="E114" s="393" t="s">
        <v>103</v>
      </c>
      <c r="F114" s="384">
        <v>1.89</v>
      </c>
      <c r="G114" s="396">
        <f t="shared" si="41"/>
        <v>0.24940000000000001</v>
      </c>
      <c r="H114" s="386"/>
      <c r="I114" s="387">
        <f t="shared" ref="I114:I115" si="43">H114*(1+G114)</f>
        <v>0</v>
      </c>
      <c r="J114" s="388">
        <f t="shared" si="40"/>
        <v>0</v>
      </c>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c r="CE114" s="118"/>
      <c r="CF114" s="118"/>
      <c r="CG114" s="118"/>
      <c r="CH114" s="118"/>
      <c r="CI114" s="118"/>
      <c r="CJ114" s="118"/>
      <c r="CK114" s="118"/>
      <c r="CL114" s="118"/>
      <c r="CM114" s="118"/>
      <c r="CN114" s="118"/>
      <c r="CO114" s="118"/>
      <c r="CP114" s="118"/>
      <c r="CQ114" s="118"/>
      <c r="CR114" s="118"/>
      <c r="CS114" s="118"/>
      <c r="CT114" s="118"/>
      <c r="CU114" s="118"/>
      <c r="CV114" s="118"/>
      <c r="CW114" s="118"/>
      <c r="CX114" s="118"/>
      <c r="CY114" s="118"/>
      <c r="CZ114" s="118"/>
      <c r="DA114" s="118"/>
      <c r="DB114" s="118"/>
      <c r="DC114" s="118"/>
      <c r="DD114" s="118"/>
      <c r="DE114" s="118"/>
      <c r="DF114" s="118"/>
      <c r="DG114" s="118"/>
    </row>
    <row r="115" spans="1:111" s="128" customFormat="1" ht="63">
      <c r="A115" s="393">
        <v>91341</v>
      </c>
      <c r="B115" s="393" t="s">
        <v>13</v>
      </c>
      <c r="C115" s="394" t="s">
        <v>899</v>
      </c>
      <c r="D115" s="391" t="s">
        <v>827</v>
      </c>
      <c r="E115" s="393" t="s">
        <v>103</v>
      </c>
      <c r="F115" s="384">
        <v>0.49</v>
      </c>
      <c r="G115" s="396">
        <f t="shared" si="41"/>
        <v>0.24940000000000001</v>
      </c>
      <c r="H115" s="386"/>
      <c r="I115" s="387">
        <f t="shared" si="43"/>
        <v>0</v>
      </c>
      <c r="J115" s="388">
        <f t="shared" ref="J115" si="44">F115*I115</f>
        <v>0</v>
      </c>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row>
    <row r="116" spans="1:111" s="184" customFormat="1">
      <c r="A116" s="393" t="s">
        <v>265</v>
      </c>
      <c r="B116" s="381" t="s">
        <v>97</v>
      </c>
      <c r="C116" s="382"/>
      <c r="D116" s="383" t="s">
        <v>983</v>
      </c>
      <c r="E116" s="381" t="s">
        <v>864</v>
      </c>
      <c r="F116" s="384">
        <v>1</v>
      </c>
      <c r="G116" s="385">
        <f t="shared" ref="G116:G120" si="45">$J$4</f>
        <v>0.24940000000000001</v>
      </c>
      <c r="H116" s="386"/>
      <c r="I116" s="387">
        <f t="shared" ref="I116" si="46">H116*(1+G116)</f>
        <v>0</v>
      </c>
      <c r="J116" s="388">
        <f t="shared" ref="J116" si="47">F116*I116</f>
        <v>0</v>
      </c>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83"/>
      <c r="BQ116" s="183"/>
      <c r="BR116" s="183"/>
      <c r="BS116" s="183"/>
      <c r="BT116" s="183"/>
      <c r="BU116" s="183"/>
      <c r="BV116" s="183"/>
      <c r="BW116" s="183"/>
      <c r="BX116" s="183"/>
      <c r="BY116" s="183"/>
      <c r="BZ116" s="183"/>
      <c r="CA116" s="183"/>
      <c r="CB116" s="183"/>
      <c r="CC116" s="183"/>
      <c r="CD116" s="183"/>
      <c r="CE116" s="183"/>
      <c r="CF116" s="183"/>
      <c r="CG116" s="183"/>
      <c r="CH116" s="183"/>
      <c r="CI116" s="183"/>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3"/>
      <c r="DF116" s="183"/>
      <c r="DG116" s="183"/>
    </row>
    <row r="117" spans="1:111" s="184" customFormat="1">
      <c r="A117" s="107"/>
      <c r="B117" s="107"/>
      <c r="C117" s="27" t="s">
        <v>146</v>
      </c>
      <c r="D117" s="28" t="s">
        <v>95</v>
      </c>
      <c r="E117" s="107"/>
      <c r="F117" s="108"/>
      <c r="G117" s="109"/>
      <c r="H117" s="109"/>
      <c r="I117" s="110"/>
      <c r="J117" s="109"/>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83"/>
      <c r="BQ117" s="183"/>
      <c r="BR117" s="183"/>
      <c r="BS117" s="183"/>
      <c r="BT117" s="183"/>
      <c r="BU117" s="183"/>
      <c r="BV117" s="183"/>
      <c r="BW117" s="183"/>
      <c r="BX117" s="183"/>
      <c r="BY117" s="183"/>
      <c r="BZ117" s="183"/>
      <c r="CA117" s="183"/>
      <c r="CB117" s="183"/>
      <c r="CC117" s="183"/>
      <c r="CD117" s="183"/>
      <c r="CE117" s="183"/>
      <c r="CF117" s="183"/>
      <c r="CG117" s="183"/>
      <c r="CH117" s="183"/>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3"/>
      <c r="DF117" s="183"/>
      <c r="DG117" s="183"/>
    </row>
    <row r="118" spans="1:111" s="186" customFormat="1">
      <c r="A118" s="393" t="s">
        <v>265</v>
      </c>
      <c r="B118" s="381" t="s">
        <v>97</v>
      </c>
      <c r="C118" s="382" t="s">
        <v>900</v>
      </c>
      <c r="D118" s="383" t="s">
        <v>986</v>
      </c>
      <c r="E118" s="381" t="s">
        <v>864</v>
      </c>
      <c r="F118" s="384">
        <v>2</v>
      </c>
      <c r="G118" s="385">
        <v>0.24940000000000001</v>
      </c>
      <c r="H118" s="386"/>
      <c r="I118" s="387">
        <f t="shared" ref="I118" si="48">H118*(1+G118)</f>
        <v>0</v>
      </c>
      <c r="J118" s="388">
        <f t="shared" ref="J118" si="49">F118*I118</f>
        <v>0</v>
      </c>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c r="CZ118" s="185"/>
      <c r="DA118" s="185"/>
      <c r="DB118" s="185"/>
      <c r="DC118" s="185"/>
      <c r="DD118" s="185"/>
      <c r="DE118" s="185"/>
      <c r="DF118" s="185"/>
      <c r="DG118" s="185"/>
    </row>
    <row r="119" spans="1:111" s="186" customFormat="1">
      <c r="A119" s="393" t="s">
        <v>265</v>
      </c>
      <c r="B119" s="381" t="s">
        <v>97</v>
      </c>
      <c r="C119" s="382" t="s">
        <v>984</v>
      </c>
      <c r="D119" s="383" t="s">
        <v>987</v>
      </c>
      <c r="E119" s="381" t="s">
        <v>864</v>
      </c>
      <c r="F119" s="384">
        <v>2</v>
      </c>
      <c r="G119" s="385">
        <v>0.24940000000000001</v>
      </c>
      <c r="H119" s="386"/>
      <c r="I119" s="387">
        <f t="shared" ref="I119" si="50">H119*(1+G119)</f>
        <v>0</v>
      </c>
      <c r="J119" s="388">
        <f t="shared" ref="J119" si="51">F119*I119</f>
        <v>0</v>
      </c>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c r="CZ119" s="185"/>
      <c r="DA119" s="185"/>
      <c r="DB119" s="185"/>
      <c r="DC119" s="185"/>
      <c r="DD119" s="185"/>
      <c r="DE119" s="185"/>
      <c r="DF119" s="185"/>
      <c r="DG119" s="185"/>
    </row>
    <row r="120" spans="1:111" s="186" customFormat="1" ht="31.5">
      <c r="A120" s="381">
        <v>101965</v>
      </c>
      <c r="B120" s="381" t="s">
        <v>13</v>
      </c>
      <c r="C120" s="382" t="s">
        <v>985</v>
      </c>
      <c r="D120" s="383" t="s">
        <v>1002</v>
      </c>
      <c r="E120" s="381" t="s">
        <v>101</v>
      </c>
      <c r="F120" s="384">
        <f>'Memória de Calculo'!$E$118</f>
        <v>2.82</v>
      </c>
      <c r="G120" s="385">
        <f t="shared" si="45"/>
        <v>0.24940000000000001</v>
      </c>
      <c r="H120" s="386"/>
      <c r="I120" s="387">
        <f t="shared" ref="I120" si="52">H120*(1+G120)</f>
        <v>0</v>
      </c>
      <c r="J120" s="388">
        <f t="shared" ref="J120" si="53">F120*I120</f>
        <v>0</v>
      </c>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c r="CZ120" s="185"/>
      <c r="DA120" s="185"/>
      <c r="DB120" s="185"/>
      <c r="DC120" s="185"/>
      <c r="DD120" s="185"/>
      <c r="DE120" s="185"/>
      <c r="DF120" s="185"/>
      <c r="DG120" s="185"/>
    </row>
    <row r="121" spans="1:111" s="186" customFormat="1">
      <c r="A121" s="21"/>
      <c r="B121" s="21"/>
      <c r="C121" s="26"/>
      <c r="D121" s="23"/>
      <c r="E121" s="21"/>
      <c r="F121" s="22"/>
      <c r="G121" s="22"/>
      <c r="H121" s="503" t="s">
        <v>16</v>
      </c>
      <c r="I121" s="503"/>
      <c r="J121" s="31">
        <f>SUM(J112:J120)</f>
        <v>0</v>
      </c>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c r="CZ121" s="185"/>
      <c r="DA121" s="185"/>
      <c r="DB121" s="185"/>
      <c r="DC121" s="185"/>
      <c r="DD121" s="185"/>
      <c r="DE121" s="185"/>
      <c r="DF121" s="185"/>
      <c r="DG121" s="185"/>
    </row>
    <row r="122" spans="1:111" s="186" customFormat="1">
      <c r="A122" s="18"/>
      <c r="B122" s="18"/>
      <c r="C122" s="11" t="s">
        <v>73</v>
      </c>
      <c r="D122" s="12" t="s">
        <v>266</v>
      </c>
      <c r="E122" s="18"/>
      <c r="F122" s="19"/>
      <c r="G122" s="19"/>
      <c r="H122" s="19"/>
      <c r="I122" s="20"/>
      <c r="J122" s="19"/>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c r="CZ122" s="185"/>
      <c r="DA122" s="185"/>
      <c r="DB122" s="185"/>
      <c r="DC122" s="185"/>
      <c r="DD122" s="185"/>
      <c r="DE122" s="185"/>
      <c r="DF122" s="185"/>
      <c r="DG122" s="185"/>
    </row>
    <row r="123" spans="1:111" s="186" customFormat="1">
      <c r="A123" s="107"/>
      <c r="B123" s="107"/>
      <c r="C123" s="27" t="s">
        <v>74</v>
      </c>
      <c r="D123" s="28" t="s">
        <v>197</v>
      </c>
      <c r="E123" s="107"/>
      <c r="F123" s="108"/>
      <c r="G123" s="109"/>
      <c r="H123" s="109"/>
      <c r="I123" s="110"/>
      <c r="J123" s="109"/>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c r="DG123" s="185"/>
    </row>
    <row r="124" spans="1:111" s="186" customFormat="1">
      <c r="A124" s="381">
        <v>95240</v>
      </c>
      <c r="B124" s="381" t="s">
        <v>13</v>
      </c>
      <c r="C124" s="382" t="s">
        <v>276</v>
      </c>
      <c r="D124" s="391" t="s">
        <v>274</v>
      </c>
      <c r="E124" s="381" t="s">
        <v>103</v>
      </c>
      <c r="F124" s="384">
        <v>87.9</v>
      </c>
      <c r="G124" s="385">
        <f t="shared" ref="G124" si="54">$J$4</f>
        <v>0.24940000000000001</v>
      </c>
      <c r="H124" s="386"/>
      <c r="I124" s="387">
        <f t="shared" ref="I124:I125" si="55">H124*(1+G124)</f>
        <v>0</v>
      </c>
      <c r="J124" s="388">
        <f t="shared" ref="J124:J125" si="56">F124*I124</f>
        <v>0</v>
      </c>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c r="CZ124" s="185"/>
      <c r="DA124" s="185"/>
      <c r="DB124" s="185"/>
      <c r="DC124" s="185"/>
      <c r="DD124" s="185"/>
      <c r="DE124" s="185"/>
      <c r="DF124" s="185"/>
      <c r="DG124" s="185"/>
    </row>
    <row r="125" spans="1:111" s="186" customFormat="1" ht="31.5">
      <c r="A125" s="381">
        <v>87630</v>
      </c>
      <c r="B125" s="381" t="s">
        <v>13</v>
      </c>
      <c r="C125" s="382" t="s">
        <v>277</v>
      </c>
      <c r="D125" s="391" t="s">
        <v>293</v>
      </c>
      <c r="E125" s="381" t="s">
        <v>103</v>
      </c>
      <c r="F125" s="384">
        <v>87.9</v>
      </c>
      <c r="G125" s="385">
        <f t="shared" ref="G125:G130" si="57">$J$4</f>
        <v>0.24940000000000001</v>
      </c>
      <c r="H125" s="386"/>
      <c r="I125" s="387">
        <f t="shared" si="55"/>
        <v>0</v>
      </c>
      <c r="J125" s="388">
        <f t="shared" si="56"/>
        <v>0</v>
      </c>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row>
    <row r="126" spans="1:111" s="186" customFormat="1">
      <c r="A126" s="107"/>
      <c r="B126" s="107"/>
      <c r="C126" s="27" t="s">
        <v>75</v>
      </c>
      <c r="D126" s="28" t="s">
        <v>198</v>
      </c>
      <c r="E126" s="107"/>
      <c r="F126" s="108"/>
      <c r="G126" s="109"/>
      <c r="H126" s="109"/>
      <c r="I126" s="110"/>
      <c r="J126" s="109"/>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row>
    <row r="127" spans="1:111" s="186" customFormat="1" ht="31.5">
      <c r="A127" s="381">
        <v>4786</v>
      </c>
      <c r="B127" s="381" t="s">
        <v>13</v>
      </c>
      <c r="C127" s="382" t="s">
        <v>200</v>
      </c>
      <c r="D127" s="383" t="s">
        <v>829</v>
      </c>
      <c r="E127" s="381" t="s">
        <v>103</v>
      </c>
      <c r="F127" s="384">
        <v>87.9</v>
      </c>
      <c r="G127" s="385">
        <f t="shared" si="57"/>
        <v>0.24940000000000001</v>
      </c>
      <c r="H127" s="386"/>
      <c r="I127" s="387">
        <f t="shared" ref="I127" si="58">H127*(1+G127)</f>
        <v>0</v>
      </c>
      <c r="J127" s="388">
        <f t="shared" ref="J127" si="59">F127*I127</f>
        <v>0</v>
      </c>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row>
    <row r="128" spans="1:111" s="186" customFormat="1">
      <c r="A128" s="107"/>
      <c r="B128" s="107"/>
      <c r="C128" s="27" t="s">
        <v>76</v>
      </c>
      <c r="D128" s="28" t="s">
        <v>199</v>
      </c>
      <c r="E128" s="107"/>
      <c r="F128" s="108"/>
      <c r="G128" s="109"/>
      <c r="H128" s="109"/>
      <c r="I128" s="110"/>
      <c r="J128" s="109"/>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row>
    <row r="129" spans="1:111">
      <c r="A129" s="381">
        <v>34680</v>
      </c>
      <c r="B129" s="381" t="s">
        <v>13</v>
      </c>
      <c r="C129" s="382" t="s">
        <v>201</v>
      </c>
      <c r="D129" s="383" t="s">
        <v>830</v>
      </c>
      <c r="E129" s="381" t="s">
        <v>101</v>
      </c>
      <c r="F129" s="384">
        <f>'Memória de Calculo'!D$112</f>
        <v>43</v>
      </c>
      <c r="G129" s="385">
        <f t="shared" si="57"/>
        <v>0.24940000000000001</v>
      </c>
      <c r="H129" s="386"/>
      <c r="I129" s="387">
        <f>H129*(1+G129)</f>
        <v>0</v>
      </c>
      <c r="J129" s="388">
        <f>F129*I129</f>
        <v>0</v>
      </c>
    </row>
    <row r="130" spans="1:111">
      <c r="A130" s="381">
        <v>10856</v>
      </c>
      <c r="B130" s="381" t="s">
        <v>13</v>
      </c>
      <c r="C130" s="382" t="s">
        <v>926</v>
      </c>
      <c r="D130" s="383" t="s">
        <v>925</v>
      </c>
      <c r="E130" s="381" t="s">
        <v>101</v>
      </c>
      <c r="F130" s="384">
        <v>6.6</v>
      </c>
      <c r="G130" s="385">
        <f t="shared" si="57"/>
        <v>0.24940000000000001</v>
      </c>
      <c r="H130" s="386"/>
      <c r="I130" s="387">
        <f>H130*(1+G130)</f>
        <v>0</v>
      </c>
      <c r="J130" s="388">
        <f>F130*I130</f>
        <v>0</v>
      </c>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row>
    <row r="131" spans="1:111" s="186" customFormat="1">
      <c r="A131" s="21"/>
      <c r="B131" s="21"/>
      <c r="C131" s="26"/>
      <c r="D131" s="23"/>
      <c r="E131" s="21"/>
      <c r="F131" s="22"/>
      <c r="G131" s="22"/>
      <c r="H131" s="503" t="s">
        <v>16</v>
      </c>
      <c r="I131" s="503"/>
      <c r="J131" s="31">
        <f>SUM(J124:J130)</f>
        <v>0</v>
      </c>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row>
    <row r="132" spans="1:111">
      <c r="A132" s="18"/>
      <c r="B132" s="18"/>
      <c r="C132" s="11" t="s">
        <v>138</v>
      </c>
      <c r="D132" s="12" t="s">
        <v>23</v>
      </c>
      <c r="E132" s="18"/>
      <c r="F132" s="19"/>
      <c r="G132" s="19"/>
      <c r="H132" s="19"/>
      <c r="I132" s="20"/>
      <c r="J132" s="19"/>
    </row>
    <row r="133" spans="1:111" s="186" customFormat="1">
      <c r="A133" s="95"/>
      <c r="B133" s="95"/>
      <c r="C133" s="24" t="s">
        <v>147</v>
      </c>
      <c r="D133" s="25" t="s">
        <v>520</v>
      </c>
      <c r="E133" s="95"/>
      <c r="F133" s="97"/>
      <c r="G133" s="99"/>
      <c r="H133" s="97"/>
      <c r="I133" s="16"/>
      <c r="J133" s="15"/>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row>
    <row r="134" spans="1:111">
      <c r="A134" s="381">
        <v>88484</v>
      </c>
      <c r="B134" s="381" t="s">
        <v>29</v>
      </c>
      <c r="C134" s="382" t="s">
        <v>155</v>
      </c>
      <c r="D134" s="383" t="s">
        <v>358</v>
      </c>
      <c r="E134" s="381" t="s">
        <v>14</v>
      </c>
      <c r="F134" s="384">
        <f>'Memória de Calculo'!$B$112</f>
        <v>72.819999999999993</v>
      </c>
      <c r="G134" s="385">
        <f t="shared" ref="G134:G135" si="60">$J$4</f>
        <v>0.24940000000000001</v>
      </c>
      <c r="H134" s="386"/>
      <c r="I134" s="387">
        <f t="shared" ref="I134:I135" si="61">H134*(1+G134)</f>
        <v>0</v>
      </c>
      <c r="J134" s="388">
        <f t="shared" ref="J134:J135" si="62">F134*I134</f>
        <v>0</v>
      </c>
    </row>
    <row r="135" spans="1:111" s="186" customFormat="1">
      <c r="A135" s="381">
        <v>88496</v>
      </c>
      <c r="B135" s="381" t="s">
        <v>29</v>
      </c>
      <c r="C135" s="382" t="s">
        <v>156</v>
      </c>
      <c r="D135" s="383" t="s">
        <v>165</v>
      </c>
      <c r="E135" s="381" t="s">
        <v>14</v>
      </c>
      <c r="F135" s="384">
        <f>'Memória de Calculo'!$B$112</f>
        <v>72.819999999999993</v>
      </c>
      <c r="G135" s="385">
        <f t="shared" si="60"/>
        <v>0.24940000000000001</v>
      </c>
      <c r="H135" s="386"/>
      <c r="I135" s="387">
        <f t="shared" si="61"/>
        <v>0</v>
      </c>
      <c r="J135" s="388">
        <f t="shared" si="62"/>
        <v>0</v>
      </c>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row>
    <row r="136" spans="1:111" s="186" customFormat="1">
      <c r="A136" s="95"/>
      <c r="B136" s="95"/>
      <c r="C136" s="24" t="s">
        <v>157</v>
      </c>
      <c r="D136" s="25" t="s">
        <v>521</v>
      </c>
      <c r="E136" s="95"/>
      <c r="F136" s="97"/>
      <c r="G136" s="99"/>
      <c r="H136" s="97"/>
      <c r="I136" s="16"/>
      <c r="J136" s="15"/>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c r="CZ136" s="185"/>
      <c r="DA136" s="185"/>
      <c r="DB136" s="185"/>
      <c r="DC136" s="185"/>
      <c r="DD136" s="185"/>
      <c r="DE136" s="185"/>
      <c r="DF136" s="185"/>
      <c r="DG136" s="185"/>
    </row>
    <row r="137" spans="1:111" s="186" customFormat="1">
      <c r="A137" s="381">
        <v>88484</v>
      </c>
      <c r="B137" s="381" t="s">
        <v>29</v>
      </c>
      <c r="C137" s="382" t="s">
        <v>158</v>
      </c>
      <c r="D137" s="383" t="s">
        <v>358</v>
      </c>
      <c r="E137" s="381" t="s">
        <v>14</v>
      </c>
      <c r="F137" s="384">
        <v>10.1</v>
      </c>
      <c r="G137" s="385">
        <f t="shared" ref="G137:G148" si="63">$J$4</f>
        <v>0.24940000000000001</v>
      </c>
      <c r="H137" s="386"/>
      <c r="I137" s="387">
        <f t="shared" ref="I137:I140" si="64">H137*(1+G137)</f>
        <v>0</v>
      </c>
      <c r="J137" s="388">
        <f t="shared" ref="J137:J140" si="65">F137*I137</f>
        <v>0</v>
      </c>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c r="CZ137" s="185"/>
      <c r="DA137" s="185"/>
      <c r="DB137" s="185"/>
      <c r="DC137" s="185"/>
      <c r="DD137" s="185"/>
      <c r="DE137" s="185"/>
      <c r="DF137" s="185"/>
      <c r="DG137" s="185"/>
    </row>
    <row r="138" spans="1:111">
      <c r="A138" s="381">
        <v>95306</v>
      </c>
      <c r="B138" s="381" t="s">
        <v>29</v>
      </c>
      <c r="C138" s="382" t="s">
        <v>159</v>
      </c>
      <c r="D138" s="383" t="s">
        <v>529</v>
      </c>
      <c r="E138" s="381" t="s">
        <v>14</v>
      </c>
      <c r="F138" s="384">
        <v>6.65</v>
      </c>
      <c r="G138" s="385">
        <f t="shared" si="63"/>
        <v>0.24940000000000001</v>
      </c>
      <c r="H138" s="386"/>
      <c r="I138" s="387">
        <f t="shared" si="64"/>
        <v>0</v>
      </c>
      <c r="J138" s="388">
        <f t="shared" si="65"/>
        <v>0</v>
      </c>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row>
    <row r="139" spans="1:111">
      <c r="A139" s="381">
        <v>88496</v>
      </c>
      <c r="B139" s="381" t="s">
        <v>29</v>
      </c>
      <c r="C139" s="382" t="s">
        <v>361</v>
      </c>
      <c r="D139" s="383" t="s">
        <v>165</v>
      </c>
      <c r="E139" s="381" t="s">
        <v>14</v>
      </c>
      <c r="F139" s="384">
        <v>4.45</v>
      </c>
      <c r="G139" s="385">
        <f t="shared" si="63"/>
        <v>0.24940000000000001</v>
      </c>
      <c r="H139" s="386"/>
      <c r="I139" s="387">
        <f t="shared" si="64"/>
        <v>0</v>
      </c>
      <c r="J139" s="388">
        <f t="shared" si="65"/>
        <v>0</v>
      </c>
    </row>
    <row r="140" spans="1:111">
      <c r="A140" s="381">
        <v>88494</v>
      </c>
      <c r="B140" s="381" t="s">
        <v>29</v>
      </c>
      <c r="C140" s="382" t="s">
        <v>901</v>
      </c>
      <c r="D140" s="383" t="s">
        <v>831</v>
      </c>
      <c r="E140" s="381" t="s">
        <v>14</v>
      </c>
      <c r="F140" s="384">
        <v>10.1</v>
      </c>
      <c r="G140" s="385">
        <f t="shared" si="63"/>
        <v>0.24940000000000001</v>
      </c>
      <c r="H140" s="386"/>
      <c r="I140" s="387">
        <f t="shared" si="64"/>
        <v>0</v>
      </c>
      <c r="J140" s="388">
        <f t="shared" si="65"/>
        <v>0</v>
      </c>
    </row>
    <row r="141" spans="1:111" ht="21.75" customHeight="1">
      <c r="A141" s="95"/>
      <c r="B141" s="95"/>
      <c r="C141" s="24" t="s">
        <v>160</v>
      </c>
      <c r="D141" s="90" t="s">
        <v>26</v>
      </c>
      <c r="E141" s="95"/>
      <c r="F141" s="80"/>
      <c r="G141" s="99"/>
      <c r="H141" s="97"/>
      <c r="I141" s="101"/>
      <c r="J141" s="15"/>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row>
    <row r="142" spans="1:111">
      <c r="A142" s="381">
        <v>88485</v>
      </c>
      <c r="B142" s="381" t="s">
        <v>29</v>
      </c>
      <c r="C142" s="382" t="s">
        <v>161</v>
      </c>
      <c r="D142" s="383" t="s">
        <v>362</v>
      </c>
      <c r="E142" s="381" t="s">
        <v>14</v>
      </c>
      <c r="F142" s="384">
        <f>'Memória de Calculo'!$D$85</f>
        <v>274.54000000000002</v>
      </c>
      <c r="G142" s="385">
        <f t="shared" si="63"/>
        <v>0.24940000000000001</v>
      </c>
      <c r="H142" s="386"/>
      <c r="I142" s="387">
        <f t="shared" ref="I142:I144" si="66">H142*(1+G142)</f>
        <v>0</v>
      </c>
      <c r="J142" s="388">
        <f t="shared" ref="J142:J144" si="67">F142*I142</f>
        <v>0</v>
      </c>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row>
    <row r="143" spans="1:111">
      <c r="A143" s="381">
        <v>88497</v>
      </c>
      <c r="B143" s="381" t="s">
        <v>29</v>
      </c>
      <c r="C143" s="382" t="s">
        <v>162</v>
      </c>
      <c r="D143" s="383" t="s">
        <v>275</v>
      </c>
      <c r="E143" s="381" t="s">
        <v>14</v>
      </c>
      <c r="F143" s="384">
        <f>'Memória de Calculo'!$D$85</f>
        <v>274.54000000000002</v>
      </c>
      <c r="G143" s="385">
        <f t="shared" si="63"/>
        <v>0.24940000000000001</v>
      </c>
      <c r="H143" s="386"/>
      <c r="I143" s="387">
        <f t="shared" si="66"/>
        <v>0</v>
      </c>
      <c r="J143" s="388">
        <f t="shared" si="67"/>
        <v>0</v>
      </c>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row>
    <row r="144" spans="1:111">
      <c r="A144" s="381">
        <v>88489</v>
      </c>
      <c r="B144" s="381" t="s">
        <v>29</v>
      </c>
      <c r="C144" s="382" t="s">
        <v>359</v>
      </c>
      <c r="D144" s="383" t="s">
        <v>167</v>
      </c>
      <c r="E144" s="381" t="s">
        <v>14</v>
      </c>
      <c r="F144" s="384">
        <f>'Memória de Calculo'!$D$85</f>
        <v>274.54000000000002</v>
      </c>
      <c r="G144" s="385">
        <f t="shared" si="63"/>
        <v>0.24940000000000001</v>
      </c>
      <c r="H144" s="386"/>
      <c r="I144" s="387">
        <f t="shared" si="66"/>
        <v>0</v>
      </c>
      <c r="J144" s="388">
        <f t="shared" si="67"/>
        <v>0</v>
      </c>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row>
    <row r="145" spans="1:111">
      <c r="A145" s="95"/>
      <c r="B145" s="95"/>
      <c r="C145" s="24" t="s">
        <v>530</v>
      </c>
      <c r="D145" s="25" t="s">
        <v>28</v>
      </c>
      <c r="E145" s="95"/>
      <c r="F145" s="80"/>
      <c r="G145" s="99"/>
      <c r="H145" s="97"/>
      <c r="I145" s="16"/>
      <c r="J145" s="15"/>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row>
    <row r="146" spans="1:111" ht="17.25" customHeight="1">
      <c r="A146" s="381">
        <v>88485</v>
      </c>
      <c r="B146" s="381" t="s">
        <v>13</v>
      </c>
      <c r="C146" s="382" t="s">
        <v>531</v>
      </c>
      <c r="D146" s="383" t="s">
        <v>362</v>
      </c>
      <c r="E146" s="381" t="s">
        <v>14</v>
      </c>
      <c r="F146" s="384">
        <f>'Memória de Calculo'!$D$101</f>
        <v>336.1</v>
      </c>
      <c r="G146" s="385">
        <f t="shared" si="63"/>
        <v>0.24940000000000001</v>
      </c>
      <c r="H146" s="386"/>
      <c r="I146" s="387">
        <f t="shared" ref="I146:I148" si="68">H146*(1+G146)</f>
        <v>0</v>
      </c>
      <c r="J146" s="388">
        <f t="shared" ref="J146:J148" si="69">F146*I146</f>
        <v>0</v>
      </c>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row>
    <row r="147" spans="1:111">
      <c r="A147" s="381">
        <v>95305</v>
      </c>
      <c r="B147" s="381" t="s">
        <v>29</v>
      </c>
      <c r="C147" s="382" t="s">
        <v>532</v>
      </c>
      <c r="D147" s="406" t="s">
        <v>360</v>
      </c>
      <c r="E147" s="381" t="s">
        <v>14</v>
      </c>
      <c r="F147" s="384">
        <f>'Memória de Calculo'!$D$101</f>
        <v>336.1</v>
      </c>
      <c r="G147" s="385">
        <f t="shared" si="63"/>
        <v>0.24940000000000001</v>
      </c>
      <c r="H147" s="386"/>
      <c r="I147" s="387">
        <f t="shared" si="68"/>
        <v>0</v>
      </c>
      <c r="J147" s="388">
        <f t="shared" si="69"/>
        <v>0</v>
      </c>
    </row>
    <row r="148" spans="1:111">
      <c r="A148" s="381">
        <v>88489</v>
      </c>
      <c r="B148" s="381" t="s">
        <v>29</v>
      </c>
      <c r="C148" s="382" t="s">
        <v>533</v>
      </c>
      <c r="D148" s="383" t="s">
        <v>167</v>
      </c>
      <c r="E148" s="381" t="s">
        <v>14</v>
      </c>
      <c r="F148" s="384">
        <f>'Memória de Calculo'!$D$101</f>
        <v>336.1</v>
      </c>
      <c r="G148" s="385">
        <f t="shared" si="63"/>
        <v>0.24940000000000001</v>
      </c>
      <c r="H148" s="386"/>
      <c r="I148" s="387">
        <f t="shared" si="68"/>
        <v>0</v>
      </c>
      <c r="J148" s="388">
        <f t="shared" si="69"/>
        <v>0</v>
      </c>
    </row>
    <row r="149" spans="1:111">
      <c r="A149" s="75"/>
      <c r="B149" s="75"/>
      <c r="C149" s="26"/>
      <c r="D149" s="89"/>
      <c r="E149" s="75"/>
      <c r="F149" s="22"/>
      <c r="G149" s="22"/>
      <c r="H149" s="503" t="s">
        <v>16</v>
      </c>
      <c r="I149" s="503"/>
      <c r="J149" s="31">
        <f>SUM(J134:J148)</f>
        <v>0</v>
      </c>
    </row>
    <row r="150" spans="1:111" ht="16.5" customHeight="1">
      <c r="A150" s="18"/>
      <c r="B150" s="18"/>
      <c r="C150" s="11" t="s">
        <v>216</v>
      </c>
      <c r="D150" s="12" t="s">
        <v>136</v>
      </c>
      <c r="E150" s="18"/>
      <c r="F150" s="19"/>
      <c r="G150" s="19"/>
      <c r="H150" s="19"/>
      <c r="I150" s="20"/>
      <c r="J150" s="19"/>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row>
    <row r="151" spans="1:111">
      <c r="A151" s="95"/>
      <c r="B151" s="95"/>
      <c r="C151" s="24" t="s">
        <v>148</v>
      </c>
      <c r="D151" s="28" t="s">
        <v>133</v>
      </c>
      <c r="E151" s="95"/>
      <c r="F151" s="97"/>
      <c r="G151" s="97"/>
      <c r="H151" s="97"/>
      <c r="I151" s="101"/>
      <c r="J151" s="97"/>
    </row>
    <row r="152" spans="1:111" ht="31.5">
      <c r="A152" s="393">
        <v>94489</v>
      </c>
      <c r="B152" s="381" t="s">
        <v>13</v>
      </c>
      <c r="C152" s="382" t="s">
        <v>607</v>
      </c>
      <c r="D152" s="402" t="s">
        <v>606</v>
      </c>
      <c r="E152" s="381" t="s">
        <v>98</v>
      </c>
      <c r="F152" s="384">
        <v>3</v>
      </c>
      <c r="G152" s="385">
        <f t="shared" ref="G152:G247" si="70">$J$4</f>
        <v>0.24940000000000001</v>
      </c>
      <c r="H152" s="386"/>
      <c r="I152" s="387">
        <f t="shared" ref="I152:I153" si="71">H152*(1+G152)</f>
        <v>0</v>
      </c>
      <c r="J152" s="388">
        <f t="shared" ref="J152:J153" si="72">F152*I152</f>
        <v>0</v>
      </c>
    </row>
    <row r="153" spans="1:111" ht="32.25" customHeight="1">
      <c r="A153" s="381">
        <v>89986</v>
      </c>
      <c r="B153" s="381" t="s">
        <v>13</v>
      </c>
      <c r="C153" s="382" t="s">
        <v>608</v>
      </c>
      <c r="D153" s="402" t="s">
        <v>168</v>
      </c>
      <c r="E153" s="381" t="s">
        <v>98</v>
      </c>
      <c r="F153" s="384">
        <v>1</v>
      </c>
      <c r="G153" s="385">
        <f t="shared" si="70"/>
        <v>0.24940000000000001</v>
      </c>
      <c r="H153" s="386"/>
      <c r="I153" s="387">
        <f t="shared" si="71"/>
        <v>0</v>
      </c>
      <c r="J153" s="388">
        <f t="shared" si="72"/>
        <v>0</v>
      </c>
    </row>
    <row r="154" spans="1:111" ht="15" customHeight="1">
      <c r="A154" s="381">
        <v>94497</v>
      </c>
      <c r="B154" s="381" t="s">
        <v>13</v>
      </c>
      <c r="C154" s="382" t="s">
        <v>163</v>
      </c>
      <c r="D154" s="402" t="s">
        <v>994</v>
      </c>
      <c r="E154" s="381" t="s">
        <v>98</v>
      </c>
      <c r="F154" s="384">
        <v>2</v>
      </c>
      <c r="G154" s="385">
        <f t="shared" si="70"/>
        <v>0.24940000000000001</v>
      </c>
      <c r="H154" s="386"/>
      <c r="I154" s="387">
        <f t="shared" ref="I154" si="73">H154*(1+G154)</f>
        <v>0</v>
      </c>
      <c r="J154" s="388">
        <f t="shared" ref="J154" si="74">F154*I154</f>
        <v>0</v>
      </c>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row>
    <row r="155" spans="1:111" ht="15" customHeight="1">
      <c r="A155" s="381">
        <v>94494</v>
      </c>
      <c r="B155" s="381" t="s">
        <v>13</v>
      </c>
      <c r="C155" s="382" t="s">
        <v>195</v>
      </c>
      <c r="D155" s="402" t="s">
        <v>832</v>
      </c>
      <c r="E155" s="381" t="s">
        <v>98</v>
      </c>
      <c r="F155" s="384">
        <v>5</v>
      </c>
      <c r="G155" s="385">
        <f t="shared" si="70"/>
        <v>0.24940000000000001</v>
      </c>
      <c r="H155" s="386"/>
      <c r="I155" s="387">
        <f t="shared" ref="I155" si="75">H155*(1+G155)</f>
        <v>0</v>
      </c>
      <c r="J155" s="388">
        <f t="shared" ref="J155" si="76">F155*I155</f>
        <v>0</v>
      </c>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row>
    <row r="156" spans="1:111" ht="15" customHeight="1">
      <c r="A156" s="381">
        <v>89985</v>
      </c>
      <c r="B156" s="381" t="s">
        <v>13</v>
      </c>
      <c r="C156" s="382" t="s">
        <v>196</v>
      </c>
      <c r="D156" s="402" t="s">
        <v>995</v>
      </c>
      <c r="E156" s="381" t="s">
        <v>98</v>
      </c>
      <c r="F156" s="384">
        <v>1</v>
      </c>
      <c r="G156" s="385">
        <f t="shared" si="70"/>
        <v>0.24940000000000001</v>
      </c>
      <c r="H156" s="386"/>
      <c r="I156" s="387">
        <f t="shared" ref="I156" si="77">H156*(1+G156)</f>
        <v>0</v>
      </c>
      <c r="J156" s="388">
        <f t="shared" ref="J156" si="78">F156*I156</f>
        <v>0</v>
      </c>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row>
    <row r="157" spans="1:111" ht="15" customHeight="1">
      <c r="A157" s="381">
        <v>65</v>
      </c>
      <c r="B157" s="381" t="s">
        <v>13</v>
      </c>
      <c r="C157" s="382" t="s">
        <v>202</v>
      </c>
      <c r="D157" s="402" t="s">
        <v>833</v>
      </c>
      <c r="E157" s="381" t="s">
        <v>98</v>
      </c>
      <c r="F157" s="384">
        <v>1</v>
      </c>
      <c r="G157" s="385">
        <f t="shared" si="70"/>
        <v>0.24940000000000001</v>
      </c>
      <c r="H157" s="386"/>
      <c r="I157" s="387">
        <f>H157*(1+G157)</f>
        <v>0</v>
      </c>
      <c r="J157" s="388">
        <f>F157*I157</f>
        <v>0</v>
      </c>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row>
    <row r="158" spans="1:111" ht="15" customHeight="1">
      <c r="A158" s="95"/>
      <c r="B158" s="95"/>
      <c r="C158" s="28" t="s">
        <v>149</v>
      </c>
      <c r="D158" s="28" t="s">
        <v>134</v>
      </c>
      <c r="E158" s="95"/>
      <c r="F158" s="117"/>
      <c r="G158" s="97"/>
      <c r="H158" s="97"/>
      <c r="I158" s="101"/>
      <c r="J158" s="97"/>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row>
    <row r="159" spans="1:111" ht="31.5">
      <c r="A159" s="381">
        <v>95470</v>
      </c>
      <c r="B159" s="381" t="s">
        <v>13</v>
      </c>
      <c r="C159" s="382" t="s">
        <v>902</v>
      </c>
      <c r="D159" s="406" t="s">
        <v>212</v>
      </c>
      <c r="E159" s="381" t="s">
        <v>98</v>
      </c>
      <c r="F159" s="384">
        <v>2</v>
      </c>
      <c r="G159" s="385">
        <f t="shared" ref="G159:G161" si="79">$J$4</f>
        <v>0.24940000000000001</v>
      </c>
      <c r="H159" s="386"/>
      <c r="I159" s="387">
        <f t="shared" ref="I159:I161" si="80">H159*(1+G159)</f>
        <v>0</v>
      </c>
      <c r="J159" s="388">
        <f t="shared" ref="J159:J161" si="81">F159*I159</f>
        <v>0</v>
      </c>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row>
    <row r="160" spans="1:111" ht="31.5">
      <c r="A160" s="381">
        <v>86902</v>
      </c>
      <c r="B160" s="381" t="s">
        <v>13</v>
      </c>
      <c r="C160" s="382" t="s">
        <v>903</v>
      </c>
      <c r="D160" s="406" t="s">
        <v>539</v>
      </c>
      <c r="E160" s="381" t="s">
        <v>98</v>
      </c>
      <c r="F160" s="384">
        <v>2</v>
      </c>
      <c r="G160" s="385">
        <f t="shared" si="79"/>
        <v>0.24940000000000001</v>
      </c>
      <c r="H160" s="386"/>
      <c r="I160" s="387">
        <f t="shared" si="80"/>
        <v>0</v>
      </c>
      <c r="J160" s="388">
        <f t="shared" si="81"/>
        <v>0</v>
      </c>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row>
    <row r="161" spans="1:111" ht="31.5">
      <c r="A161" s="381">
        <v>86875</v>
      </c>
      <c r="B161" s="381" t="s">
        <v>13</v>
      </c>
      <c r="C161" s="382" t="s">
        <v>904</v>
      </c>
      <c r="D161" s="406" t="s">
        <v>540</v>
      </c>
      <c r="E161" s="381" t="s">
        <v>98</v>
      </c>
      <c r="F161" s="384">
        <v>1</v>
      </c>
      <c r="G161" s="385">
        <f t="shared" si="79"/>
        <v>0.24940000000000001</v>
      </c>
      <c r="H161" s="386"/>
      <c r="I161" s="387">
        <f t="shared" si="80"/>
        <v>0</v>
      </c>
      <c r="J161" s="388">
        <f t="shared" si="81"/>
        <v>0</v>
      </c>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row>
    <row r="162" spans="1:111">
      <c r="A162" s="95"/>
      <c r="B162" s="95"/>
      <c r="C162" s="24" t="s">
        <v>387</v>
      </c>
      <c r="D162" s="28" t="s">
        <v>135</v>
      </c>
      <c r="E162" s="95"/>
      <c r="F162" s="117"/>
      <c r="G162" s="97"/>
      <c r="H162" s="97"/>
      <c r="I162" s="101"/>
      <c r="J162" s="97"/>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row>
    <row r="163" spans="1:111" ht="31.5">
      <c r="A163" s="381">
        <v>86909</v>
      </c>
      <c r="B163" s="381" t="s">
        <v>13</v>
      </c>
      <c r="C163" s="382" t="s">
        <v>388</v>
      </c>
      <c r="D163" s="406" t="s">
        <v>846</v>
      </c>
      <c r="E163" s="381" t="s">
        <v>98</v>
      </c>
      <c r="F163" s="384">
        <v>1</v>
      </c>
      <c r="G163" s="385">
        <f t="shared" ref="G163:G171" si="82">$J$4</f>
        <v>0.24940000000000001</v>
      </c>
      <c r="H163" s="386"/>
      <c r="I163" s="387">
        <f t="shared" ref="I163" si="83">H163*(1+G163)</f>
        <v>0</v>
      </c>
      <c r="J163" s="388">
        <f t="shared" ref="J163" si="84">F163*I163</f>
        <v>0</v>
      </c>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row>
    <row r="164" spans="1:111" ht="31.5">
      <c r="A164" s="381">
        <v>86915</v>
      </c>
      <c r="B164" s="381" t="s">
        <v>13</v>
      </c>
      <c r="C164" s="382" t="s">
        <v>844</v>
      </c>
      <c r="D164" s="406" t="s">
        <v>850</v>
      </c>
      <c r="E164" s="381" t="s">
        <v>98</v>
      </c>
      <c r="F164" s="384">
        <v>2</v>
      </c>
      <c r="G164" s="385">
        <f t="shared" si="82"/>
        <v>0.24940000000000001</v>
      </c>
      <c r="H164" s="386"/>
      <c r="I164" s="387">
        <f t="shared" ref="I164" si="85">H164*(1+G164)</f>
        <v>0</v>
      </c>
      <c r="J164" s="388">
        <f t="shared" ref="J164" si="86">F164*I164</f>
        <v>0</v>
      </c>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row>
    <row r="165" spans="1:111">
      <c r="A165" s="381">
        <v>86914</v>
      </c>
      <c r="B165" s="381" t="s">
        <v>13</v>
      </c>
      <c r="C165" s="382" t="s">
        <v>389</v>
      </c>
      <c r="D165" s="406" t="s">
        <v>847</v>
      </c>
      <c r="E165" s="381" t="s">
        <v>98</v>
      </c>
      <c r="F165" s="384">
        <v>1</v>
      </c>
      <c r="G165" s="385">
        <f t="shared" si="82"/>
        <v>0.24940000000000001</v>
      </c>
      <c r="H165" s="386"/>
      <c r="I165" s="387">
        <f t="shared" ref="I165" si="87">H165*(1+G165)</f>
        <v>0</v>
      </c>
      <c r="J165" s="388">
        <f t="shared" ref="J165" si="88">F165*I165</f>
        <v>0</v>
      </c>
    </row>
    <row r="166" spans="1:111">
      <c r="A166" s="381">
        <v>100860</v>
      </c>
      <c r="B166" s="381" t="s">
        <v>13</v>
      </c>
      <c r="C166" s="382" t="s">
        <v>390</v>
      </c>
      <c r="D166" s="406" t="s">
        <v>845</v>
      </c>
      <c r="E166" s="381" t="s">
        <v>98</v>
      </c>
      <c r="F166" s="384">
        <v>2</v>
      </c>
      <c r="G166" s="385">
        <f t="shared" si="82"/>
        <v>0.24940000000000001</v>
      </c>
      <c r="H166" s="386"/>
      <c r="I166" s="387">
        <f t="shared" ref="I166:I171" si="89">H166*(1+G166)</f>
        <v>0</v>
      </c>
      <c r="J166" s="388">
        <f t="shared" ref="J166:J171" si="90">F166*I166</f>
        <v>0</v>
      </c>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row>
    <row r="167" spans="1:111" ht="31.5">
      <c r="A167" s="381">
        <v>95547</v>
      </c>
      <c r="B167" s="381" t="s">
        <v>13</v>
      </c>
      <c r="C167" s="382" t="s">
        <v>391</v>
      </c>
      <c r="D167" s="406" t="s">
        <v>536</v>
      </c>
      <c r="E167" s="381" t="s">
        <v>98</v>
      </c>
      <c r="F167" s="384">
        <v>2</v>
      </c>
      <c r="G167" s="385">
        <f t="shared" si="82"/>
        <v>0.24940000000000001</v>
      </c>
      <c r="H167" s="386"/>
      <c r="I167" s="387">
        <f t="shared" si="89"/>
        <v>0</v>
      </c>
      <c r="J167" s="388">
        <f t="shared" si="90"/>
        <v>0</v>
      </c>
    </row>
    <row r="168" spans="1:111">
      <c r="A168" s="393" t="s">
        <v>964</v>
      </c>
      <c r="B168" s="381" t="s">
        <v>97</v>
      </c>
      <c r="C168" s="382" t="s">
        <v>392</v>
      </c>
      <c r="D168" s="406" t="s">
        <v>213</v>
      </c>
      <c r="E168" s="381" t="s">
        <v>98</v>
      </c>
      <c r="F168" s="384">
        <v>2</v>
      </c>
      <c r="G168" s="385">
        <f t="shared" si="82"/>
        <v>0.24940000000000001</v>
      </c>
      <c r="H168" s="386"/>
      <c r="I168" s="387">
        <f t="shared" si="89"/>
        <v>0</v>
      </c>
      <c r="J168" s="388">
        <f t="shared" si="90"/>
        <v>0</v>
      </c>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row>
    <row r="169" spans="1:111">
      <c r="A169" s="393" t="s">
        <v>965</v>
      </c>
      <c r="B169" s="381" t="s">
        <v>97</v>
      </c>
      <c r="C169" s="382" t="s">
        <v>848</v>
      </c>
      <c r="D169" s="406" t="s">
        <v>537</v>
      </c>
      <c r="E169" s="381" t="s">
        <v>98</v>
      </c>
      <c r="F169" s="384">
        <v>2</v>
      </c>
      <c r="G169" s="385">
        <f t="shared" si="82"/>
        <v>0.24940000000000001</v>
      </c>
      <c r="H169" s="386"/>
      <c r="I169" s="387">
        <f t="shared" si="89"/>
        <v>0</v>
      </c>
      <c r="J169" s="388">
        <f t="shared" si="90"/>
        <v>0</v>
      </c>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row>
    <row r="170" spans="1:111" ht="31.5">
      <c r="A170" s="393">
        <v>86885</v>
      </c>
      <c r="B170" s="393" t="s">
        <v>13</v>
      </c>
      <c r="C170" s="382" t="s">
        <v>849</v>
      </c>
      <c r="D170" s="406" t="s">
        <v>913</v>
      </c>
      <c r="E170" s="381" t="s">
        <v>864</v>
      </c>
      <c r="F170" s="384">
        <v>3</v>
      </c>
      <c r="G170" s="385">
        <f t="shared" si="82"/>
        <v>0.24940000000000001</v>
      </c>
      <c r="H170" s="386"/>
      <c r="I170" s="387">
        <f t="shared" ref="I170" si="91">H170*(1+G170)</f>
        <v>0</v>
      </c>
      <c r="J170" s="388">
        <f t="shared" ref="J170" si="92">F170*I170</f>
        <v>0</v>
      </c>
      <c r="BP170" s="98"/>
      <c r="BQ170" s="98"/>
      <c r="BR170" s="98"/>
      <c r="BS170" s="98"/>
      <c r="BT170" s="98"/>
      <c r="BU170" s="98"/>
      <c r="BV170" s="98"/>
      <c r="BW170" s="98"/>
      <c r="BX170" s="98"/>
      <c r="BY170" s="98"/>
      <c r="BZ170" s="98"/>
      <c r="CA170" s="98"/>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row>
    <row r="171" spans="1:111">
      <c r="A171" s="393">
        <v>11186</v>
      </c>
      <c r="B171" s="393" t="s">
        <v>13</v>
      </c>
      <c r="C171" s="382" t="s">
        <v>914</v>
      </c>
      <c r="D171" s="406" t="s">
        <v>862</v>
      </c>
      <c r="E171" s="393" t="s">
        <v>103</v>
      </c>
      <c r="F171" s="384">
        <v>0.5</v>
      </c>
      <c r="G171" s="396">
        <f t="shared" si="82"/>
        <v>0.24940000000000001</v>
      </c>
      <c r="H171" s="386"/>
      <c r="I171" s="387">
        <f t="shared" si="89"/>
        <v>0</v>
      </c>
      <c r="J171" s="388">
        <f t="shared" si="90"/>
        <v>0</v>
      </c>
      <c r="BP171" s="98"/>
      <c r="BQ171" s="98"/>
      <c r="BR171" s="98"/>
      <c r="BS171" s="98"/>
      <c r="BT171" s="98"/>
      <c r="BU171" s="98"/>
      <c r="BV171" s="98"/>
      <c r="BW171" s="98"/>
      <c r="BX171" s="98"/>
      <c r="BY171" s="98"/>
      <c r="BZ171" s="98"/>
      <c r="CA171" s="98"/>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row>
    <row r="172" spans="1:111">
      <c r="A172" s="95"/>
      <c r="B172" s="95"/>
      <c r="C172" s="24" t="s">
        <v>393</v>
      </c>
      <c r="D172" s="28" t="s">
        <v>188</v>
      </c>
      <c r="E172" s="95"/>
      <c r="F172" s="117"/>
      <c r="G172" s="97"/>
      <c r="H172" s="97"/>
      <c r="I172" s="101"/>
      <c r="J172" s="97"/>
      <c r="BP172" s="98"/>
      <c r="BQ172" s="98"/>
      <c r="BR172" s="98"/>
      <c r="BS172" s="98"/>
      <c r="BT172" s="98"/>
      <c r="BU172" s="98"/>
      <c r="BV172" s="98"/>
      <c r="BW172" s="98"/>
      <c r="BX172" s="98"/>
      <c r="BY172" s="98"/>
      <c r="BZ172" s="98"/>
      <c r="CA172" s="98"/>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row>
    <row r="173" spans="1:111" ht="63">
      <c r="A173" s="393" t="s">
        <v>951</v>
      </c>
      <c r="B173" s="381" t="s">
        <v>97</v>
      </c>
      <c r="C173" s="382" t="s">
        <v>394</v>
      </c>
      <c r="D173" s="402" t="s">
        <v>806</v>
      </c>
      <c r="E173" s="381" t="s">
        <v>263</v>
      </c>
      <c r="F173" s="384">
        <v>1</v>
      </c>
      <c r="G173" s="385">
        <f t="shared" ref="G173" si="93">$J$4</f>
        <v>0.24940000000000001</v>
      </c>
      <c r="H173" s="386"/>
      <c r="I173" s="387">
        <f t="shared" ref="I173" si="94">H173*(1+G173)</f>
        <v>0</v>
      </c>
      <c r="J173" s="388">
        <f t="shared" ref="J173" si="95">F173*I173</f>
        <v>0</v>
      </c>
    </row>
    <row r="174" spans="1:111">
      <c r="A174" s="21"/>
      <c r="B174" s="21"/>
      <c r="C174" s="26"/>
      <c r="D174" s="23"/>
      <c r="E174" s="21"/>
      <c r="F174" s="22"/>
      <c r="G174" s="22"/>
      <c r="H174" s="503" t="s">
        <v>16</v>
      </c>
      <c r="I174" s="503"/>
      <c r="J174" s="31">
        <f>SUM(J152:J173)</f>
        <v>0</v>
      </c>
      <c r="BP174" s="98"/>
      <c r="BQ174" s="98"/>
      <c r="BR174" s="98"/>
      <c r="BS174" s="98"/>
      <c r="BT174" s="98"/>
      <c r="BU174" s="98"/>
      <c r="BV174" s="98"/>
      <c r="BW174" s="98"/>
      <c r="BX174" s="98"/>
      <c r="BY174" s="98"/>
      <c r="BZ174" s="98"/>
      <c r="CA174" s="98"/>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row>
    <row r="175" spans="1:111">
      <c r="A175" s="295"/>
      <c r="B175" s="295"/>
      <c r="C175" s="296" t="s">
        <v>77</v>
      </c>
      <c r="D175" s="297" t="s">
        <v>437</v>
      </c>
      <c r="E175" s="295"/>
      <c r="F175" s="295"/>
      <c r="G175" s="295"/>
      <c r="H175" s="295"/>
      <c r="I175" s="295"/>
      <c r="J175" s="295"/>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row>
    <row r="176" spans="1:111">
      <c r="A176" s="298"/>
      <c r="B176" s="298"/>
      <c r="C176" s="83" t="s">
        <v>78</v>
      </c>
      <c r="D176" s="84" t="s">
        <v>456</v>
      </c>
      <c r="E176" s="79"/>
      <c r="F176" s="15"/>
      <c r="G176" s="15"/>
      <c r="H176" s="15"/>
      <c r="I176" s="16"/>
      <c r="J176" s="15"/>
      <c r="BP176" s="98"/>
      <c r="BQ176" s="98"/>
      <c r="BR176" s="98"/>
      <c r="BS176" s="98"/>
      <c r="BT176" s="98"/>
      <c r="BU176" s="98"/>
      <c r="BV176" s="98"/>
      <c r="BW176" s="98"/>
      <c r="BX176" s="98"/>
      <c r="BY176" s="98"/>
      <c r="BZ176" s="98"/>
      <c r="CA176" s="98"/>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row>
    <row r="177" spans="1:111" ht="47.25">
      <c r="A177" s="393" t="s">
        <v>966</v>
      </c>
      <c r="B177" s="393" t="s">
        <v>97</v>
      </c>
      <c r="C177" s="394" t="s">
        <v>131</v>
      </c>
      <c r="D177" s="391" t="s">
        <v>545</v>
      </c>
      <c r="E177" s="393" t="s">
        <v>215</v>
      </c>
      <c r="F177" s="384">
        <v>1</v>
      </c>
      <c r="G177" s="396">
        <f>$J$4</f>
        <v>0.24940000000000001</v>
      </c>
      <c r="H177" s="472"/>
      <c r="I177" s="387">
        <f>H177*(1+G177)</f>
        <v>0</v>
      </c>
      <c r="J177" s="388">
        <f>F177*I177</f>
        <v>0</v>
      </c>
      <c r="BP177" s="98"/>
      <c r="BQ177" s="98"/>
      <c r="BR177" s="98"/>
      <c r="BS177" s="98"/>
      <c r="BT177" s="98"/>
      <c r="BU177" s="98"/>
      <c r="BV177" s="98"/>
      <c r="BW177" s="98"/>
      <c r="BX177" s="98"/>
      <c r="BY177" s="98"/>
      <c r="BZ177" s="98"/>
      <c r="CA177" s="98"/>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row>
    <row r="178" spans="1:111">
      <c r="A178" s="76"/>
      <c r="B178" s="76"/>
      <c r="C178" s="77" t="s">
        <v>79</v>
      </c>
      <c r="D178" s="78" t="s">
        <v>130</v>
      </c>
      <c r="E178" s="91"/>
      <c r="F178" s="92"/>
      <c r="G178" s="92"/>
      <c r="H178" s="94"/>
      <c r="I178" s="93"/>
      <c r="J178" s="92"/>
      <c r="BP178" s="98"/>
      <c r="BQ178" s="98"/>
      <c r="BR178" s="98"/>
      <c r="BS178" s="98"/>
      <c r="BT178" s="98"/>
      <c r="BU178" s="98"/>
      <c r="BV178" s="98"/>
      <c r="BW178" s="98"/>
      <c r="BX178" s="98"/>
      <c r="BY178" s="98"/>
      <c r="BZ178" s="98"/>
      <c r="CA178" s="98"/>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row>
    <row r="179" spans="1:111" ht="31.5">
      <c r="A179" s="393">
        <v>101879</v>
      </c>
      <c r="B179" s="393" t="s">
        <v>13</v>
      </c>
      <c r="C179" s="394" t="s">
        <v>252</v>
      </c>
      <c r="D179" s="391" t="s">
        <v>937</v>
      </c>
      <c r="E179" s="393" t="s">
        <v>98</v>
      </c>
      <c r="F179" s="384">
        <v>2</v>
      </c>
      <c r="G179" s="396">
        <f>$J$4</f>
        <v>0.24940000000000001</v>
      </c>
      <c r="H179" s="386"/>
      <c r="I179" s="387">
        <f t="shared" ref="I179:I180" si="96">H179*(1+G179)</f>
        <v>0</v>
      </c>
      <c r="J179" s="388">
        <f t="shared" ref="J179:J180" si="97">F179*I179</f>
        <v>0</v>
      </c>
      <c r="BP179" s="98"/>
      <c r="BQ179" s="98"/>
      <c r="BR179" s="98"/>
      <c r="BS179" s="98"/>
      <c r="BT179" s="98"/>
      <c r="BU179" s="98"/>
      <c r="BV179" s="98"/>
      <c r="BW179" s="98"/>
      <c r="BX179" s="98"/>
      <c r="BY179" s="98"/>
      <c r="BZ179" s="98"/>
      <c r="CA179" s="98"/>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row>
    <row r="180" spans="1:111" ht="31.5">
      <c r="A180" s="393">
        <v>43430</v>
      </c>
      <c r="B180" s="393" t="s">
        <v>13</v>
      </c>
      <c r="C180" s="394" t="s">
        <v>151</v>
      </c>
      <c r="D180" s="391" t="s">
        <v>938</v>
      </c>
      <c r="E180" s="393" t="s">
        <v>98</v>
      </c>
      <c r="F180" s="384">
        <v>1</v>
      </c>
      <c r="G180" s="396">
        <f>$J$4</f>
        <v>0.24940000000000001</v>
      </c>
      <c r="H180" s="386"/>
      <c r="I180" s="387">
        <f t="shared" si="96"/>
        <v>0</v>
      </c>
      <c r="J180" s="388">
        <f t="shared" si="97"/>
        <v>0</v>
      </c>
    </row>
    <row r="181" spans="1:111">
      <c r="A181" s="82"/>
      <c r="B181" s="82"/>
      <c r="C181" s="83" t="s">
        <v>80</v>
      </c>
      <c r="D181" s="84" t="s">
        <v>96</v>
      </c>
      <c r="E181" s="112"/>
      <c r="F181" s="113"/>
      <c r="G181" s="113"/>
      <c r="H181" s="114"/>
      <c r="I181" s="115"/>
      <c r="J181" s="113"/>
      <c r="BP181" s="13"/>
      <c r="BQ181" s="13"/>
      <c r="BR181" s="74"/>
      <c r="BS181" s="73"/>
      <c r="BT181" s="73"/>
      <c r="BU181" s="24"/>
      <c r="BV181" s="28"/>
      <c r="BW181" s="73"/>
      <c r="BX181" s="74"/>
      <c r="BY181" s="74"/>
      <c r="BZ181" s="13"/>
      <c r="CA181" s="13"/>
      <c r="CB181" s="74"/>
      <c r="CC181" s="73"/>
      <c r="CD181" s="73"/>
      <c r="CE181" s="24"/>
      <c r="CF181" s="28"/>
      <c r="CG181" s="73"/>
      <c r="CH181" s="74"/>
      <c r="CI181" s="74"/>
      <c r="CJ181" s="13"/>
      <c r="CK181" s="13"/>
      <c r="CL181" s="74"/>
      <c r="CM181" s="73"/>
      <c r="CN181" s="73"/>
      <c r="CO181" s="24"/>
      <c r="CP181" s="28"/>
      <c r="CQ181" s="73"/>
      <c r="CR181" s="74"/>
      <c r="CS181" s="74"/>
      <c r="CT181" s="13"/>
      <c r="CU181" s="13"/>
      <c r="CV181" s="74"/>
      <c r="CW181" s="73"/>
      <c r="CX181" s="73"/>
      <c r="CY181" s="24"/>
      <c r="CZ181" s="28"/>
      <c r="DA181" s="73"/>
      <c r="DB181" s="74"/>
      <c r="DC181" s="74"/>
      <c r="DD181" s="13"/>
      <c r="DE181" s="13"/>
      <c r="DF181" s="74"/>
      <c r="DG181" s="127"/>
    </row>
    <row r="182" spans="1:111" customFormat="1" ht="31.5">
      <c r="A182" s="393">
        <v>91926</v>
      </c>
      <c r="B182" s="393" t="s">
        <v>13</v>
      </c>
      <c r="C182" s="394" t="s">
        <v>132</v>
      </c>
      <c r="D182" s="391" t="s">
        <v>422</v>
      </c>
      <c r="E182" s="393" t="s">
        <v>101</v>
      </c>
      <c r="F182" s="384">
        <v>1100</v>
      </c>
      <c r="G182" s="396">
        <f t="shared" ref="G182:G185" si="98">$J$4</f>
        <v>0.24940000000000001</v>
      </c>
      <c r="H182" s="386"/>
      <c r="I182" s="387">
        <f t="shared" ref="I182:I185" si="99">H182*(1+G182)</f>
        <v>0</v>
      </c>
      <c r="J182" s="388">
        <f t="shared" ref="J182:J185" si="100">F182*I182</f>
        <v>0</v>
      </c>
    </row>
    <row r="183" spans="1:111" customFormat="1" ht="31.5">
      <c r="A183" s="393">
        <v>91928</v>
      </c>
      <c r="B183" s="393" t="s">
        <v>13</v>
      </c>
      <c r="C183" s="394" t="s">
        <v>164</v>
      </c>
      <c r="D183" s="391" t="s">
        <v>423</v>
      </c>
      <c r="E183" s="393" t="s">
        <v>101</v>
      </c>
      <c r="F183" s="384">
        <v>230</v>
      </c>
      <c r="G183" s="396">
        <f t="shared" si="98"/>
        <v>0.24940000000000001</v>
      </c>
      <c r="H183" s="386"/>
      <c r="I183" s="387">
        <f t="shared" si="99"/>
        <v>0</v>
      </c>
      <c r="J183" s="388">
        <f t="shared" si="100"/>
        <v>0</v>
      </c>
    </row>
    <row r="184" spans="1:111" customFormat="1" ht="31.5">
      <c r="A184" s="393">
        <v>91930</v>
      </c>
      <c r="B184" s="393" t="s">
        <v>13</v>
      </c>
      <c r="C184" s="394" t="s">
        <v>253</v>
      </c>
      <c r="D184" s="391" t="s">
        <v>424</v>
      </c>
      <c r="E184" s="393" t="s">
        <v>101</v>
      </c>
      <c r="F184" s="384">
        <v>30</v>
      </c>
      <c r="G184" s="396">
        <f t="shared" si="98"/>
        <v>0.24940000000000001</v>
      </c>
      <c r="H184" s="386"/>
      <c r="I184" s="387">
        <f t="shared" si="99"/>
        <v>0</v>
      </c>
      <c r="J184" s="388">
        <f t="shared" si="100"/>
        <v>0</v>
      </c>
    </row>
    <row r="185" spans="1:111" customFormat="1" ht="31.5">
      <c r="A185" s="393">
        <v>92982</v>
      </c>
      <c r="B185" s="393" t="s">
        <v>13</v>
      </c>
      <c r="C185" s="394" t="s">
        <v>254</v>
      </c>
      <c r="D185" s="391" t="s">
        <v>425</v>
      </c>
      <c r="E185" s="393" t="s">
        <v>101</v>
      </c>
      <c r="F185" s="384">
        <v>160</v>
      </c>
      <c r="G185" s="396">
        <f t="shared" si="98"/>
        <v>0.24940000000000001</v>
      </c>
      <c r="H185" s="386"/>
      <c r="I185" s="387">
        <f t="shared" si="99"/>
        <v>0</v>
      </c>
      <c r="J185" s="388">
        <f t="shared" si="100"/>
        <v>0</v>
      </c>
    </row>
    <row r="186" spans="1:111" customFormat="1" ht="16.5">
      <c r="A186" s="82"/>
      <c r="B186" s="82"/>
      <c r="C186" s="83" t="s">
        <v>81</v>
      </c>
      <c r="D186" s="84" t="s">
        <v>145</v>
      </c>
      <c r="E186" s="112"/>
      <c r="F186" s="113"/>
      <c r="G186" s="113"/>
      <c r="H186" s="114"/>
      <c r="I186" s="115"/>
      <c r="J186" s="113"/>
    </row>
    <row r="187" spans="1:111" customFormat="1" ht="15.75">
      <c r="A187" s="393">
        <v>93662</v>
      </c>
      <c r="B187" s="393" t="s">
        <v>13</v>
      </c>
      <c r="C187" s="394" t="s">
        <v>374</v>
      </c>
      <c r="D187" s="391" t="s">
        <v>426</v>
      </c>
      <c r="E187" s="393" t="s">
        <v>98</v>
      </c>
      <c r="F187" s="384">
        <v>1</v>
      </c>
      <c r="G187" s="396">
        <f t="shared" ref="G187:G190" si="101">$J$4</f>
        <v>0.24940000000000001</v>
      </c>
      <c r="H187" s="386"/>
      <c r="I187" s="387">
        <f t="shared" ref="I187:I190" si="102">H187*(1+G187)</f>
        <v>0</v>
      </c>
      <c r="J187" s="388">
        <f t="shared" ref="J187:J190" si="103">F187*I187</f>
        <v>0</v>
      </c>
    </row>
    <row r="188" spans="1:111" customFormat="1" ht="15.75">
      <c r="A188" s="393">
        <v>93663</v>
      </c>
      <c r="B188" s="393" t="s">
        <v>13</v>
      </c>
      <c r="C188" s="394" t="s">
        <v>395</v>
      </c>
      <c r="D188" s="391" t="s">
        <v>546</v>
      </c>
      <c r="E188" s="393" t="s">
        <v>98</v>
      </c>
      <c r="F188" s="384">
        <v>2</v>
      </c>
      <c r="G188" s="396">
        <f t="shared" si="101"/>
        <v>0.24940000000000001</v>
      </c>
      <c r="H188" s="386"/>
      <c r="I188" s="387">
        <f t="shared" si="102"/>
        <v>0</v>
      </c>
      <c r="J188" s="388">
        <f t="shared" si="103"/>
        <v>0</v>
      </c>
    </row>
    <row r="189" spans="1:111" customFormat="1" ht="15.75">
      <c r="A189" s="393">
        <v>93664</v>
      </c>
      <c r="B189" s="393" t="s">
        <v>13</v>
      </c>
      <c r="C189" s="394" t="s">
        <v>396</v>
      </c>
      <c r="D189" s="391" t="s">
        <v>427</v>
      </c>
      <c r="E189" s="393" t="s">
        <v>98</v>
      </c>
      <c r="F189" s="384">
        <v>1</v>
      </c>
      <c r="G189" s="396">
        <f t="shared" si="101"/>
        <v>0.24940000000000001</v>
      </c>
      <c r="H189" s="386"/>
      <c r="I189" s="387">
        <f t="shared" si="102"/>
        <v>0</v>
      </c>
      <c r="J189" s="388">
        <f t="shared" si="103"/>
        <v>0</v>
      </c>
    </row>
    <row r="190" spans="1:111" customFormat="1" ht="15.75">
      <c r="A190" s="393">
        <v>93673</v>
      </c>
      <c r="B190" s="393" t="s">
        <v>13</v>
      </c>
      <c r="C190" s="394" t="s">
        <v>905</v>
      </c>
      <c r="D190" s="391" t="s">
        <v>428</v>
      </c>
      <c r="E190" s="393" t="s">
        <v>98</v>
      </c>
      <c r="F190" s="384">
        <v>2</v>
      </c>
      <c r="G190" s="396">
        <f t="shared" si="101"/>
        <v>0.24940000000000001</v>
      </c>
      <c r="H190" s="386"/>
      <c r="I190" s="387">
        <f t="shared" si="102"/>
        <v>0</v>
      </c>
      <c r="J190" s="388">
        <f t="shared" si="103"/>
        <v>0</v>
      </c>
    </row>
    <row r="191" spans="1:111" customFormat="1" ht="16.5">
      <c r="A191" s="82"/>
      <c r="B191" s="82"/>
      <c r="C191" s="83" t="s">
        <v>397</v>
      </c>
      <c r="D191" s="84" t="s">
        <v>177</v>
      </c>
      <c r="E191" s="112"/>
      <c r="F191" s="113"/>
      <c r="G191" s="113"/>
      <c r="H191" s="114"/>
      <c r="I191" s="115"/>
      <c r="J191" s="113"/>
    </row>
    <row r="192" spans="1:111" customFormat="1" ht="31.5">
      <c r="A192" s="393">
        <v>91836</v>
      </c>
      <c r="B192" s="393" t="s">
        <v>13</v>
      </c>
      <c r="C192" s="393" t="s">
        <v>398</v>
      </c>
      <c r="D192" s="406" t="s">
        <v>178</v>
      </c>
      <c r="E192" s="393" t="s">
        <v>24</v>
      </c>
      <c r="F192" s="384">
        <v>100</v>
      </c>
      <c r="G192" s="396">
        <f>$J$4</f>
        <v>0.24940000000000001</v>
      </c>
      <c r="H192" s="386"/>
      <c r="I192" s="387">
        <f t="shared" ref="I192:I198" si="104">H192*(1+G192)</f>
        <v>0</v>
      </c>
      <c r="J192" s="388">
        <f t="shared" ref="J192:J198" si="105">F192*I192</f>
        <v>0</v>
      </c>
    </row>
    <row r="193" spans="1:10" customFormat="1" ht="31.5">
      <c r="A193" s="393">
        <v>91834</v>
      </c>
      <c r="B193" s="393" t="s">
        <v>13</v>
      </c>
      <c r="C193" s="393" t="s">
        <v>399</v>
      </c>
      <c r="D193" s="406" t="s">
        <v>179</v>
      </c>
      <c r="E193" s="393" t="s">
        <v>24</v>
      </c>
      <c r="F193" s="384">
        <v>300</v>
      </c>
      <c r="G193" s="396">
        <f t="shared" ref="G193:G198" si="106">$J$4</f>
        <v>0.24940000000000001</v>
      </c>
      <c r="H193" s="386"/>
      <c r="I193" s="387">
        <f t="shared" si="104"/>
        <v>0</v>
      </c>
      <c r="J193" s="388">
        <f t="shared" si="105"/>
        <v>0</v>
      </c>
    </row>
    <row r="194" spans="1:10" customFormat="1" ht="15.75">
      <c r="A194" s="393">
        <v>97668</v>
      </c>
      <c r="B194" s="393" t="s">
        <v>13</v>
      </c>
      <c r="C194" s="393" t="s">
        <v>548</v>
      </c>
      <c r="D194" s="406" t="s">
        <v>236</v>
      </c>
      <c r="E194" s="393" t="s">
        <v>24</v>
      </c>
      <c r="F194" s="384">
        <v>30</v>
      </c>
      <c r="G194" s="396">
        <f t="shared" si="106"/>
        <v>0.24940000000000001</v>
      </c>
      <c r="H194" s="386"/>
      <c r="I194" s="387">
        <f t="shared" si="104"/>
        <v>0</v>
      </c>
      <c r="J194" s="388">
        <f t="shared" si="105"/>
        <v>0</v>
      </c>
    </row>
    <row r="195" spans="1:10" customFormat="1" ht="31.5">
      <c r="A195" s="393">
        <v>91939</v>
      </c>
      <c r="B195" s="393" t="s">
        <v>13</v>
      </c>
      <c r="C195" s="393" t="s">
        <v>549</v>
      </c>
      <c r="D195" s="406" t="s">
        <v>863</v>
      </c>
      <c r="E195" s="393" t="s">
        <v>864</v>
      </c>
      <c r="F195" s="384">
        <v>12</v>
      </c>
      <c r="G195" s="396">
        <f t="shared" si="106"/>
        <v>0.24940000000000001</v>
      </c>
      <c r="H195" s="386"/>
      <c r="I195" s="387">
        <f t="shared" ref="I195" si="107">H195*(1+G195)</f>
        <v>0</v>
      </c>
      <c r="J195" s="388">
        <f t="shared" ref="J195" si="108">F195*I195</f>
        <v>0</v>
      </c>
    </row>
    <row r="196" spans="1:10" customFormat="1" ht="15.75">
      <c r="A196" s="393">
        <v>91940</v>
      </c>
      <c r="B196" s="393" t="s">
        <v>13</v>
      </c>
      <c r="C196" s="393" t="s">
        <v>614</v>
      </c>
      <c r="D196" s="406" t="s">
        <v>237</v>
      </c>
      <c r="E196" s="393" t="s">
        <v>15</v>
      </c>
      <c r="F196" s="384">
        <v>50</v>
      </c>
      <c r="G196" s="396">
        <f t="shared" si="106"/>
        <v>0.24940000000000001</v>
      </c>
      <c r="H196" s="386"/>
      <c r="I196" s="387">
        <f t="shared" si="104"/>
        <v>0</v>
      </c>
      <c r="J196" s="388">
        <f t="shared" si="105"/>
        <v>0</v>
      </c>
    </row>
    <row r="197" spans="1:10" customFormat="1" ht="15.75">
      <c r="A197" s="393">
        <v>91937</v>
      </c>
      <c r="B197" s="393" t="s">
        <v>13</v>
      </c>
      <c r="C197" s="393" t="s">
        <v>865</v>
      </c>
      <c r="D197" s="406" t="s">
        <v>180</v>
      </c>
      <c r="E197" s="393" t="s">
        <v>15</v>
      </c>
      <c r="F197" s="384">
        <v>30</v>
      </c>
      <c r="G197" s="396">
        <f t="shared" si="106"/>
        <v>0.24940000000000001</v>
      </c>
      <c r="H197" s="386"/>
      <c r="I197" s="387">
        <f t="shared" si="104"/>
        <v>0</v>
      </c>
      <c r="J197" s="388">
        <f t="shared" si="105"/>
        <v>0</v>
      </c>
    </row>
    <row r="198" spans="1:10" customFormat="1" ht="15.75">
      <c r="A198" s="393" t="s">
        <v>968</v>
      </c>
      <c r="B198" s="393" t="s">
        <v>13</v>
      </c>
      <c r="C198" s="393" t="s">
        <v>615</v>
      </c>
      <c r="D198" s="406" t="s">
        <v>238</v>
      </c>
      <c r="E198" s="393" t="s">
        <v>15</v>
      </c>
      <c r="F198" s="384">
        <v>10</v>
      </c>
      <c r="G198" s="396">
        <f t="shared" si="106"/>
        <v>0.24940000000000001</v>
      </c>
      <c r="H198" s="386"/>
      <c r="I198" s="387">
        <f t="shared" si="104"/>
        <v>0</v>
      </c>
      <c r="J198" s="388">
        <f t="shared" si="105"/>
        <v>0</v>
      </c>
    </row>
    <row r="199" spans="1:10" customFormat="1" ht="16.5">
      <c r="A199" s="82"/>
      <c r="B199" s="82"/>
      <c r="C199" s="83" t="s">
        <v>400</v>
      </c>
      <c r="D199" s="84" t="s">
        <v>104</v>
      </c>
      <c r="E199" s="112"/>
      <c r="F199" s="80"/>
      <c r="G199" s="113"/>
      <c r="H199" s="114"/>
      <c r="I199" s="115"/>
      <c r="J199" s="113"/>
    </row>
    <row r="200" spans="1:10" customFormat="1" ht="15.75">
      <c r="A200" s="393" t="s">
        <v>382</v>
      </c>
      <c r="B200" s="393" t="s">
        <v>13</v>
      </c>
      <c r="C200" s="394" t="s">
        <v>401</v>
      </c>
      <c r="D200" s="406" t="s">
        <v>547</v>
      </c>
      <c r="E200" s="393" t="s">
        <v>98</v>
      </c>
      <c r="F200" s="384">
        <v>25</v>
      </c>
      <c r="G200" s="396">
        <f>$J$4</f>
        <v>0.24940000000000001</v>
      </c>
      <c r="H200" s="386"/>
      <c r="I200" s="387">
        <f t="shared" ref="I200" si="109">H200*(1+G200)</f>
        <v>0</v>
      </c>
      <c r="J200" s="388">
        <f t="shared" ref="J200" si="110">F200*I200</f>
        <v>0</v>
      </c>
    </row>
    <row r="201" spans="1:10" customFormat="1" ht="32.25" customHeight="1">
      <c r="A201" s="82"/>
      <c r="B201" s="82"/>
      <c r="C201" s="83" t="s">
        <v>616</v>
      </c>
      <c r="D201" s="294" t="s">
        <v>105</v>
      </c>
      <c r="E201" s="112"/>
      <c r="F201" s="80"/>
      <c r="G201" s="113"/>
      <c r="H201" s="114"/>
      <c r="I201" s="115"/>
      <c r="J201" s="113"/>
    </row>
    <row r="202" spans="1:10" customFormat="1" ht="32.25" customHeight="1">
      <c r="A202" s="393">
        <v>92027</v>
      </c>
      <c r="B202" s="393" t="s">
        <v>13</v>
      </c>
      <c r="C202" s="394" t="s">
        <v>906</v>
      </c>
      <c r="D202" s="406" t="s">
        <v>866</v>
      </c>
      <c r="E202" s="393" t="s">
        <v>98</v>
      </c>
      <c r="F202" s="384">
        <v>1</v>
      </c>
      <c r="G202" s="396">
        <f t="shared" ref="G202:G205" si="111">$J$4</f>
        <v>0.24940000000000001</v>
      </c>
      <c r="H202" s="386"/>
      <c r="I202" s="387">
        <f t="shared" ref="I202:I205" si="112">H202*(1+G202)</f>
        <v>0</v>
      </c>
      <c r="J202" s="388">
        <f t="shared" ref="J202:J205" si="113">F202*I202</f>
        <v>0</v>
      </c>
    </row>
    <row r="203" spans="1:10" customFormat="1" ht="31.5">
      <c r="A203" s="393">
        <v>91953</v>
      </c>
      <c r="B203" s="393" t="s">
        <v>13</v>
      </c>
      <c r="C203" s="394" t="s">
        <v>617</v>
      </c>
      <c r="D203" s="406" t="s">
        <v>550</v>
      </c>
      <c r="E203" s="393" t="s">
        <v>98</v>
      </c>
      <c r="F203" s="384">
        <v>6</v>
      </c>
      <c r="G203" s="396">
        <f t="shared" si="111"/>
        <v>0.24940000000000001</v>
      </c>
      <c r="H203" s="386"/>
      <c r="I203" s="387">
        <f t="shared" si="112"/>
        <v>0</v>
      </c>
      <c r="J203" s="388">
        <f t="shared" si="113"/>
        <v>0</v>
      </c>
    </row>
    <row r="204" spans="1:10" customFormat="1" ht="32.25" customHeight="1">
      <c r="A204" s="393">
        <v>91996</v>
      </c>
      <c r="B204" s="393" t="s">
        <v>13</v>
      </c>
      <c r="C204" s="394" t="s">
        <v>618</v>
      </c>
      <c r="D204" s="411" t="s">
        <v>166</v>
      </c>
      <c r="E204" s="393" t="s">
        <v>98</v>
      </c>
      <c r="F204" s="384">
        <v>30</v>
      </c>
      <c r="G204" s="396">
        <f t="shared" si="111"/>
        <v>0.24940000000000001</v>
      </c>
      <c r="H204" s="386"/>
      <c r="I204" s="387">
        <f t="shared" si="112"/>
        <v>0</v>
      </c>
      <c r="J204" s="388">
        <f t="shared" si="113"/>
        <v>0</v>
      </c>
    </row>
    <row r="205" spans="1:10" customFormat="1" ht="31.5">
      <c r="A205" s="393">
        <v>92005</v>
      </c>
      <c r="B205" s="393" t="s">
        <v>13</v>
      </c>
      <c r="C205" s="394" t="s">
        <v>619</v>
      </c>
      <c r="D205" s="411" t="s">
        <v>239</v>
      </c>
      <c r="E205" s="393" t="s">
        <v>98</v>
      </c>
      <c r="F205" s="384">
        <v>2</v>
      </c>
      <c r="G205" s="396">
        <f t="shared" si="111"/>
        <v>0.24940000000000001</v>
      </c>
      <c r="H205" s="386"/>
      <c r="I205" s="387">
        <f t="shared" si="112"/>
        <v>0</v>
      </c>
      <c r="J205" s="388">
        <f t="shared" si="113"/>
        <v>0</v>
      </c>
    </row>
    <row r="206" spans="1:10" customFormat="1" ht="16.5">
      <c r="A206" s="79"/>
      <c r="B206" s="82"/>
      <c r="C206" s="82"/>
      <c r="D206" s="82"/>
      <c r="E206" s="82"/>
      <c r="F206" s="82"/>
      <c r="G206" s="82"/>
      <c r="H206" s="504" t="s">
        <v>16</v>
      </c>
      <c r="I206" s="505"/>
      <c r="J206" s="116">
        <f>SUM(J177:J205)</f>
        <v>0</v>
      </c>
    </row>
    <row r="207" spans="1:10" customFormat="1" ht="32.25" customHeight="1">
      <c r="A207" s="295"/>
      <c r="B207" s="295"/>
      <c r="C207" s="300" t="s">
        <v>187</v>
      </c>
      <c r="D207" s="301" t="s">
        <v>240</v>
      </c>
      <c r="E207" s="295"/>
      <c r="F207" s="302"/>
      <c r="G207" s="302"/>
      <c r="H207" s="302"/>
      <c r="I207" s="303"/>
      <c r="J207" s="302"/>
    </row>
    <row r="208" spans="1:10" customFormat="1" ht="32.25" customHeight="1">
      <c r="A208" s="412" t="s">
        <v>969</v>
      </c>
      <c r="B208" s="393" t="s">
        <v>97</v>
      </c>
      <c r="C208" s="476" t="s">
        <v>203</v>
      </c>
      <c r="D208" s="406" t="s">
        <v>551</v>
      </c>
      <c r="E208" s="412" t="s">
        <v>15</v>
      </c>
      <c r="F208" s="384">
        <v>3</v>
      </c>
      <c r="G208" s="477">
        <f t="shared" ref="G208:G211" si="114">$J$4</f>
        <v>0.24940000000000001</v>
      </c>
      <c r="H208" s="386"/>
      <c r="I208" s="387">
        <f t="shared" ref="I208:I211" si="115">H208*(1+G208)</f>
        <v>0</v>
      </c>
      <c r="J208" s="388">
        <f t="shared" ref="J208:J211" si="116">F208*I208</f>
        <v>0</v>
      </c>
    </row>
    <row r="209" spans="1:10" customFormat="1" ht="31.5">
      <c r="A209" s="412" t="s">
        <v>552</v>
      </c>
      <c r="B209" s="393" t="s">
        <v>97</v>
      </c>
      <c r="C209" s="476" t="s">
        <v>204</v>
      </c>
      <c r="D209" s="406" t="s">
        <v>553</v>
      </c>
      <c r="E209" s="412" t="s">
        <v>15</v>
      </c>
      <c r="F209" s="384">
        <v>1</v>
      </c>
      <c r="G209" s="477">
        <f t="shared" si="114"/>
        <v>0.24940000000000001</v>
      </c>
      <c r="H209" s="386"/>
      <c r="I209" s="387">
        <f t="shared" si="115"/>
        <v>0</v>
      </c>
      <c r="J209" s="388">
        <f t="shared" si="116"/>
        <v>0</v>
      </c>
    </row>
    <row r="210" spans="1:10" customFormat="1" ht="15.75">
      <c r="A210" s="412">
        <v>98302</v>
      </c>
      <c r="B210" s="412" t="s">
        <v>13</v>
      </c>
      <c r="C210" s="476" t="s">
        <v>620</v>
      </c>
      <c r="D210" s="406" t="s">
        <v>939</v>
      </c>
      <c r="E210" s="412" t="s">
        <v>15</v>
      </c>
      <c r="F210" s="384">
        <v>1</v>
      </c>
      <c r="G210" s="477">
        <f t="shared" si="114"/>
        <v>0.24940000000000001</v>
      </c>
      <c r="H210" s="386"/>
      <c r="I210" s="387">
        <f t="shared" si="115"/>
        <v>0</v>
      </c>
      <c r="J210" s="388">
        <f t="shared" si="116"/>
        <v>0</v>
      </c>
    </row>
    <row r="211" spans="1:10" customFormat="1" ht="15.75">
      <c r="A211" s="412" t="s">
        <v>554</v>
      </c>
      <c r="B211" s="393" t="s">
        <v>97</v>
      </c>
      <c r="C211" s="476" t="s">
        <v>205</v>
      </c>
      <c r="D211" s="406" t="s">
        <v>555</v>
      </c>
      <c r="E211" s="412" t="s">
        <v>15</v>
      </c>
      <c r="F211" s="384">
        <v>1</v>
      </c>
      <c r="G211" s="477">
        <f t="shared" si="114"/>
        <v>0.24940000000000001</v>
      </c>
      <c r="H211" s="386"/>
      <c r="I211" s="387">
        <f t="shared" si="115"/>
        <v>0</v>
      </c>
      <c r="J211" s="388">
        <f t="shared" si="116"/>
        <v>0</v>
      </c>
    </row>
    <row r="212" spans="1:10" customFormat="1" ht="16.5">
      <c r="A212" s="112"/>
      <c r="B212" s="82"/>
      <c r="C212" s="192" t="s">
        <v>206</v>
      </c>
      <c r="D212" s="84" t="s">
        <v>241</v>
      </c>
      <c r="E212" s="304"/>
      <c r="F212" s="273"/>
      <c r="G212" s="273"/>
      <c r="H212" s="273"/>
      <c r="I212" s="305"/>
      <c r="J212" s="273"/>
    </row>
    <row r="213" spans="1:10" customFormat="1" ht="15.75">
      <c r="A213" s="393" t="s">
        <v>967</v>
      </c>
      <c r="B213" s="393" t="s">
        <v>97</v>
      </c>
      <c r="C213" s="473" t="s">
        <v>621</v>
      </c>
      <c r="D213" s="391" t="s">
        <v>556</v>
      </c>
      <c r="E213" s="474" t="s">
        <v>15</v>
      </c>
      <c r="F213" s="384">
        <v>5</v>
      </c>
      <c r="G213" s="396">
        <f t="shared" ref="G213:G214" si="117">$J$4</f>
        <v>0.24940000000000001</v>
      </c>
      <c r="H213" s="386"/>
      <c r="I213" s="387">
        <f t="shared" ref="I213:I214" si="118">H213*(1+G213)</f>
        <v>0</v>
      </c>
      <c r="J213" s="388">
        <f t="shared" ref="J213:J214" si="119">F213*I213</f>
        <v>0</v>
      </c>
    </row>
    <row r="214" spans="1:10" customFormat="1" ht="15.75">
      <c r="A214" s="393">
        <v>98307</v>
      </c>
      <c r="B214" s="393" t="s">
        <v>13</v>
      </c>
      <c r="C214" s="473" t="s">
        <v>622</v>
      </c>
      <c r="D214" s="406" t="s">
        <v>557</v>
      </c>
      <c r="E214" s="393" t="s">
        <v>15</v>
      </c>
      <c r="F214" s="384">
        <v>2</v>
      </c>
      <c r="G214" s="396">
        <f t="shared" si="117"/>
        <v>0.24940000000000001</v>
      </c>
      <c r="H214" s="386"/>
      <c r="I214" s="387">
        <f t="shared" si="118"/>
        <v>0</v>
      </c>
      <c r="J214" s="388">
        <f t="shared" si="119"/>
        <v>0</v>
      </c>
    </row>
    <row r="215" spans="1:10" customFormat="1" ht="15.75">
      <c r="A215" s="79"/>
      <c r="B215" s="79"/>
      <c r="C215" s="83" t="s">
        <v>488</v>
      </c>
      <c r="D215" s="84" t="s">
        <v>242</v>
      </c>
      <c r="E215" s="79"/>
      <c r="F215" s="80"/>
      <c r="G215" s="81"/>
      <c r="H215" s="79"/>
      <c r="I215" s="111"/>
      <c r="J215" s="80"/>
    </row>
    <row r="216" spans="1:10" customFormat="1" ht="15.75">
      <c r="A216" s="393">
        <v>91940</v>
      </c>
      <c r="B216" s="393" t="s">
        <v>13</v>
      </c>
      <c r="C216" s="394" t="s">
        <v>489</v>
      </c>
      <c r="D216" s="406" t="s">
        <v>243</v>
      </c>
      <c r="E216" s="393" t="s">
        <v>15</v>
      </c>
      <c r="F216" s="384">
        <v>10</v>
      </c>
      <c r="G216" s="396">
        <f t="shared" ref="G216:G218" si="120">$J$4</f>
        <v>0.24940000000000001</v>
      </c>
      <c r="H216" s="386"/>
      <c r="I216" s="387">
        <f t="shared" ref="I216:I218" si="121">H216*(1+G216)</f>
        <v>0</v>
      </c>
      <c r="J216" s="388">
        <f t="shared" ref="J216:J218" si="122">F216*I216</f>
        <v>0</v>
      </c>
    </row>
    <row r="217" spans="1:10" customFormat="1" ht="31.5">
      <c r="A217" s="393">
        <v>91836</v>
      </c>
      <c r="B217" s="393" t="s">
        <v>13</v>
      </c>
      <c r="C217" s="394" t="s">
        <v>490</v>
      </c>
      <c r="D217" s="406" t="s">
        <v>178</v>
      </c>
      <c r="E217" s="393" t="s">
        <v>244</v>
      </c>
      <c r="F217" s="384">
        <v>100</v>
      </c>
      <c r="G217" s="396">
        <f t="shared" si="120"/>
        <v>0.24940000000000001</v>
      </c>
      <c r="H217" s="386"/>
      <c r="I217" s="387">
        <f t="shared" si="121"/>
        <v>0</v>
      </c>
      <c r="J217" s="388">
        <f t="shared" si="122"/>
        <v>0</v>
      </c>
    </row>
    <row r="218" spans="1:10" customFormat="1" ht="15.75">
      <c r="A218" s="412">
        <v>98297</v>
      </c>
      <c r="B218" s="393" t="s">
        <v>13</v>
      </c>
      <c r="C218" s="394" t="s">
        <v>491</v>
      </c>
      <c r="D218" s="411" t="s">
        <v>245</v>
      </c>
      <c r="E218" s="393" t="s">
        <v>244</v>
      </c>
      <c r="F218" s="384">
        <v>200</v>
      </c>
      <c r="G218" s="396">
        <f t="shared" si="120"/>
        <v>0.24940000000000001</v>
      </c>
      <c r="H218" s="386"/>
      <c r="I218" s="387">
        <f t="shared" si="121"/>
        <v>0</v>
      </c>
      <c r="J218" s="388">
        <f t="shared" si="122"/>
        <v>0</v>
      </c>
    </row>
    <row r="219" spans="1:10" customFormat="1" ht="15.75">
      <c r="A219" s="79"/>
      <c r="B219" s="79"/>
      <c r="C219" s="79"/>
      <c r="D219" s="84"/>
      <c r="E219" s="79"/>
      <c r="F219" s="80"/>
      <c r="G219" s="81"/>
      <c r="H219" s="504" t="s">
        <v>16</v>
      </c>
      <c r="I219" s="505"/>
      <c r="J219" s="116">
        <f>SUM(J208:J218)</f>
        <v>0</v>
      </c>
    </row>
    <row r="220" spans="1:10" customFormat="1" ht="15.75">
      <c r="A220" s="226"/>
      <c r="B220" s="226"/>
      <c r="C220" s="227" t="s">
        <v>207</v>
      </c>
      <c r="D220" s="191" t="s">
        <v>465</v>
      </c>
      <c r="E220" s="226"/>
      <c r="F220" s="228"/>
      <c r="G220" s="228"/>
      <c r="H220" s="228"/>
      <c r="I220" s="226"/>
      <c r="J220" s="228"/>
    </row>
    <row r="221" spans="1:10" customFormat="1" ht="15.75">
      <c r="A221" s="88"/>
      <c r="B221" s="88"/>
      <c r="C221" s="27" t="s">
        <v>255</v>
      </c>
      <c r="D221" s="28" t="s">
        <v>466</v>
      </c>
      <c r="E221" s="88"/>
      <c r="F221" s="80"/>
      <c r="G221" s="86"/>
      <c r="H221" s="15"/>
      <c r="I221" s="101"/>
      <c r="J221" s="15"/>
    </row>
    <row r="222" spans="1:10" customFormat="1" ht="31.5">
      <c r="A222" s="381">
        <v>95636</v>
      </c>
      <c r="B222" s="381" t="s">
        <v>13</v>
      </c>
      <c r="C222" s="382" t="s">
        <v>628</v>
      </c>
      <c r="D222" s="383" t="s">
        <v>851</v>
      </c>
      <c r="E222" s="381" t="s">
        <v>189</v>
      </c>
      <c r="F222" s="384">
        <v>1</v>
      </c>
      <c r="G222" s="385">
        <f t="shared" ref="G222:G227" si="123">$J$4</f>
        <v>0.24940000000000001</v>
      </c>
      <c r="H222" s="386"/>
      <c r="I222" s="387">
        <f t="shared" ref="I222:I224" si="124">H222*(1+G222)</f>
        <v>0</v>
      </c>
      <c r="J222" s="388">
        <f t="shared" ref="J222:J224" si="125">F222*I222</f>
        <v>0</v>
      </c>
    </row>
    <row r="223" spans="1:10" customFormat="1" ht="15.75">
      <c r="A223" s="393">
        <v>95675</v>
      </c>
      <c r="B223" s="381" t="s">
        <v>13</v>
      </c>
      <c r="C223" s="382" t="s">
        <v>629</v>
      </c>
      <c r="D223" s="391" t="s">
        <v>467</v>
      </c>
      <c r="E223" s="381" t="s">
        <v>189</v>
      </c>
      <c r="F223" s="384">
        <v>1</v>
      </c>
      <c r="G223" s="385">
        <f t="shared" si="123"/>
        <v>0.24940000000000001</v>
      </c>
      <c r="H223" s="386"/>
      <c r="I223" s="387">
        <f t="shared" si="124"/>
        <v>0</v>
      </c>
      <c r="J223" s="388">
        <f t="shared" si="125"/>
        <v>0</v>
      </c>
    </row>
    <row r="224" spans="1:10" customFormat="1" ht="15.75">
      <c r="A224" s="393" t="s">
        <v>710</v>
      </c>
      <c r="B224" s="381" t="s">
        <v>97</v>
      </c>
      <c r="C224" s="382" t="s">
        <v>630</v>
      </c>
      <c r="D224" s="391" t="s">
        <v>610</v>
      </c>
      <c r="E224" s="381" t="s">
        <v>189</v>
      </c>
      <c r="F224" s="384">
        <v>1</v>
      </c>
      <c r="G224" s="385">
        <f t="shared" si="123"/>
        <v>0.24940000000000001</v>
      </c>
      <c r="H224" s="386"/>
      <c r="I224" s="387">
        <f t="shared" si="124"/>
        <v>0</v>
      </c>
      <c r="J224" s="388">
        <f t="shared" si="125"/>
        <v>0</v>
      </c>
    </row>
    <row r="225" spans="1:10" customFormat="1" ht="15.75">
      <c r="A225" s="88"/>
      <c r="B225" s="88"/>
      <c r="C225" s="27" t="s">
        <v>462</v>
      </c>
      <c r="D225" s="28" t="s">
        <v>468</v>
      </c>
      <c r="E225" s="88"/>
      <c r="F225" s="80"/>
      <c r="G225" s="86"/>
      <c r="H225" s="15"/>
      <c r="I225" s="101"/>
      <c r="J225" s="15"/>
    </row>
    <row r="226" spans="1:10" customFormat="1" ht="32.25" customHeight="1">
      <c r="A226" s="393">
        <v>94711</v>
      </c>
      <c r="B226" s="381" t="s">
        <v>13</v>
      </c>
      <c r="C226" s="382" t="s">
        <v>631</v>
      </c>
      <c r="D226" s="391" t="s">
        <v>469</v>
      </c>
      <c r="E226" s="381" t="s">
        <v>98</v>
      </c>
      <c r="F226" s="384">
        <v>3</v>
      </c>
      <c r="G226" s="385">
        <f t="shared" si="123"/>
        <v>0.24940000000000001</v>
      </c>
      <c r="H226" s="386"/>
      <c r="I226" s="387">
        <f t="shared" ref="I226:I227" si="126">H226*(1+G226)</f>
        <v>0</v>
      </c>
      <c r="J226" s="388">
        <f t="shared" ref="J226:J227" si="127">F226*I226</f>
        <v>0</v>
      </c>
    </row>
    <row r="227" spans="1:10" customFormat="1" ht="31.5">
      <c r="A227" s="393">
        <v>94708</v>
      </c>
      <c r="B227" s="381" t="s">
        <v>13</v>
      </c>
      <c r="C227" s="382" t="s">
        <v>632</v>
      </c>
      <c r="D227" s="391" t="s">
        <v>609</v>
      </c>
      <c r="E227" s="381" t="s">
        <v>98</v>
      </c>
      <c r="F227" s="384">
        <v>1</v>
      </c>
      <c r="G227" s="385">
        <f t="shared" si="123"/>
        <v>0.24940000000000001</v>
      </c>
      <c r="H227" s="386"/>
      <c r="I227" s="387">
        <f t="shared" si="126"/>
        <v>0</v>
      </c>
      <c r="J227" s="388">
        <f t="shared" si="127"/>
        <v>0</v>
      </c>
    </row>
    <row r="228" spans="1:10" customFormat="1" ht="15.75">
      <c r="A228" s="381">
        <v>65</v>
      </c>
      <c r="B228" s="381" t="s">
        <v>13</v>
      </c>
      <c r="C228" s="382" t="s">
        <v>633</v>
      </c>
      <c r="D228" s="402" t="s">
        <v>833</v>
      </c>
      <c r="E228" s="381" t="s">
        <v>98</v>
      </c>
      <c r="F228" s="384">
        <v>12</v>
      </c>
      <c r="G228" s="385">
        <f t="shared" si="70"/>
        <v>0.24940000000000001</v>
      </c>
      <c r="H228" s="386"/>
      <c r="I228" s="387">
        <f t="shared" ref="I228:I235" si="128">H228*(1+G228)</f>
        <v>0</v>
      </c>
      <c r="J228" s="388">
        <f t="shared" ref="J228:J235" si="129">F228*I228</f>
        <v>0</v>
      </c>
    </row>
    <row r="229" spans="1:10" customFormat="1" ht="15.75">
      <c r="A229" s="381">
        <v>112</v>
      </c>
      <c r="B229" s="381" t="s">
        <v>13</v>
      </c>
      <c r="C229" s="382" t="s">
        <v>634</v>
      </c>
      <c r="D229" s="402" t="s">
        <v>997</v>
      </c>
      <c r="E229" s="381" t="s">
        <v>98</v>
      </c>
      <c r="F229" s="384">
        <v>8</v>
      </c>
      <c r="G229" s="385">
        <f t="shared" si="70"/>
        <v>0.24940000000000001</v>
      </c>
      <c r="H229" s="386"/>
      <c r="I229" s="387">
        <f t="shared" si="128"/>
        <v>0</v>
      </c>
      <c r="J229" s="388">
        <f t="shared" si="129"/>
        <v>0</v>
      </c>
    </row>
    <row r="230" spans="1:10" customFormat="1" ht="15.75">
      <c r="A230" s="381">
        <v>37419</v>
      </c>
      <c r="B230" s="381" t="s">
        <v>13</v>
      </c>
      <c r="C230" s="382" t="s">
        <v>635</v>
      </c>
      <c r="D230" s="402" t="s">
        <v>996</v>
      </c>
      <c r="E230" s="381" t="s">
        <v>98</v>
      </c>
      <c r="F230" s="384">
        <v>1</v>
      </c>
      <c r="G230" s="385">
        <f t="shared" si="70"/>
        <v>0.24940000000000001</v>
      </c>
      <c r="H230" s="386"/>
      <c r="I230" s="387">
        <f t="shared" si="128"/>
        <v>0</v>
      </c>
      <c r="J230" s="388">
        <f t="shared" si="129"/>
        <v>0</v>
      </c>
    </row>
    <row r="231" spans="1:10" customFormat="1" ht="31.5">
      <c r="A231" s="381">
        <v>89362</v>
      </c>
      <c r="B231" s="381" t="s">
        <v>13</v>
      </c>
      <c r="C231" s="382" t="s">
        <v>636</v>
      </c>
      <c r="D231" s="402" t="s">
        <v>834</v>
      </c>
      <c r="E231" s="381" t="s">
        <v>98</v>
      </c>
      <c r="F231" s="384">
        <v>4</v>
      </c>
      <c r="G231" s="385">
        <f t="shared" si="70"/>
        <v>0.24940000000000001</v>
      </c>
      <c r="H231" s="386"/>
      <c r="I231" s="387">
        <f t="shared" si="128"/>
        <v>0</v>
      </c>
      <c r="J231" s="388">
        <f t="shared" si="129"/>
        <v>0</v>
      </c>
    </row>
    <row r="232" spans="1:10" customFormat="1" ht="31.5">
      <c r="A232" s="381">
        <v>89440</v>
      </c>
      <c r="B232" s="381" t="s">
        <v>13</v>
      </c>
      <c r="C232" s="382" t="s">
        <v>637</v>
      </c>
      <c r="D232" s="402" t="s">
        <v>470</v>
      </c>
      <c r="E232" s="381" t="s">
        <v>98</v>
      </c>
      <c r="F232" s="384">
        <v>2</v>
      </c>
      <c r="G232" s="385">
        <f t="shared" si="70"/>
        <v>0.24940000000000001</v>
      </c>
      <c r="H232" s="386"/>
      <c r="I232" s="387">
        <f t="shared" si="128"/>
        <v>0</v>
      </c>
      <c r="J232" s="388">
        <f t="shared" si="129"/>
        <v>0</v>
      </c>
    </row>
    <row r="233" spans="1:10" customFormat="1" ht="31.5">
      <c r="A233" s="381">
        <v>94694</v>
      </c>
      <c r="B233" s="381" t="s">
        <v>13</v>
      </c>
      <c r="C233" s="382" t="s">
        <v>638</v>
      </c>
      <c r="D233" s="402" t="s">
        <v>839</v>
      </c>
      <c r="E233" s="381" t="s">
        <v>98</v>
      </c>
      <c r="F233" s="384">
        <v>3</v>
      </c>
      <c r="G233" s="385">
        <f t="shared" si="70"/>
        <v>0.24940000000000001</v>
      </c>
      <c r="H233" s="386"/>
      <c r="I233" s="387">
        <f t="shared" si="128"/>
        <v>0</v>
      </c>
      <c r="J233" s="388">
        <f t="shared" si="129"/>
        <v>0</v>
      </c>
    </row>
    <row r="234" spans="1:10" customFormat="1" ht="31.5">
      <c r="A234" s="381">
        <v>89627</v>
      </c>
      <c r="B234" s="381" t="s">
        <v>13</v>
      </c>
      <c r="C234" s="382" t="s">
        <v>639</v>
      </c>
      <c r="D234" s="402" t="s">
        <v>471</v>
      </c>
      <c r="E234" s="381" t="s">
        <v>98</v>
      </c>
      <c r="F234" s="384">
        <v>2</v>
      </c>
      <c r="G234" s="385">
        <f t="shared" si="70"/>
        <v>0.24940000000000001</v>
      </c>
      <c r="H234" s="386"/>
      <c r="I234" s="387">
        <f t="shared" si="128"/>
        <v>0</v>
      </c>
      <c r="J234" s="388">
        <f t="shared" si="129"/>
        <v>0</v>
      </c>
    </row>
    <row r="235" spans="1:10" customFormat="1" ht="15.75">
      <c r="A235" s="381">
        <v>38953</v>
      </c>
      <c r="B235" s="381" t="s">
        <v>13</v>
      </c>
      <c r="C235" s="382" t="s">
        <v>640</v>
      </c>
      <c r="D235" s="402" t="s">
        <v>835</v>
      </c>
      <c r="E235" s="381" t="s">
        <v>98</v>
      </c>
      <c r="F235" s="384">
        <v>2</v>
      </c>
      <c r="G235" s="385">
        <f t="shared" si="70"/>
        <v>0.24940000000000001</v>
      </c>
      <c r="H235" s="386"/>
      <c r="I235" s="387">
        <f t="shared" si="128"/>
        <v>0</v>
      </c>
      <c r="J235" s="388">
        <f t="shared" si="129"/>
        <v>0</v>
      </c>
    </row>
    <row r="236" spans="1:10" customFormat="1" ht="31.5">
      <c r="A236" s="381">
        <v>89364</v>
      </c>
      <c r="B236" s="381" t="s">
        <v>13</v>
      </c>
      <c r="C236" s="382" t="s">
        <v>641</v>
      </c>
      <c r="D236" s="402" t="s">
        <v>836</v>
      </c>
      <c r="E236" s="381" t="s">
        <v>98</v>
      </c>
      <c r="F236" s="384">
        <v>6</v>
      </c>
      <c r="G236" s="385">
        <f t="shared" si="70"/>
        <v>0.24940000000000001</v>
      </c>
      <c r="H236" s="386"/>
      <c r="I236" s="387">
        <f t="shared" ref="I236:I240" si="130">H236*(1+G236)</f>
        <v>0</v>
      </c>
      <c r="J236" s="388">
        <f t="shared" ref="J236:J237" si="131">F236*I236</f>
        <v>0</v>
      </c>
    </row>
    <row r="237" spans="1:10" customFormat="1" ht="31.5">
      <c r="A237" s="381">
        <v>94648</v>
      </c>
      <c r="B237" s="381" t="s">
        <v>13</v>
      </c>
      <c r="C237" s="382" t="s">
        <v>642</v>
      </c>
      <c r="D237" s="402" t="s">
        <v>989</v>
      </c>
      <c r="E237" s="381" t="s">
        <v>101</v>
      </c>
      <c r="F237" s="384">
        <v>51.55</v>
      </c>
      <c r="G237" s="385">
        <f t="shared" si="70"/>
        <v>0.24940000000000001</v>
      </c>
      <c r="H237" s="386"/>
      <c r="I237" s="387">
        <f t="shared" si="130"/>
        <v>0</v>
      </c>
      <c r="J237" s="388">
        <f t="shared" si="131"/>
        <v>0</v>
      </c>
    </row>
    <row r="238" spans="1:10" customFormat="1" ht="31.5">
      <c r="A238" s="381">
        <v>94651</v>
      </c>
      <c r="B238" s="381" t="s">
        <v>13</v>
      </c>
      <c r="C238" s="382" t="s">
        <v>643</v>
      </c>
      <c r="D238" s="402" t="s">
        <v>990</v>
      </c>
      <c r="E238" s="381" t="s">
        <v>101</v>
      </c>
      <c r="F238" s="384">
        <v>52.55</v>
      </c>
      <c r="G238" s="385">
        <f t="shared" si="70"/>
        <v>0.24940000000000001</v>
      </c>
      <c r="H238" s="386"/>
      <c r="I238" s="387">
        <f t="shared" ref="I238" si="132">H238*(1+G238)</f>
        <v>0</v>
      </c>
      <c r="J238" s="388">
        <f t="shared" ref="J238" si="133">F238*I238</f>
        <v>0</v>
      </c>
    </row>
    <row r="239" spans="1:10" customFormat="1" ht="15.75">
      <c r="A239" s="381">
        <v>12613</v>
      </c>
      <c r="B239" s="381" t="s">
        <v>13</v>
      </c>
      <c r="C239" s="382" t="s">
        <v>644</v>
      </c>
      <c r="D239" s="402" t="s">
        <v>837</v>
      </c>
      <c r="E239" s="381" t="s">
        <v>98</v>
      </c>
      <c r="F239" s="384">
        <v>2</v>
      </c>
      <c r="G239" s="385">
        <f t="shared" si="70"/>
        <v>0.24940000000000001</v>
      </c>
      <c r="H239" s="386"/>
      <c r="I239" s="387">
        <f t="shared" si="130"/>
        <v>0</v>
      </c>
      <c r="J239" s="388">
        <f>F239*I239</f>
        <v>0</v>
      </c>
    </row>
    <row r="240" spans="1:10" customFormat="1" ht="31.5">
      <c r="A240" s="381">
        <v>89378</v>
      </c>
      <c r="B240" s="381" t="s">
        <v>13</v>
      </c>
      <c r="C240" s="382" t="s">
        <v>645</v>
      </c>
      <c r="D240" s="402" t="s">
        <v>991</v>
      </c>
      <c r="E240" s="381" t="s">
        <v>98</v>
      </c>
      <c r="F240" s="384">
        <v>1</v>
      </c>
      <c r="G240" s="385">
        <f t="shared" si="70"/>
        <v>0.24940000000000001</v>
      </c>
      <c r="H240" s="386"/>
      <c r="I240" s="387">
        <f t="shared" si="130"/>
        <v>0</v>
      </c>
      <c r="J240" s="388">
        <f>F240*I240</f>
        <v>0</v>
      </c>
    </row>
    <row r="241" spans="1:10" customFormat="1" ht="31.5">
      <c r="A241" s="381">
        <v>94694</v>
      </c>
      <c r="B241" s="381" t="s">
        <v>13</v>
      </c>
      <c r="C241" s="382" t="s">
        <v>646</v>
      </c>
      <c r="D241" s="402" t="s">
        <v>839</v>
      </c>
      <c r="E241" s="381" t="s">
        <v>98</v>
      </c>
      <c r="F241" s="384">
        <v>3</v>
      </c>
      <c r="G241" s="385">
        <f t="shared" si="70"/>
        <v>0.24940000000000001</v>
      </c>
      <c r="H241" s="386"/>
      <c r="I241" s="387">
        <f t="shared" ref="I241" si="134">H241*(1+G241)</f>
        <v>0</v>
      </c>
      <c r="J241" s="388">
        <f>F241*I241</f>
        <v>0</v>
      </c>
    </row>
    <row r="242" spans="1:10" customFormat="1" ht="15.75">
      <c r="A242" s="381">
        <v>813</v>
      </c>
      <c r="B242" s="381" t="s">
        <v>13</v>
      </c>
      <c r="C242" s="382" t="s">
        <v>647</v>
      </c>
      <c r="D242" s="383" t="s">
        <v>838</v>
      </c>
      <c r="E242" s="381" t="s">
        <v>98</v>
      </c>
      <c r="F242" s="384">
        <v>2</v>
      </c>
      <c r="G242" s="385">
        <f t="shared" si="70"/>
        <v>0.24940000000000001</v>
      </c>
      <c r="H242" s="386"/>
      <c r="I242" s="387">
        <f t="shared" ref="I242" si="135">H242*(1+G242)</f>
        <v>0</v>
      </c>
      <c r="J242" s="388">
        <f>F242*I242</f>
        <v>0</v>
      </c>
    </row>
    <row r="243" spans="1:10" customFormat="1" ht="31.5">
      <c r="A243" s="381">
        <v>94673</v>
      </c>
      <c r="B243" s="381" t="s">
        <v>13</v>
      </c>
      <c r="C243" s="382" t="s">
        <v>648</v>
      </c>
      <c r="D243" s="402" t="s">
        <v>840</v>
      </c>
      <c r="E243" s="381" t="s">
        <v>98</v>
      </c>
      <c r="F243" s="384">
        <v>9</v>
      </c>
      <c r="G243" s="385">
        <f t="shared" si="70"/>
        <v>0.24940000000000001</v>
      </c>
      <c r="H243" s="386"/>
      <c r="I243" s="387">
        <f t="shared" ref="I243" si="136">H243*(1+G243)</f>
        <v>0</v>
      </c>
      <c r="J243" s="388">
        <f t="shared" ref="J243:J244" si="137">F243*I243</f>
        <v>0</v>
      </c>
    </row>
    <row r="244" spans="1:10" customFormat="1" ht="31.5">
      <c r="A244" s="381">
        <v>94679</v>
      </c>
      <c r="B244" s="381" t="s">
        <v>13</v>
      </c>
      <c r="C244" s="382" t="s">
        <v>649</v>
      </c>
      <c r="D244" s="402" t="s">
        <v>841</v>
      </c>
      <c r="E244" s="381" t="s">
        <v>98</v>
      </c>
      <c r="F244" s="384">
        <v>3</v>
      </c>
      <c r="G244" s="385">
        <f t="shared" si="70"/>
        <v>0.24940000000000001</v>
      </c>
      <c r="H244" s="386"/>
      <c r="I244" s="387">
        <v>23.37</v>
      </c>
      <c r="J244" s="388">
        <f t="shared" si="137"/>
        <v>70.11</v>
      </c>
    </row>
    <row r="245" spans="1:10" customFormat="1" ht="31.5">
      <c r="A245" s="381">
        <v>89366</v>
      </c>
      <c r="B245" s="381" t="s">
        <v>13</v>
      </c>
      <c r="C245" s="382" t="s">
        <v>650</v>
      </c>
      <c r="D245" s="402" t="s">
        <v>842</v>
      </c>
      <c r="E245" s="381" t="s">
        <v>98</v>
      </c>
      <c r="F245" s="384">
        <v>3</v>
      </c>
      <c r="G245" s="385">
        <f t="shared" si="70"/>
        <v>0.24940000000000001</v>
      </c>
      <c r="H245" s="386"/>
      <c r="I245" s="387">
        <v>23.37</v>
      </c>
      <c r="J245" s="388">
        <f t="shared" ref="J245" si="138">F245*I245</f>
        <v>70.11</v>
      </c>
    </row>
    <row r="246" spans="1:10" customFormat="1" ht="31.5">
      <c r="A246" s="381">
        <v>90373</v>
      </c>
      <c r="B246" s="381" t="s">
        <v>13</v>
      </c>
      <c r="C246" s="382" t="s">
        <v>651</v>
      </c>
      <c r="D246" s="402" t="s">
        <v>843</v>
      </c>
      <c r="E246" s="381" t="s">
        <v>98</v>
      </c>
      <c r="F246" s="384">
        <v>2</v>
      </c>
      <c r="G246" s="385">
        <f t="shared" si="70"/>
        <v>0.24940000000000001</v>
      </c>
      <c r="H246" s="386"/>
      <c r="I246" s="387">
        <v>24.37</v>
      </c>
      <c r="J246" s="388">
        <f t="shared" ref="J246" si="139">F246*I246</f>
        <v>48.74</v>
      </c>
    </row>
    <row r="247" spans="1:10" customFormat="1" ht="31.5">
      <c r="A247" s="381">
        <v>99635</v>
      </c>
      <c r="B247" s="381" t="s">
        <v>13</v>
      </c>
      <c r="C247" s="382" t="s">
        <v>652</v>
      </c>
      <c r="D247" s="402" t="s">
        <v>455</v>
      </c>
      <c r="E247" s="381" t="s">
        <v>98</v>
      </c>
      <c r="F247" s="384">
        <v>2</v>
      </c>
      <c r="G247" s="385">
        <f t="shared" si="70"/>
        <v>0.24940000000000001</v>
      </c>
      <c r="H247" s="386"/>
      <c r="I247" s="387">
        <v>24.37</v>
      </c>
      <c r="J247" s="388">
        <f t="shared" ref="J247" si="140">F247*I247</f>
        <v>48.74</v>
      </c>
    </row>
    <row r="248" spans="1:10" customFormat="1" ht="16.5">
      <c r="A248" s="75"/>
      <c r="B248" s="75"/>
      <c r="C248" s="47"/>
      <c r="D248" s="25"/>
      <c r="E248" s="75"/>
      <c r="F248" s="22"/>
      <c r="G248" s="22"/>
      <c r="H248" s="503" t="s">
        <v>16</v>
      </c>
      <c r="I248" s="503"/>
      <c r="J248" s="31">
        <f>SUM(J221:J247)</f>
        <v>237.7</v>
      </c>
    </row>
    <row r="249" spans="1:10" customFormat="1" ht="15.75">
      <c r="A249" s="226"/>
      <c r="B249" s="226"/>
      <c r="C249" s="227" t="s">
        <v>623</v>
      </c>
      <c r="D249" s="191" t="s">
        <v>856</v>
      </c>
      <c r="E249" s="226"/>
      <c r="F249" s="228"/>
      <c r="G249" s="228"/>
      <c r="H249" s="228"/>
      <c r="I249" s="226"/>
      <c r="J249" s="228"/>
    </row>
    <row r="250" spans="1:10" customFormat="1" ht="31.5">
      <c r="A250" s="393">
        <v>89563</v>
      </c>
      <c r="B250" s="381" t="s">
        <v>13</v>
      </c>
      <c r="C250" s="382" t="s">
        <v>624</v>
      </c>
      <c r="D250" s="391" t="s">
        <v>855</v>
      </c>
      <c r="E250" s="381" t="s">
        <v>98</v>
      </c>
      <c r="F250" s="384">
        <v>3</v>
      </c>
      <c r="G250" s="385">
        <f t="shared" ref="G250:G253" si="141">$J$4</f>
        <v>0.24940000000000001</v>
      </c>
      <c r="H250" s="386"/>
      <c r="I250" s="387">
        <f t="shared" ref="I250:I253" si="142">H250*(1+G250)</f>
        <v>0</v>
      </c>
      <c r="J250" s="388">
        <f t="shared" ref="J250:J253" si="143">F250*I250</f>
        <v>0</v>
      </c>
    </row>
    <row r="251" spans="1:10" customFormat="1" ht="31.5">
      <c r="A251" s="393">
        <v>89735</v>
      </c>
      <c r="B251" s="381" t="s">
        <v>13</v>
      </c>
      <c r="C251" s="382" t="s">
        <v>625</v>
      </c>
      <c r="D251" s="391" t="s">
        <v>853</v>
      </c>
      <c r="E251" s="381" t="s">
        <v>98</v>
      </c>
      <c r="F251" s="384">
        <v>3</v>
      </c>
      <c r="G251" s="385">
        <v>0.24940000000000001</v>
      </c>
      <c r="H251" s="386"/>
      <c r="I251" s="387">
        <f t="shared" ref="I251" si="144">H251*(1+G251)</f>
        <v>0</v>
      </c>
      <c r="J251" s="388">
        <f t="shared" ref="J251" si="145">F251*I251</f>
        <v>0</v>
      </c>
    </row>
    <row r="252" spans="1:10" customFormat="1" ht="31.5">
      <c r="A252" s="393">
        <v>89518</v>
      </c>
      <c r="B252" s="381" t="s">
        <v>13</v>
      </c>
      <c r="C252" s="382" t="s">
        <v>626</v>
      </c>
      <c r="D252" s="391" t="s">
        <v>854</v>
      </c>
      <c r="E252" s="381" t="s">
        <v>98</v>
      </c>
      <c r="F252" s="384">
        <v>3</v>
      </c>
      <c r="G252" s="385">
        <v>0.24940000000000001</v>
      </c>
      <c r="H252" s="386"/>
      <c r="I252" s="387">
        <f t="shared" si="142"/>
        <v>0</v>
      </c>
      <c r="J252" s="388">
        <f t="shared" si="143"/>
        <v>0</v>
      </c>
    </row>
    <row r="253" spans="1:10" customFormat="1" ht="15.75">
      <c r="A253" s="393">
        <v>89509</v>
      </c>
      <c r="B253" s="381" t="s">
        <v>13</v>
      </c>
      <c r="C253" s="382" t="s">
        <v>627</v>
      </c>
      <c r="D253" s="391" t="s">
        <v>861</v>
      </c>
      <c r="E253" s="381" t="s">
        <v>101</v>
      </c>
      <c r="F253" s="384">
        <v>20.74</v>
      </c>
      <c r="G253" s="385">
        <f t="shared" si="141"/>
        <v>0.24940000000000001</v>
      </c>
      <c r="H253" s="386"/>
      <c r="I253" s="387">
        <f t="shared" si="142"/>
        <v>0</v>
      </c>
      <c r="J253" s="388">
        <f t="shared" si="143"/>
        <v>0</v>
      </c>
    </row>
    <row r="254" spans="1:10" customFormat="1" ht="16.5">
      <c r="A254" s="75"/>
      <c r="B254" s="75"/>
      <c r="C254" s="47"/>
      <c r="D254" s="25"/>
      <c r="E254" s="75"/>
      <c r="F254" s="22"/>
      <c r="G254" s="22"/>
      <c r="H254" s="503" t="s">
        <v>16</v>
      </c>
      <c r="I254" s="503"/>
      <c r="J254" s="31">
        <f>SUBTOTAL(9,J250:J253)</f>
        <v>0</v>
      </c>
    </row>
    <row r="255" spans="1:10" customFormat="1" ht="15.75">
      <c r="A255" s="226"/>
      <c r="B255" s="226"/>
      <c r="C255" s="227" t="s">
        <v>208</v>
      </c>
      <c r="D255" s="191" t="s">
        <v>472</v>
      </c>
      <c r="E255" s="226"/>
      <c r="F255" s="228"/>
      <c r="G255" s="228"/>
      <c r="H255" s="228"/>
      <c r="I255" s="226"/>
      <c r="J255" s="228"/>
    </row>
    <row r="256" spans="1:10" customFormat="1" ht="15.75">
      <c r="A256" s="88"/>
      <c r="B256" s="88"/>
      <c r="C256" s="27" t="s">
        <v>209</v>
      </c>
      <c r="D256" s="28" t="s">
        <v>473</v>
      </c>
      <c r="E256" s="88"/>
      <c r="F256" s="80"/>
      <c r="G256" s="86"/>
      <c r="H256" s="15"/>
      <c r="I256" s="101"/>
      <c r="J256" s="15"/>
    </row>
    <row r="257" spans="1:10" customFormat="1" ht="31.5">
      <c r="A257" s="393">
        <v>98107</v>
      </c>
      <c r="B257" s="381" t="s">
        <v>13</v>
      </c>
      <c r="C257" s="382" t="s">
        <v>653</v>
      </c>
      <c r="D257" s="391" t="s">
        <v>474</v>
      </c>
      <c r="E257" s="381" t="s">
        <v>98</v>
      </c>
      <c r="F257" s="384">
        <v>1</v>
      </c>
      <c r="G257" s="385">
        <f t="shared" ref="G257:G294" si="146">$J$4</f>
        <v>0.24940000000000001</v>
      </c>
      <c r="H257" s="386"/>
      <c r="I257" s="387">
        <f t="shared" ref="I257:I258" si="147">H257*(1+G257)</f>
        <v>0</v>
      </c>
      <c r="J257" s="388">
        <f t="shared" ref="J257:J258" si="148">F257*I257</f>
        <v>0</v>
      </c>
    </row>
    <row r="258" spans="1:10" customFormat="1" ht="31.5">
      <c r="A258" s="393">
        <v>97906</v>
      </c>
      <c r="B258" s="381" t="s">
        <v>13</v>
      </c>
      <c r="C258" s="382" t="s">
        <v>654</v>
      </c>
      <c r="D258" s="391" t="s">
        <v>475</v>
      </c>
      <c r="E258" s="381" t="s">
        <v>98</v>
      </c>
      <c r="F258" s="384">
        <v>1</v>
      </c>
      <c r="G258" s="385">
        <f t="shared" si="146"/>
        <v>0.24940000000000001</v>
      </c>
      <c r="H258" s="386"/>
      <c r="I258" s="387">
        <f t="shared" si="147"/>
        <v>0</v>
      </c>
      <c r="J258" s="388">
        <f t="shared" si="148"/>
        <v>0</v>
      </c>
    </row>
    <row r="259" spans="1:10" customFormat="1" ht="31.5">
      <c r="A259" s="393">
        <v>89707</v>
      </c>
      <c r="B259" s="381" t="s">
        <v>13</v>
      </c>
      <c r="C259" s="382" t="s">
        <v>655</v>
      </c>
      <c r="D259" s="391" t="s">
        <v>998</v>
      </c>
      <c r="E259" s="381" t="s">
        <v>98</v>
      </c>
      <c r="F259" s="384">
        <v>2</v>
      </c>
      <c r="G259" s="385">
        <f t="shared" si="146"/>
        <v>0.24940000000000001</v>
      </c>
      <c r="H259" s="386"/>
      <c r="I259" s="387">
        <f t="shared" ref="I259" si="149">H259*(1+G259)</f>
        <v>0</v>
      </c>
      <c r="J259" s="388">
        <f t="shared" ref="J259" si="150">F259*I259</f>
        <v>0</v>
      </c>
    </row>
    <row r="260" spans="1:10" customFormat="1" ht="15.75">
      <c r="A260" s="393">
        <v>86883</v>
      </c>
      <c r="B260" s="381" t="s">
        <v>13</v>
      </c>
      <c r="C260" s="382" t="s">
        <v>656</v>
      </c>
      <c r="D260" s="391" t="s">
        <v>912</v>
      </c>
      <c r="E260" s="381" t="s">
        <v>98</v>
      </c>
      <c r="F260" s="384">
        <v>3</v>
      </c>
      <c r="G260" s="385">
        <f t="shared" si="146"/>
        <v>0.24940000000000001</v>
      </c>
      <c r="H260" s="386"/>
      <c r="I260" s="387">
        <f t="shared" ref="I260" si="151">H260*(1+G260)</f>
        <v>0</v>
      </c>
      <c r="J260" s="388">
        <f t="shared" ref="J260" si="152">F260*I260</f>
        <v>0</v>
      </c>
    </row>
    <row r="261" spans="1:10" customFormat="1" ht="15.75">
      <c r="A261" s="393">
        <v>86882</v>
      </c>
      <c r="B261" s="381" t="s">
        <v>13</v>
      </c>
      <c r="C261" s="382" t="s">
        <v>657</v>
      </c>
      <c r="D261" s="391" t="s">
        <v>999</v>
      </c>
      <c r="E261" s="381" t="s">
        <v>98</v>
      </c>
      <c r="F261" s="384">
        <v>1</v>
      </c>
      <c r="G261" s="385">
        <f t="shared" si="146"/>
        <v>0.24940000000000001</v>
      </c>
      <c r="H261" s="386"/>
      <c r="I261" s="387">
        <f t="shared" ref="I261" si="153">H261*(1+G261)</f>
        <v>0</v>
      </c>
      <c r="J261" s="388">
        <f t="shared" ref="J261" si="154">F261*I261</f>
        <v>0</v>
      </c>
    </row>
    <row r="262" spans="1:10" customFormat="1" ht="15.75">
      <c r="A262" s="393">
        <v>86878</v>
      </c>
      <c r="B262" s="381" t="s">
        <v>13</v>
      </c>
      <c r="C262" s="382" t="s">
        <v>658</v>
      </c>
      <c r="D262" s="391" t="s">
        <v>1000</v>
      </c>
      <c r="E262" s="381" t="s">
        <v>98</v>
      </c>
      <c r="F262" s="384">
        <v>1</v>
      </c>
      <c r="G262" s="385">
        <f t="shared" si="146"/>
        <v>0.24940000000000001</v>
      </c>
      <c r="H262" s="386"/>
      <c r="I262" s="387">
        <f t="shared" ref="I262" si="155">H262*(1+G262)</f>
        <v>0</v>
      </c>
      <c r="J262" s="388">
        <f t="shared" ref="J262" si="156">F262*I262</f>
        <v>0</v>
      </c>
    </row>
    <row r="263" spans="1:10" customFormat="1" ht="31.5">
      <c r="A263" s="393">
        <v>86879</v>
      </c>
      <c r="B263" s="381" t="s">
        <v>13</v>
      </c>
      <c r="C263" s="382" t="s">
        <v>659</v>
      </c>
      <c r="D263" s="391" t="s">
        <v>915</v>
      </c>
      <c r="E263" s="381" t="s">
        <v>98</v>
      </c>
      <c r="F263" s="384">
        <v>3</v>
      </c>
      <c r="G263" s="385">
        <f t="shared" si="146"/>
        <v>0.24940000000000001</v>
      </c>
      <c r="H263" s="386"/>
      <c r="I263" s="387">
        <f t="shared" ref="I263" si="157">H263*(1+G263)</f>
        <v>0</v>
      </c>
      <c r="J263" s="388">
        <f t="shared" ref="J263" si="158">F263*I263</f>
        <v>0</v>
      </c>
    </row>
    <row r="264" spans="1:10" customFormat="1" ht="31.5">
      <c r="A264" s="393">
        <v>20094</v>
      </c>
      <c r="B264" s="381" t="s">
        <v>13</v>
      </c>
      <c r="C264" s="382" t="s">
        <v>656</v>
      </c>
      <c r="D264" s="391" t="s">
        <v>484</v>
      </c>
      <c r="E264" s="381" t="s">
        <v>98</v>
      </c>
      <c r="F264" s="384">
        <v>3</v>
      </c>
      <c r="G264" s="385">
        <f>$J$5</f>
        <v>0.1278</v>
      </c>
      <c r="H264" s="386"/>
      <c r="I264" s="387">
        <f>H264*(1+G264)</f>
        <v>0</v>
      </c>
      <c r="J264" s="388">
        <f>F264*I264</f>
        <v>0</v>
      </c>
    </row>
    <row r="265" spans="1:10" customFormat="1" ht="15.75">
      <c r="A265" s="393">
        <v>10765</v>
      </c>
      <c r="B265" s="381" t="s">
        <v>13</v>
      </c>
      <c r="C265" s="382" t="s">
        <v>657</v>
      </c>
      <c r="D265" s="391" t="s">
        <v>916</v>
      </c>
      <c r="E265" s="381" t="s">
        <v>98</v>
      </c>
      <c r="F265" s="384">
        <v>3</v>
      </c>
      <c r="G265" s="385">
        <f t="shared" si="146"/>
        <v>0.24940000000000001</v>
      </c>
      <c r="H265" s="386"/>
      <c r="I265" s="387">
        <f t="shared" ref="I265" si="159">H265*(1+G265)</f>
        <v>0</v>
      </c>
      <c r="J265" s="388">
        <f t="shared" ref="J265" si="160">F265*I265</f>
        <v>0</v>
      </c>
    </row>
    <row r="266" spans="1:10" customFormat="1" ht="15.75">
      <c r="A266" s="393">
        <v>1933</v>
      </c>
      <c r="B266" s="381" t="s">
        <v>13</v>
      </c>
      <c r="C266" s="382" t="s">
        <v>658</v>
      </c>
      <c r="D266" s="391" t="s">
        <v>917</v>
      </c>
      <c r="E266" s="381" t="s">
        <v>98</v>
      </c>
      <c r="F266" s="384">
        <v>2</v>
      </c>
      <c r="G266" s="385">
        <f t="shared" si="146"/>
        <v>0.24940000000000001</v>
      </c>
      <c r="H266" s="386"/>
      <c r="I266" s="387">
        <f t="shared" ref="I266" si="161">H266*(1+G266)</f>
        <v>0</v>
      </c>
      <c r="J266" s="388">
        <f t="shared" ref="J266" si="162">F266*I266</f>
        <v>0</v>
      </c>
    </row>
    <row r="267" spans="1:10" customFormat="1" ht="15.75">
      <c r="A267" s="393">
        <v>1966</v>
      </c>
      <c r="B267" s="381" t="s">
        <v>13</v>
      </c>
      <c r="C267" s="382" t="s">
        <v>659</v>
      </c>
      <c r="D267" s="391" t="s">
        <v>918</v>
      </c>
      <c r="E267" s="381" t="s">
        <v>98</v>
      </c>
      <c r="F267" s="384">
        <v>2</v>
      </c>
      <c r="G267" s="385">
        <f t="shared" si="146"/>
        <v>0.24940000000000001</v>
      </c>
      <c r="H267" s="386"/>
      <c r="I267" s="387">
        <f t="shared" ref="I267" si="163">H267*(1+G267)</f>
        <v>0</v>
      </c>
      <c r="J267" s="388">
        <f t="shared" ref="J267" si="164">F267*I267</f>
        <v>0</v>
      </c>
    </row>
    <row r="268" spans="1:10" customFormat="1" ht="31.5">
      <c r="A268" s="393">
        <v>89744</v>
      </c>
      <c r="B268" s="381" t="s">
        <v>13</v>
      </c>
      <c r="C268" s="382" t="s">
        <v>660</v>
      </c>
      <c r="D268" s="391" t="s">
        <v>612</v>
      </c>
      <c r="E268" s="381" t="s">
        <v>98</v>
      </c>
      <c r="F268" s="384">
        <v>1</v>
      </c>
      <c r="G268" s="385">
        <f t="shared" si="146"/>
        <v>0.24940000000000001</v>
      </c>
      <c r="H268" s="386"/>
      <c r="I268" s="387">
        <f>H268*(1+G268)</f>
        <v>0</v>
      </c>
      <c r="J268" s="388">
        <f>F268*I268</f>
        <v>0</v>
      </c>
    </row>
    <row r="269" spans="1:10" customFormat="1" ht="31.5">
      <c r="A269" s="393">
        <v>89731</v>
      </c>
      <c r="B269" s="381" t="s">
        <v>13</v>
      </c>
      <c r="C269" s="382" t="s">
        <v>661</v>
      </c>
      <c r="D269" s="391" t="s">
        <v>477</v>
      </c>
      <c r="E269" s="381" t="s">
        <v>98</v>
      </c>
      <c r="F269" s="384">
        <v>6</v>
      </c>
      <c r="G269" s="385">
        <f t="shared" si="146"/>
        <v>0.24940000000000001</v>
      </c>
      <c r="H269" s="386"/>
      <c r="I269" s="387">
        <f>H269*(1+G269)</f>
        <v>0</v>
      </c>
      <c r="J269" s="388">
        <f>F269*I269</f>
        <v>0</v>
      </c>
    </row>
    <row r="270" spans="1:10" customFormat="1" ht="31.5">
      <c r="A270" s="393">
        <v>89728</v>
      </c>
      <c r="B270" s="381" t="s">
        <v>13</v>
      </c>
      <c r="C270" s="382" t="s">
        <v>662</v>
      </c>
      <c r="D270" s="391" t="s">
        <v>476</v>
      </c>
      <c r="E270" s="381" t="s">
        <v>98</v>
      </c>
      <c r="F270" s="384">
        <v>2</v>
      </c>
      <c r="G270" s="385">
        <f t="shared" si="146"/>
        <v>0.24940000000000001</v>
      </c>
      <c r="H270" s="386"/>
      <c r="I270" s="387">
        <f t="shared" ref="I270" si="165">H270*(1+G270)</f>
        <v>0</v>
      </c>
      <c r="J270" s="388">
        <f t="shared" ref="J270" si="166">F270*I270</f>
        <v>0</v>
      </c>
    </row>
    <row r="271" spans="1:10" customFormat="1" ht="31.5">
      <c r="A271" s="393">
        <v>89797</v>
      </c>
      <c r="B271" s="381" t="s">
        <v>13</v>
      </c>
      <c r="C271" s="382" t="s">
        <v>663</v>
      </c>
      <c r="D271" s="391" t="s">
        <v>478</v>
      </c>
      <c r="E271" s="381" t="s">
        <v>98</v>
      </c>
      <c r="F271" s="384">
        <v>1</v>
      </c>
      <c r="G271" s="385">
        <f t="shared" si="146"/>
        <v>0.24940000000000001</v>
      </c>
      <c r="H271" s="386"/>
      <c r="I271" s="387">
        <f t="shared" ref="I271" si="167">H271*(1+G271)</f>
        <v>0</v>
      </c>
      <c r="J271" s="388">
        <f t="shared" ref="J271" si="168">F271*I271</f>
        <v>0</v>
      </c>
    </row>
    <row r="272" spans="1:10" customFormat="1" ht="31.5">
      <c r="A272" s="393">
        <v>89692</v>
      </c>
      <c r="B272" s="381" t="s">
        <v>13</v>
      </c>
      <c r="C272" s="382" t="s">
        <v>664</v>
      </c>
      <c r="D272" s="391" t="s">
        <v>919</v>
      </c>
      <c r="E272" s="381" t="s">
        <v>98</v>
      </c>
      <c r="F272" s="384">
        <v>2</v>
      </c>
      <c r="G272" s="385">
        <f t="shared" si="146"/>
        <v>0.24940000000000001</v>
      </c>
      <c r="H272" s="386"/>
      <c r="I272" s="387">
        <f t="shared" ref="I272" si="169">H272*(1+G272)</f>
        <v>0</v>
      </c>
      <c r="J272" s="388">
        <f t="shared" ref="J272" si="170">F272*I272</f>
        <v>0</v>
      </c>
    </row>
    <row r="273" spans="1:10" customFormat="1" ht="31.5">
      <c r="A273" s="393">
        <v>89557</v>
      </c>
      <c r="B273" s="381" t="s">
        <v>13</v>
      </c>
      <c r="C273" s="382" t="s">
        <v>665</v>
      </c>
      <c r="D273" s="391" t="s">
        <v>920</v>
      </c>
      <c r="E273" s="381" t="s">
        <v>98</v>
      </c>
      <c r="F273" s="384">
        <v>1</v>
      </c>
      <c r="G273" s="385">
        <f t="shared" si="146"/>
        <v>0.24940000000000001</v>
      </c>
      <c r="H273" s="386"/>
      <c r="I273" s="387">
        <f t="shared" ref="I273" si="171">H273*(1+G273)</f>
        <v>0</v>
      </c>
      <c r="J273" s="388">
        <f t="shared" ref="J273" si="172">F273*I273</f>
        <v>0</v>
      </c>
    </row>
    <row r="274" spans="1:10" customFormat="1" ht="31.5">
      <c r="A274" s="393">
        <v>89714</v>
      </c>
      <c r="B274" s="381" t="s">
        <v>13</v>
      </c>
      <c r="C274" s="382" t="s">
        <v>666</v>
      </c>
      <c r="D274" s="391" t="s">
        <v>480</v>
      </c>
      <c r="E274" s="381" t="s">
        <v>101</v>
      </c>
      <c r="F274" s="384">
        <v>23.1</v>
      </c>
      <c r="G274" s="385">
        <f t="shared" si="146"/>
        <v>0.24940000000000001</v>
      </c>
      <c r="H274" s="386"/>
      <c r="I274" s="387">
        <f>H274*(1+G274)</f>
        <v>0</v>
      </c>
      <c r="J274" s="388">
        <f>F274*I274</f>
        <v>0</v>
      </c>
    </row>
    <row r="275" spans="1:10" customFormat="1" ht="31.5">
      <c r="A275" s="393">
        <v>89712</v>
      </c>
      <c r="B275" s="381" t="s">
        <v>13</v>
      </c>
      <c r="C275" s="382" t="s">
        <v>667</v>
      </c>
      <c r="D275" s="391" t="s">
        <v>482</v>
      </c>
      <c r="E275" s="381" t="s">
        <v>101</v>
      </c>
      <c r="F275" s="384">
        <v>9.26</v>
      </c>
      <c r="G275" s="385">
        <f t="shared" si="146"/>
        <v>0.24940000000000001</v>
      </c>
      <c r="H275" s="386"/>
      <c r="I275" s="387">
        <f>H275*(1+G275)</f>
        <v>0</v>
      </c>
      <c r="J275" s="388">
        <f>F275*I275</f>
        <v>0</v>
      </c>
    </row>
    <row r="276" spans="1:10" customFormat="1" ht="31.5">
      <c r="A276" s="393">
        <v>89711</v>
      </c>
      <c r="B276" s="381" t="s">
        <v>13</v>
      </c>
      <c r="C276" s="382" t="s">
        <v>668</v>
      </c>
      <c r="D276" s="391" t="s">
        <v>481</v>
      </c>
      <c r="E276" s="381" t="s">
        <v>101</v>
      </c>
      <c r="F276" s="384">
        <v>3.84</v>
      </c>
      <c r="G276" s="385">
        <f t="shared" si="146"/>
        <v>0.24940000000000001</v>
      </c>
      <c r="H276" s="386"/>
      <c r="I276" s="387">
        <f>H276*(1+G276)</f>
        <v>0</v>
      </c>
      <c r="J276" s="388">
        <f>F276*I276</f>
        <v>0</v>
      </c>
    </row>
    <row r="277" spans="1:10" customFormat="1" ht="31.5">
      <c r="A277" s="393">
        <v>89784</v>
      </c>
      <c r="B277" s="381" t="s">
        <v>13</v>
      </c>
      <c r="C277" s="382" t="s">
        <v>669</v>
      </c>
      <c r="D277" s="391" t="s">
        <v>483</v>
      </c>
      <c r="E277" s="381" t="s">
        <v>98</v>
      </c>
      <c r="F277" s="384">
        <v>2</v>
      </c>
      <c r="G277" s="385">
        <f t="shared" si="146"/>
        <v>0.24940000000000001</v>
      </c>
      <c r="H277" s="386"/>
      <c r="I277" s="387">
        <f>H277*(1+G277)</f>
        <v>0</v>
      </c>
      <c r="J277" s="388">
        <f>F277*I277</f>
        <v>0</v>
      </c>
    </row>
    <row r="278" spans="1:10" customFormat="1" ht="31.5">
      <c r="A278" s="393">
        <v>89495</v>
      </c>
      <c r="B278" s="381" t="s">
        <v>13</v>
      </c>
      <c r="C278" s="382" t="s">
        <v>670</v>
      </c>
      <c r="D278" s="391" t="s">
        <v>921</v>
      </c>
      <c r="E278" s="381" t="s">
        <v>98</v>
      </c>
      <c r="F278" s="384">
        <v>2</v>
      </c>
      <c r="G278" s="385">
        <f t="shared" si="146"/>
        <v>0.24940000000000001</v>
      </c>
      <c r="H278" s="386"/>
      <c r="I278" s="387">
        <f>H278*(1+G278)</f>
        <v>0</v>
      </c>
      <c r="J278" s="388">
        <f>F278*I278</f>
        <v>0</v>
      </c>
    </row>
    <row r="279" spans="1:10" customFormat="1" ht="31.5">
      <c r="A279" s="393">
        <v>98053</v>
      </c>
      <c r="B279" s="381" t="s">
        <v>13</v>
      </c>
      <c r="C279" s="382" t="s">
        <v>671</v>
      </c>
      <c r="D279" s="391" t="s">
        <v>922</v>
      </c>
      <c r="E279" s="381" t="s">
        <v>98</v>
      </c>
      <c r="F279" s="384">
        <v>1</v>
      </c>
      <c r="G279" s="385">
        <f t="shared" si="146"/>
        <v>0.24940000000000001</v>
      </c>
      <c r="H279" s="386"/>
      <c r="I279" s="387">
        <f t="shared" ref="I279:I280" si="173">H279*(1+G279)</f>
        <v>0</v>
      </c>
      <c r="J279" s="388">
        <f t="shared" ref="J279:J280" si="174">F279*I279</f>
        <v>0</v>
      </c>
    </row>
    <row r="280" spans="1:10" customFormat="1" ht="31.5">
      <c r="A280" s="393">
        <v>98062</v>
      </c>
      <c r="B280" s="381" t="s">
        <v>13</v>
      </c>
      <c r="C280" s="382" t="s">
        <v>672</v>
      </c>
      <c r="D280" s="391" t="s">
        <v>923</v>
      </c>
      <c r="E280" s="381" t="s">
        <v>98</v>
      </c>
      <c r="F280" s="384">
        <v>1</v>
      </c>
      <c r="G280" s="385">
        <f t="shared" si="146"/>
        <v>0.24940000000000001</v>
      </c>
      <c r="H280" s="386"/>
      <c r="I280" s="387">
        <f t="shared" si="173"/>
        <v>0</v>
      </c>
      <c r="J280" s="388">
        <f t="shared" si="174"/>
        <v>0</v>
      </c>
    </row>
    <row r="281" spans="1:10" customFormat="1" ht="15.75">
      <c r="A281" s="88"/>
      <c r="B281" s="88"/>
      <c r="C281" s="27" t="s">
        <v>402</v>
      </c>
      <c r="D281" s="28" t="s">
        <v>720</v>
      </c>
      <c r="E281" s="88"/>
      <c r="F281" s="80"/>
      <c r="G281" s="86"/>
      <c r="H281" s="15"/>
      <c r="I281" s="101"/>
      <c r="J281" s="15"/>
    </row>
    <row r="282" spans="1:10" customFormat="1" ht="15.75">
      <c r="A282" s="391">
        <v>10765</v>
      </c>
      <c r="B282" s="391" t="s">
        <v>13</v>
      </c>
      <c r="C282" s="382" t="s">
        <v>673</v>
      </c>
      <c r="D282" s="391" t="s">
        <v>911</v>
      </c>
      <c r="E282" s="381" t="s">
        <v>98</v>
      </c>
      <c r="F282" s="384">
        <v>2</v>
      </c>
      <c r="G282" s="385">
        <f t="shared" si="146"/>
        <v>0.24940000000000001</v>
      </c>
      <c r="H282" s="386"/>
      <c r="I282" s="387">
        <f t="shared" ref="I282" si="175">H282*(1+G282)</f>
        <v>0</v>
      </c>
      <c r="J282" s="388">
        <f t="shared" ref="J282" si="176">F282*I282</f>
        <v>0</v>
      </c>
    </row>
    <row r="283" spans="1:10" customFormat="1" ht="31.5">
      <c r="A283" s="393">
        <v>89731</v>
      </c>
      <c r="B283" s="381" t="s">
        <v>13</v>
      </c>
      <c r="C283" s="382" t="s">
        <v>674</v>
      </c>
      <c r="D283" s="391" t="s">
        <v>477</v>
      </c>
      <c r="E283" s="381" t="s">
        <v>98</v>
      </c>
      <c r="F283" s="384">
        <v>2</v>
      </c>
      <c r="G283" s="385">
        <f t="shared" si="146"/>
        <v>0.24940000000000001</v>
      </c>
      <c r="H283" s="386"/>
      <c r="I283" s="387">
        <f>H283*(1+G283)</f>
        <v>0</v>
      </c>
      <c r="J283" s="388">
        <f>F283*I283</f>
        <v>0</v>
      </c>
    </row>
    <row r="284" spans="1:10" customFormat="1" ht="31.5">
      <c r="A284" s="393">
        <v>89712</v>
      </c>
      <c r="B284" s="381" t="s">
        <v>13</v>
      </c>
      <c r="C284" s="382" t="s">
        <v>676</v>
      </c>
      <c r="D284" s="391" t="s">
        <v>482</v>
      </c>
      <c r="E284" s="381" t="s">
        <v>101</v>
      </c>
      <c r="F284" s="384">
        <v>10.64</v>
      </c>
      <c r="G284" s="385">
        <f t="shared" si="146"/>
        <v>0.24940000000000001</v>
      </c>
      <c r="H284" s="386"/>
      <c r="I284" s="387">
        <f>H284*(1+G284)</f>
        <v>0</v>
      </c>
      <c r="J284" s="388">
        <f>F284*I284</f>
        <v>0</v>
      </c>
    </row>
    <row r="285" spans="1:10" customFormat="1" ht="31.5">
      <c r="A285" s="393">
        <v>89784</v>
      </c>
      <c r="B285" s="381" t="s">
        <v>13</v>
      </c>
      <c r="C285" s="382" t="s">
        <v>675</v>
      </c>
      <c r="D285" s="391" t="s">
        <v>483</v>
      </c>
      <c r="E285" s="381" t="s">
        <v>98</v>
      </c>
      <c r="F285" s="384">
        <v>2</v>
      </c>
      <c r="G285" s="385">
        <f t="shared" si="146"/>
        <v>0.24940000000000001</v>
      </c>
      <c r="H285" s="386"/>
      <c r="I285" s="387">
        <f t="shared" ref="I285" si="177">H285*(1+G285)</f>
        <v>0</v>
      </c>
      <c r="J285" s="388">
        <f t="shared" ref="J285" si="178">F285*I285</f>
        <v>0</v>
      </c>
    </row>
    <row r="286" spans="1:10" customFormat="1" ht="15.75">
      <c r="A286" s="393">
        <v>39319</v>
      </c>
      <c r="B286" s="381" t="s">
        <v>13</v>
      </c>
      <c r="C286" s="382" t="s">
        <v>673</v>
      </c>
      <c r="D286" s="391" t="s">
        <v>479</v>
      </c>
      <c r="E286" s="381" t="s">
        <v>98</v>
      </c>
      <c r="F286" s="384">
        <v>3</v>
      </c>
      <c r="G286" s="385">
        <f>$J$5</f>
        <v>0.1278</v>
      </c>
      <c r="H286" s="386"/>
      <c r="I286" s="387">
        <f>H286*(1+G286)</f>
        <v>0</v>
      </c>
      <c r="J286" s="388">
        <f>F286*I286</f>
        <v>0</v>
      </c>
    </row>
    <row r="287" spans="1:10" customFormat="1" ht="16.5">
      <c r="A287" s="75"/>
      <c r="B287" s="75"/>
      <c r="C287" s="47"/>
      <c r="D287" s="25"/>
      <c r="E287" s="75"/>
      <c r="F287" s="22"/>
      <c r="G287" s="22"/>
      <c r="H287" s="503" t="s">
        <v>16</v>
      </c>
      <c r="I287" s="503"/>
      <c r="J287" s="31">
        <f>SUBTOTAL(9,J256:J286)</f>
        <v>0</v>
      </c>
    </row>
    <row r="288" spans="1:10" customFormat="1" ht="15.75">
      <c r="A288" s="226"/>
      <c r="B288" s="226"/>
      <c r="C288" s="227" t="s">
        <v>210</v>
      </c>
      <c r="D288" s="191" t="s">
        <v>485</v>
      </c>
      <c r="E288" s="226"/>
      <c r="F288" s="228"/>
      <c r="G288" s="228"/>
      <c r="H288" s="228"/>
      <c r="I288" s="226"/>
      <c r="J288" s="228"/>
    </row>
    <row r="289" spans="1:10" customFormat="1" ht="15.75">
      <c r="A289" s="88"/>
      <c r="B289" s="88"/>
      <c r="C289" s="27" t="s">
        <v>211</v>
      </c>
      <c r="D289" s="28" t="s">
        <v>486</v>
      </c>
      <c r="E289" s="88"/>
      <c r="F289" s="80"/>
      <c r="G289" s="86"/>
      <c r="H289" s="15"/>
      <c r="I289" s="101"/>
      <c r="J289" s="15"/>
    </row>
    <row r="290" spans="1:10" customFormat="1" ht="15.75">
      <c r="A290" s="393">
        <v>11708</v>
      </c>
      <c r="B290" s="381" t="s">
        <v>13</v>
      </c>
      <c r="C290" s="382" t="s">
        <v>677</v>
      </c>
      <c r="D290" s="391" t="s">
        <v>857</v>
      </c>
      <c r="E290" s="381" t="s">
        <v>98</v>
      </c>
      <c r="F290" s="384">
        <v>4</v>
      </c>
      <c r="G290" s="385">
        <f t="shared" si="146"/>
        <v>0.24940000000000001</v>
      </c>
      <c r="H290" s="386"/>
      <c r="I290" s="387">
        <f t="shared" ref="I290" si="179">H290*(1+G290)</f>
        <v>0</v>
      </c>
      <c r="J290" s="388">
        <f t="shared" ref="J290" si="180">F290*I290</f>
        <v>0</v>
      </c>
    </row>
    <row r="291" spans="1:10" customFormat="1" ht="31.5">
      <c r="A291" s="393">
        <v>95695</v>
      </c>
      <c r="B291" s="381" t="s">
        <v>13</v>
      </c>
      <c r="C291" s="382" t="s">
        <v>678</v>
      </c>
      <c r="D291" s="391" t="s">
        <v>858</v>
      </c>
      <c r="E291" s="381" t="s">
        <v>98</v>
      </c>
      <c r="F291" s="384">
        <v>6</v>
      </c>
      <c r="G291" s="385">
        <f t="shared" si="146"/>
        <v>0.24940000000000001</v>
      </c>
      <c r="H291" s="386"/>
      <c r="I291" s="387">
        <f t="shared" ref="I291:I294" si="181">H291*(1+G291)</f>
        <v>0</v>
      </c>
      <c r="J291" s="388">
        <f t="shared" ref="J291:J294" si="182">F291*I291</f>
        <v>0</v>
      </c>
    </row>
    <row r="292" spans="1:10" customFormat="1" ht="31.5">
      <c r="A292" s="393">
        <v>89567</v>
      </c>
      <c r="B292" s="381" t="s">
        <v>13</v>
      </c>
      <c r="C292" s="382" t="s">
        <v>679</v>
      </c>
      <c r="D292" s="391" t="s">
        <v>859</v>
      </c>
      <c r="E292" s="381" t="s">
        <v>98</v>
      </c>
      <c r="F292" s="384">
        <v>1</v>
      </c>
      <c r="G292" s="385">
        <f t="shared" si="146"/>
        <v>0.24940000000000001</v>
      </c>
      <c r="H292" s="386"/>
      <c r="I292" s="387">
        <f t="shared" ref="I292" si="183">H292*(1+G292)</f>
        <v>0</v>
      </c>
      <c r="J292" s="388">
        <f t="shared" ref="J292" si="184">F292*I292</f>
        <v>0</v>
      </c>
    </row>
    <row r="293" spans="1:10" customFormat="1" ht="15.75">
      <c r="A293" s="393">
        <v>3659</v>
      </c>
      <c r="B293" s="381" t="s">
        <v>13</v>
      </c>
      <c r="C293" s="382" t="s">
        <v>680</v>
      </c>
      <c r="D293" s="391" t="s">
        <v>860</v>
      </c>
      <c r="E293" s="381" t="s">
        <v>98</v>
      </c>
      <c r="F293" s="384">
        <v>3</v>
      </c>
      <c r="G293" s="385">
        <f t="shared" si="146"/>
        <v>0.24940000000000001</v>
      </c>
      <c r="H293" s="386"/>
      <c r="I293" s="387">
        <f t="shared" ref="I293" si="185">H293*(1+G293)</f>
        <v>0</v>
      </c>
      <c r="J293" s="388">
        <f t="shared" ref="J293" si="186">F293*I293</f>
        <v>0</v>
      </c>
    </row>
    <row r="294" spans="1:10" customFormat="1" ht="15.75">
      <c r="A294" s="393">
        <v>89512</v>
      </c>
      <c r="B294" s="381" t="s">
        <v>13</v>
      </c>
      <c r="C294" s="382" t="s">
        <v>681</v>
      </c>
      <c r="D294" s="391" t="s">
        <v>487</v>
      </c>
      <c r="E294" s="381" t="s">
        <v>101</v>
      </c>
      <c r="F294" s="384">
        <v>69.69</v>
      </c>
      <c r="G294" s="385">
        <f t="shared" si="146"/>
        <v>0.24940000000000001</v>
      </c>
      <c r="H294" s="386"/>
      <c r="I294" s="387">
        <f t="shared" si="181"/>
        <v>0</v>
      </c>
      <c r="J294" s="388">
        <f t="shared" si="182"/>
        <v>0</v>
      </c>
    </row>
    <row r="295" spans="1:10" customFormat="1" ht="16.5">
      <c r="A295" s="75"/>
      <c r="B295" s="75"/>
      <c r="C295" s="47"/>
      <c r="D295" s="25"/>
      <c r="E295" s="75"/>
      <c r="F295" s="22"/>
      <c r="G295" s="22"/>
      <c r="H295" s="503" t="s">
        <v>16</v>
      </c>
      <c r="I295" s="503"/>
      <c r="J295" s="31">
        <f>SUBTOTAL(9,J289:J294)</f>
        <v>0</v>
      </c>
    </row>
    <row r="296" spans="1:10" customFormat="1" ht="16.5">
      <c r="A296" s="295"/>
      <c r="B296" s="295"/>
      <c r="C296" s="300" t="s">
        <v>682</v>
      </c>
      <c r="D296" s="301" t="s">
        <v>278</v>
      </c>
      <c r="E296" s="295"/>
      <c r="F296" s="302"/>
      <c r="G296" s="302"/>
      <c r="H296" s="302"/>
      <c r="I296" s="303"/>
      <c r="J296" s="302"/>
    </row>
    <row r="297" spans="1:10" customFormat="1" ht="31.5">
      <c r="A297" s="413">
        <v>42424</v>
      </c>
      <c r="B297" s="413" t="s">
        <v>13</v>
      </c>
      <c r="C297" s="381" t="s">
        <v>683</v>
      </c>
      <c r="D297" s="414" t="s">
        <v>867</v>
      </c>
      <c r="E297" s="393" t="s">
        <v>15</v>
      </c>
      <c r="F297" s="384">
        <v>1</v>
      </c>
      <c r="G297" s="396">
        <f>$J$5</f>
        <v>0.1278</v>
      </c>
      <c r="H297" s="386"/>
      <c r="I297" s="387">
        <f t="shared" ref="I297:I302" si="187">H297*(1+G297)</f>
        <v>0</v>
      </c>
      <c r="J297" s="388">
        <f t="shared" ref="J297:J302" si="188">F297*I297</f>
        <v>0</v>
      </c>
    </row>
    <row r="298" spans="1:10" customFormat="1" ht="31.5">
      <c r="A298" s="413">
        <v>97328</v>
      </c>
      <c r="B298" s="413" t="s">
        <v>13</v>
      </c>
      <c r="C298" s="381" t="s">
        <v>684</v>
      </c>
      <c r="D298" s="414" t="s">
        <v>605</v>
      </c>
      <c r="E298" s="393" t="s">
        <v>101</v>
      </c>
      <c r="F298" s="384">
        <v>8.5</v>
      </c>
      <c r="G298" s="396">
        <f t="shared" ref="G298:G302" si="189">$J$4</f>
        <v>0.24940000000000001</v>
      </c>
      <c r="H298" s="386"/>
      <c r="I298" s="387">
        <f t="shared" si="187"/>
        <v>0</v>
      </c>
      <c r="J298" s="388">
        <f t="shared" si="188"/>
        <v>0</v>
      </c>
    </row>
    <row r="299" spans="1:10" customFormat="1" ht="31.5">
      <c r="A299" s="413">
        <v>42422</v>
      </c>
      <c r="B299" s="413" t="s">
        <v>13</v>
      </c>
      <c r="C299" s="381" t="s">
        <v>685</v>
      </c>
      <c r="D299" s="414" t="s">
        <v>868</v>
      </c>
      <c r="E299" s="393" t="s">
        <v>15</v>
      </c>
      <c r="F299" s="384">
        <v>2</v>
      </c>
      <c r="G299" s="396">
        <f>$J$5</f>
        <v>0.1278</v>
      </c>
      <c r="H299" s="386"/>
      <c r="I299" s="387">
        <v>3300</v>
      </c>
      <c r="J299" s="388">
        <f t="shared" si="188"/>
        <v>6600</v>
      </c>
    </row>
    <row r="300" spans="1:10" customFormat="1" ht="31.5">
      <c r="A300" s="413">
        <v>97328</v>
      </c>
      <c r="B300" s="413" t="s">
        <v>13</v>
      </c>
      <c r="C300" s="381" t="s">
        <v>686</v>
      </c>
      <c r="D300" s="414" t="s">
        <v>605</v>
      </c>
      <c r="E300" s="393" t="s">
        <v>101</v>
      </c>
      <c r="F300" s="384">
        <v>24.5</v>
      </c>
      <c r="G300" s="396">
        <f t="shared" si="189"/>
        <v>0.24940000000000001</v>
      </c>
      <c r="H300" s="386"/>
      <c r="I300" s="387">
        <f t="shared" si="187"/>
        <v>0</v>
      </c>
      <c r="J300" s="388">
        <f t="shared" si="188"/>
        <v>0</v>
      </c>
    </row>
    <row r="301" spans="1:10" customFormat="1" ht="15.75">
      <c r="A301" s="393" t="s">
        <v>708</v>
      </c>
      <c r="B301" s="393" t="s">
        <v>97</v>
      </c>
      <c r="C301" s="381" t="s">
        <v>687</v>
      </c>
      <c r="D301" s="414" t="s">
        <v>418</v>
      </c>
      <c r="E301" s="393" t="s">
        <v>15</v>
      </c>
      <c r="F301" s="384">
        <v>1</v>
      </c>
      <c r="G301" s="420">
        <f t="shared" si="189"/>
        <v>0.24940000000000001</v>
      </c>
      <c r="H301" s="386"/>
      <c r="I301" s="387">
        <f t="shared" si="187"/>
        <v>0</v>
      </c>
      <c r="J301" s="388">
        <f t="shared" si="188"/>
        <v>0</v>
      </c>
    </row>
    <row r="302" spans="1:10" customFormat="1" ht="15.75">
      <c r="A302" s="393" t="s">
        <v>709</v>
      </c>
      <c r="B302" s="393" t="s">
        <v>97</v>
      </c>
      <c r="C302" s="381" t="s">
        <v>688</v>
      </c>
      <c r="D302" s="414" t="s">
        <v>419</v>
      </c>
      <c r="E302" s="393" t="s">
        <v>15</v>
      </c>
      <c r="F302" s="384">
        <v>2</v>
      </c>
      <c r="G302" s="420">
        <f t="shared" si="189"/>
        <v>0.24940000000000001</v>
      </c>
      <c r="H302" s="386"/>
      <c r="I302" s="387">
        <f t="shared" si="187"/>
        <v>0</v>
      </c>
      <c r="J302" s="388">
        <f t="shared" si="188"/>
        <v>0</v>
      </c>
    </row>
    <row r="303" spans="1:10" customFormat="1" ht="16.5">
      <c r="A303" s="82"/>
      <c r="B303" s="82"/>
      <c r="C303" s="112"/>
      <c r="D303" s="272"/>
      <c r="E303" s="82"/>
      <c r="F303" s="273"/>
      <c r="G303" s="273"/>
      <c r="H303" s="504" t="s">
        <v>16</v>
      </c>
      <c r="I303" s="505"/>
      <c r="J303" s="116">
        <f>SUM(J297:J302)</f>
        <v>6600</v>
      </c>
    </row>
    <row r="304" spans="1:10" customFormat="1" ht="16.5">
      <c r="A304" s="18"/>
      <c r="B304" s="18"/>
      <c r="C304" s="11" t="s">
        <v>689</v>
      </c>
      <c r="D304" s="12" t="s">
        <v>367</v>
      </c>
      <c r="E304" s="18"/>
      <c r="F304" s="19"/>
      <c r="G304" s="19"/>
      <c r="H304" s="19"/>
      <c r="I304" s="20"/>
      <c r="J304" s="19"/>
    </row>
    <row r="305" spans="1:10" customFormat="1" ht="15.75">
      <c r="A305" s="412">
        <v>589</v>
      </c>
      <c r="B305" s="393" t="s">
        <v>13</v>
      </c>
      <c r="C305" s="382" t="s">
        <v>690</v>
      </c>
      <c r="D305" s="383" t="s">
        <v>869</v>
      </c>
      <c r="E305" s="381" t="s">
        <v>101</v>
      </c>
      <c r="F305" s="384">
        <v>12.8</v>
      </c>
      <c r="G305" s="385">
        <f>$J$4</f>
        <v>0.24940000000000001</v>
      </c>
      <c r="H305" s="386"/>
      <c r="I305" s="387">
        <f t="shared" ref="I305" si="190">H305*(1+G305)</f>
        <v>0</v>
      </c>
      <c r="J305" s="388">
        <f t="shared" ref="J305" si="191">F305*I305</f>
        <v>0</v>
      </c>
    </row>
    <row r="306" spans="1:10" customFormat="1" ht="16.5">
      <c r="A306" s="75"/>
      <c r="B306" s="75"/>
      <c r="C306" s="26"/>
      <c r="D306" s="23"/>
      <c r="E306" s="75"/>
      <c r="F306" s="22"/>
      <c r="G306" s="22"/>
      <c r="H306" s="524" t="s">
        <v>16</v>
      </c>
      <c r="I306" s="525"/>
      <c r="J306" s="31">
        <f>SUM(J305:J305)</f>
        <v>0</v>
      </c>
    </row>
    <row r="307" spans="1:10" customFormat="1" ht="16.5">
      <c r="A307" s="18"/>
      <c r="B307" s="18"/>
      <c r="C307" s="11" t="s">
        <v>691</v>
      </c>
      <c r="D307" s="12" t="s">
        <v>538</v>
      </c>
      <c r="E307" s="18"/>
      <c r="F307" s="19"/>
      <c r="G307" s="19"/>
      <c r="H307" s="19"/>
      <c r="I307" s="20"/>
      <c r="J307" s="19"/>
    </row>
    <row r="308" spans="1:10" customFormat="1" ht="31.5">
      <c r="A308" s="393">
        <v>96624</v>
      </c>
      <c r="B308" s="393" t="s">
        <v>13</v>
      </c>
      <c r="C308" s="382" t="s">
        <v>907</v>
      </c>
      <c r="D308" s="391" t="s">
        <v>1001</v>
      </c>
      <c r="E308" s="381" t="s">
        <v>102</v>
      </c>
      <c r="F308" s="384">
        <v>4.2</v>
      </c>
      <c r="G308" s="385">
        <f t="shared" ref="G308:G310" si="192">$J$4</f>
        <v>0.24940000000000001</v>
      </c>
      <c r="H308" s="386"/>
      <c r="I308" s="387">
        <f t="shared" ref="I308:I312" si="193">H308*(1+G308)</f>
        <v>0</v>
      </c>
      <c r="J308" s="388">
        <f t="shared" ref="J308:J312" si="194">F308*I308</f>
        <v>0</v>
      </c>
    </row>
    <row r="309" spans="1:10" customFormat="1" ht="31.5">
      <c r="A309" s="393">
        <v>92397</v>
      </c>
      <c r="B309" s="381" t="s">
        <v>13</v>
      </c>
      <c r="C309" s="382" t="s">
        <v>908</v>
      </c>
      <c r="D309" s="391" t="s">
        <v>924</v>
      </c>
      <c r="E309" s="381" t="s">
        <v>103</v>
      </c>
      <c r="F309" s="384">
        <f>'Memória de Calculo'!E195</f>
        <v>47.82</v>
      </c>
      <c r="G309" s="385">
        <f t="shared" si="192"/>
        <v>0.24940000000000001</v>
      </c>
      <c r="H309" s="386"/>
      <c r="I309" s="387">
        <f t="shared" si="193"/>
        <v>0</v>
      </c>
      <c r="J309" s="388">
        <f t="shared" si="194"/>
        <v>0</v>
      </c>
    </row>
    <row r="310" spans="1:10" customFormat="1" ht="15.75">
      <c r="A310" s="412" t="s">
        <v>706</v>
      </c>
      <c r="B310" s="393" t="s">
        <v>97</v>
      </c>
      <c r="C310" s="382" t="s">
        <v>909</v>
      </c>
      <c r="D310" s="406" t="s">
        <v>368</v>
      </c>
      <c r="E310" s="381" t="s">
        <v>103</v>
      </c>
      <c r="F310" s="384">
        <v>3.5</v>
      </c>
      <c r="G310" s="396">
        <f t="shared" si="192"/>
        <v>0.24940000000000001</v>
      </c>
      <c r="H310" s="386"/>
      <c r="I310" s="387">
        <f t="shared" si="193"/>
        <v>0</v>
      </c>
      <c r="J310" s="388">
        <f t="shared" si="194"/>
        <v>0</v>
      </c>
    </row>
    <row r="311" spans="1:10" customFormat="1" ht="31.5">
      <c r="A311" s="393">
        <v>98522</v>
      </c>
      <c r="B311" s="393" t="s">
        <v>13</v>
      </c>
      <c r="C311" s="394" t="s">
        <v>928</v>
      </c>
      <c r="D311" s="391" t="s">
        <v>927</v>
      </c>
      <c r="E311" s="393" t="s">
        <v>101</v>
      </c>
      <c r="F311" s="384">
        <v>3</v>
      </c>
      <c r="G311" s="396">
        <f t="shared" si="41"/>
        <v>0.24940000000000001</v>
      </c>
      <c r="H311" s="386"/>
      <c r="I311" s="387">
        <f t="shared" ref="I311" si="195">H311*(1+G311)</f>
        <v>0</v>
      </c>
      <c r="J311" s="388">
        <f t="shared" ref="J311" si="196">F311*I311</f>
        <v>0</v>
      </c>
    </row>
    <row r="312" spans="1:10" customFormat="1" ht="15.75">
      <c r="A312" s="412">
        <v>98504</v>
      </c>
      <c r="B312" s="393" t="s">
        <v>13</v>
      </c>
      <c r="C312" s="382" t="s">
        <v>910</v>
      </c>
      <c r="D312" s="383" t="s">
        <v>870</v>
      </c>
      <c r="E312" s="381" t="s">
        <v>103</v>
      </c>
      <c r="F312" s="384">
        <f>'Memória de Calculo'!E192</f>
        <v>19.66</v>
      </c>
      <c r="G312" s="385">
        <f>$J$4</f>
        <v>0.24940000000000001</v>
      </c>
      <c r="H312" s="386"/>
      <c r="I312" s="387">
        <f t="shared" si="193"/>
        <v>0</v>
      </c>
      <c r="J312" s="388">
        <f t="shared" si="194"/>
        <v>0</v>
      </c>
    </row>
    <row r="313" spans="1:10" customFormat="1" ht="16.5">
      <c r="A313" s="75"/>
      <c r="B313" s="75"/>
      <c r="C313" s="26"/>
      <c r="D313" s="23"/>
      <c r="E313" s="75"/>
      <c r="F313" s="22"/>
      <c r="G313" s="22"/>
      <c r="H313" s="524" t="s">
        <v>16</v>
      </c>
      <c r="I313" s="525"/>
      <c r="J313" s="31">
        <f>SUM(J308:J312)</f>
        <v>0</v>
      </c>
    </row>
    <row r="314" spans="1:10" customFormat="1" ht="16.5">
      <c r="A314" s="18"/>
      <c r="B314" s="18"/>
      <c r="C314" s="11" t="s">
        <v>695</v>
      </c>
      <c r="D314" s="12" t="s">
        <v>375</v>
      </c>
      <c r="E314" s="18"/>
      <c r="F314" s="19"/>
      <c r="G314" s="19"/>
      <c r="H314" s="19"/>
      <c r="I314" s="20"/>
      <c r="J314" s="19"/>
    </row>
    <row r="315" spans="1:10" customFormat="1" ht="15.75">
      <c r="A315" s="412" t="s">
        <v>953</v>
      </c>
      <c r="B315" s="393" t="s">
        <v>97</v>
      </c>
      <c r="C315" s="382" t="s">
        <v>693</v>
      </c>
      <c r="D315" s="383" t="s">
        <v>376</v>
      </c>
      <c r="E315" s="381" t="s">
        <v>103</v>
      </c>
      <c r="F315" s="384">
        <v>97.35</v>
      </c>
      <c r="G315" s="385">
        <f>$J$4</f>
        <v>0.24940000000000001</v>
      </c>
      <c r="H315" s="386"/>
      <c r="I315" s="387">
        <f t="shared" ref="I315:I317" si="197">H315*(1+G315)</f>
        <v>0</v>
      </c>
      <c r="J315" s="388">
        <f t="shared" ref="J315:J317" si="198">F315*I315</f>
        <v>0</v>
      </c>
    </row>
    <row r="316" spans="1:10" customFormat="1" ht="15.75">
      <c r="A316" s="412" t="s">
        <v>954</v>
      </c>
      <c r="B316" s="393" t="s">
        <v>97</v>
      </c>
      <c r="C316" s="382" t="s">
        <v>692</v>
      </c>
      <c r="D316" s="383" t="s">
        <v>380</v>
      </c>
      <c r="E316" s="381" t="s">
        <v>103</v>
      </c>
      <c r="F316" s="384">
        <f>'Memória de Calculo'!$E$125</f>
        <v>65.72</v>
      </c>
      <c r="G316" s="385">
        <f>$J$4</f>
        <v>0.24940000000000001</v>
      </c>
      <c r="H316" s="386"/>
      <c r="I316" s="387">
        <f t="shared" si="197"/>
        <v>0</v>
      </c>
      <c r="J316" s="388">
        <f t="shared" si="198"/>
        <v>0</v>
      </c>
    </row>
    <row r="317" spans="1:10" customFormat="1" ht="15.75">
      <c r="A317" s="412" t="s">
        <v>955</v>
      </c>
      <c r="B317" s="393" t="s">
        <v>97</v>
      </c>
      <c r="C317" s="382" t="s">
        <v>694</v>
      </c>
      <c r="D317" s="383" t="s">
        <v>381</v>
      </c>
      <c r="E317" s="381" t="s">
        <v>103</v>
      </c>
      <c r="F317" s="384">
        <v>76.55</v>
      </c>
      <c r="G317" s="385">
        <f>$J$4</f>
        <v>0.24940000000000001</v>
      </c>
      <c r="H317" s="386"/>
      <c r="I317" s="387">
        <f t="shared" si="197"/>
        <v>0</v>
      </c>
      <c r="J317" s="388">
        <f t="shared" si="198"/>
        <v>0</v>
      </c>
    </row>
    <row r="318" spans="1:10" customFormat="1" ht="26.25" customHeight="1">
      <c r="A318" s="21"/>
      <c r="B318" s="21"/>
      <c r="C318" s="26"/>
      <c r="D318" s="23"/>
      <c r="E318" s="21"/>
      <c r="F318" s="22"/>
      <c r="G318" s="22"/>
      <c r="H318" s="524" t="s">
        <v>16</v>
      </c>
      <c r="I318" s="525"/>
      <c r="J318" s="31">
        <f>SUM(J315:J317)</f>
        <v>0</v>
      </c>
    </row>
    <row r="319" spans="1:10" customFormat="1" ht="15.75">
      <c r="A319" s="226"/>
      <c r="B319" s="226"/>
      <c r="C319" s="227" t="s">
        <v>696</v>
      </c>
      <c r="D319" s="191" t="s">
        <v>500</v>
      </c>
      <c r="E319" s="226"/>
      <c r="F319" s="228"/>
      <c r="G319" s="228"/>
      <c r="H319" s="228"/>
      <c r="I319" s="226"/>
      <c r="J319" s="228"/>
    </row>
    <row r="320" spans="1:10" customFormat="1" ht="15.75">
      <c r="A320" s="79"/>
      <c r="B320" s="95"/>
      <c r="C320" s="24" t="s">
        <v>697</v>
      </c>
      <c r="D320" s="84" t="s">
        <v>492</v>
      </c>
      <c r="E320" s="72"/>
      <c r="F320" s="271"/>
      <c r="G320" s="99"/>
      <c r="H320" s="97"/>
      <c r="I320" s="111"/>
      <c r="J320" s="80"/>
    </row>
    <row r="321" spans="1:111" customFormat="1" ht="15.75">
      <c r="A321" s="393">
        <v>101909</v>
      </c>
      <c r="B321" s="381" t="s">
        <v>13</v>
      </c>
      <c r="C321" s="382" t="s">
        <v>698</v>
      </c>
      <c r="D321" s="391" t="s">
        <v>493</v>
      </c>
      <c r="E321" s="415" t="s">
        <v>98</v>
      </c>
      <c r="F321" s="384">
        <v>2</v>
      </c>
      <c r="G321" s="385">
        <f t="shared" ref="G321:G327" si="199">$J$4</f>
        <v>0.24940000000000001</v>
      </c>
      <c r="H321" s="386"/>
      <c r="I321" s="387">
        <f t="shared" ref="I321:I324" si="200">H321*(1+G321)</f>
        <v>0</v>
      </c>
      <c r="J321" s="388">
        <f t="shared" ref="J321:J324" si="201">F321*I321</f>
        <v>0</v>
      </c>
    </row>
    <row r="322" spans="1:111" customFormat="1" ht="31.5">
      <c r="A322" s="393">
        <v>101905</v>
      </c>
      <c r="B322" s="381" t="s">
        <v>13</v>
      </c>
      <c r="C322" s="382" t="s">
        <v>699</v>
      </c>
      <c r="D322" s="391" t="s">
        <v>494</v>
      </c>
      <c r="E322" s="415" t="s">
        <v>98</v>
      </c>
      <c r="F322" s="384">
        <v>2</v>
      </c>
      <c r="G322" s="385">
        <f t="shared" si="199"/>
        <v>0.24940000000000001</v>
      </c>
      <c r="H322" s="386"/>
      <c r="I322" s="387">
        <f t="shared" si="200"/>
        <v>0</v>
      </c>
      <c r="J322" s="388">
        <f t="shared" si="201"/>
        <v>0</v>
      </c>
    </row>
    <row r="323" spans="1:111" customFormat="1" ht="15.75">
      <c r="A323" s="393" t="s">
        <v>265</v>
      </c>
      <c r="B323" s="381" t="s">
        <v>97</v>
      </c>
      <c r="C323" s="382" t="s">
        <v>700</v>
      </c>
      <c r="D323" s="391" t="s">
        <v>495</v>
      </c>
      <c r="E323" s="415" t="s">
        <v>98</v>
      </c>
      <c r="F323" s="384">
        <v>6</v>
      </c>
      <c r="G323" s="385">
        <f t="shared" si="199"/>
        <v>0.24940000000000001</v>
      </c>
      <c r="H323" s="386"/>
      <c r="I323" s="387">
        <f t="shared" si="200"/>
        <v>0</v>
      </c>
      <c r="J323" s="388">
        <f t="shared" si="201"/>
        <v>0</v>
      </c>
    </row>
    <row r="324" spans="1:111" customFormat="1" ht="31.5">
      <c r="A324" s="393">
        <v>102492</v>
      </c>
      <c r="B324" s="381" t="s">
        <v>13</v>
      </c>
      <c r="C324" s="382" t="s">
        <v>701</v>
      </c>
      <c r="D324" s="391" t="s">
        <v>872</v>
      </c>
      <c r="E324" s="415" t="s">
        <v>103</v>
      </c>
      <c r="F324" s="384">
        <v>2</v>
      </c>
      <c r="G324" s="385">
        <f t="shared" si="199"/>
        <v>0.24940000000000001</v>
      </c>
      <c r="H324" s="386"/>
      <c r="I324" s="387">
        <f t="shared" si="200"/>
        <v>0</v>
      </c>
      <c r="J324" s="388">
        <f t="shared" si="201"/>
        <v>0</v>
      </c>
    </row>
    <row r="325" spans="1:111" customFormat="1" ht="16.5">
      <c r="A325" s="282"/>
      <c r="B325" s="282"/>
      <c r="C325" s="24" t="s">
        <v>702</v>
      </c>
      <c r="D325" s="84" t="s">
        <v>496</v>
      </c>
      <c r="E325" s="75"/>
      <c r="F325" s="271"/>
      <c r="G325" s="99"/>
      <c r="H325" s="97"/>
      <c r="I325" s="111"/>
      <c r="J325" s="80"/>
    </row>
    <row r="326" spans="1:111" customFormat="1" ht="31.5">
      <c r="A326" s="393" t="s">
        <v>265</v>
      </c>
      <c r="B326" s="381" t="s">
        <v>97</v>
      </c>
      <c r="C326" s="382" t="s">
        <v>703</v>
      </c>
      <c r="D326" s="391" t="s">
        <v>497</v>
      </c>
      <c r="E326" s="415" t="s">
        <v>98</v>
      </c>
      <c r="F326" s="384">
        <v>20</v>
      </c>
      <c r="G326" s="385">
        <f t="shared" si="199"/>
        <v>0.24940000000000001</v>
      </c>
      <c r="H326" s="386"/>
      <c r="I326" s="387">
        <f>H326*(1+G326)</f>
        <v>0</v>
      </c>
      <c r="J326" s="388">
        <f>F326*I326</f>
        <v>0</v>
      </c>
    </row>
    <row r="327" spans="1:111" customFormat="1" ht="15.75">
      <c r="A327" s="393">
        <v>100718</v>
      </c>
      <c r="B327" s="381" t="s">
        <v>13</v>
      </c>
      <c r="C327" s="382"/>
      <c r="D327" s="391" t="s">
        <v>871</v>
      </c>
      <c r="E327" s="415" t="s">
        <v>101</v>
      </c>
      <c r="F327" s="384">
        <v>161.80000000000001</v>
      </c>
      <c r="G327" s="385">
        <f t="shared" si="199"/>
        <v>0.24940000000000001</v>
      </c>
      <c r="H327" s="386"/>
      <c r="I327" s="387">
        <f>H327*(1+G327)</f>
        <v>0</v>
      </c>
      <c r="J327" s="388">
        <f>F327*I327</f>
        <v>0</v>
      </c>
    </row>
    <row r="328" spans="1:111" customFormat="1" ht="16.5">
      <c r="A328" s="282"/>
      <c r="B328" s="282"/>
      <c r="C328" s="24" t="s">
        <v>704</v>
      </c>
      <c r="D328" s="84" t="s">
        <v>498</v>
      </c>
      <c r="E328" s="271"/>
      <c r="F328" s="271"/>
      <c r="G328" s="99"/>
      <c r="H328" s="97"/>
      <c r="I328" s="111"/>
      <c r="J328" s="80"/>
    </row>
    <row r="329" spans="1:111" s="4" customFormat="1" ht="15.75">
      <c r="A329" s="393">
        <v>97599</v>
      </c>
      <c r="B329" s="381" t="s">
        <v>13</v>
      </c>
      <c r="C329" s="382" t="s">
        <v>705</v>
      </c>
      <c r="D329" s="391" t="s">
        <v>499</v>
      </c>
      <c r="E329" s="415" t="s">
        <v>98</v>
      </c>
      <c r="F329" s="384">
        <v>9</v>
      </c>
      <c r="G329" s="385">
        <f t="shared" ref="G329" si="202">$J$4</f>
        <v>0.24940000000000001</v>
      </c>
      <c r="H329" s="386"/>
      <c r="I329" s="387">
        <f>H329*(1+G329)</f>
        <v>0</v>
      </c>
      <c r="J329" s="388">
        <f>F329*I329</f>
        <v>0</v>
      </c>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row>
    <row r="330" spans="1:111" s="211" customFormat="1">
      <c r="A330" s="75"/>
      <c r="B330" s="75"/>
      <c r="C330" s="47"/>
      <c r="D330" s="25"/>
      <c r="E330" s="75"/>
      <c r="F330" s="22"/>
      <c r="G330" s="22"/>
      <c r="H330" s="503" t="s">
        <v>16</v>
      </c>
      <c r="I330" s="503"/>
      <c r="J330" s="31">
        <f>SUM(J321:J329)</f>
        <v>0</v>
      </c>
      <c r="K330" s="266"/>
      <c r="L330" s="266"/>
      <c r="M330" s="266"/>
      <c r="N330" s="266"/>
      <c r="O330" s="266"/>
      <c r="P330" s="266"/>
      <c r="Q330" s="266"/>
      <c r="R330" s="266"/>
      <c r="S330" s="266"/>
      <c r="T330" s="266"/>
      <c r="U330" s="266"/>
      <c r="V330" s="266"/>
      <c r="W330" s="266"/>
      <c r="X330" s="266"/>
      <c r="Y330" s="266"/>
      <c r="Z330" s="266"/>
      <c r="AA330" s="266"/>
      <c r="AB330" s="266"/>
      <c r="AC330" s="266"/>
      <c r="AD330" s="266"/>
      <c r="AE330" s="266"/>
      <c r="AF330" s="266"/>
      <c r="AG330" s="266"/>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7"/>
      <c r="BQ330" s="267"/>
      <c r="BR330" s="267"/>
      <c r="BS330" s="267"/>
      <c r="BT330" s="267"/>
      <c r="BU330" s="267"/>
      <c r="BV330" s="267"/>
      <c r="BW330" s="267"/>
      <c r="BX330" s="267"/>
      <c r="BY330" s="267"/>
      <c r="BZ330" s="267"/>
      <c r="CA330" s="267"/>
      <c r="CB330" s="267"/>
      <c r="CC330" s="267"/>
      <c r="CD330" s="267"/>
      <c r="CE330" s="267"/>
      <c r="CF330" s="267"/>
      <c r="CG330" s="267"/>
      <c r="CH330" s="267"/>
      <c r="CI330" s="267"/>
      <c r="CJ330" s="267"/>
      <c r="CK330" s="267"/>
      <c r="CL330" s="267"/>
      <c r="CM330" s="267"/>
      <c r="CN330" s="267"/>
      <c r="CO330" s="267"/>
      <c r="CP330" s="267"/>
      <c r="CQ330" s="267"/>
      <c r="CR330" s="267"/>
      <c r="CS330" s="267"/>
      <c r="CT330" s="267"/>
      <c r="CU330" s="267"/>
      <c r="CV330" s="267"/>
      <c r="CW330" s="267"/>
      <c r="CX330" s="267"/>
      <c r="CY330" s="267"/>
      <c r="CZ330" s="267"/>
      <c r="DA330" s="267"/>
      <c r="DB330" s="267"/>
      <c r="DC330" s="267"/>
      <c r="DD330" s="267"/>
      <c r="DE330" s="267"/>
      <c r="DF330" s="267"/>
      <c r="DG330" s="267"/>
    </row>
    <row r="331" spans="1:111" s="211" customFormat="1" ht="21">
      <c r="A331" s="517" t="s">
        <v>181</v>
      </c>
      <c r="B331" s="518"/>
      <c r="C331" s="518"/>
      <c r="D331" s="518"/>
      <c r="E331" s="518"/>
      <c r="F331" s="518"/>
      <c r="G331" s="518"/>
      <c r="H331" s="519"/>
      <c r="I331" s="515">
        <f>(SUM(J13:J330))/2</f>
        <v>6837.7</v>
      </c>
      <c r="J331" s="516"/>
      <c r="K331" s="266"/>
      <c r="L331" s="266"/>
      <c r="M331" s="266"/>
      <c r="N331" s="266"/>
      <c r="O331" s="266"/>
      <c r="P331" s="266"/>
      <c r="Q331" s="266"/>
      <c r="R331" s="266"/>
      <c r="S331" s="266"/>
      <c r="T331" s="266"/>
      <c r="U331" s="266"/>
      <c r="V331" s="266"/>
      <c r="W331" s="266"/>
      <c r="X331" s="266"/>
      <c r="Y331" s="266"/>
      <c r="Z331" s="266"/>
      <c r="AA331" s="266"/>
      <c r="AB331" s="266"/>
      <c r="AC331" s="266"/>
      <c r="AD331" s="266"/>
      <c r="AE331" s="266"/>
      <c r="AF331" s="266"/>
      <c r="AG331" s="266"/>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7"/>
      <c r="BQ331" s="267"/>
      <c r="BR331" s="267"/>
      <c r="BS331" s="267"/>
      <c r="BT331" s="267"/>
      <c r="BU331" s="267"/>
      <c r="BV331" s="267"/>
      <c r="BW331" s="267"/>
      <c r="BX331" s="267"/>
      <c r="BY331" s="267"/>
      <c r="BZ331" s="267"/>
      <c r="CA331" s="267"/>
      <c r="CB331" s="267"/>
      <c r="CC331" s="267"/>
      <c r="CD331" s="267"/>
      <c r="CE331" s="267"/>
      <c r="CF331" s="267"/>
      <c r="CG331" s="267"/>
      <c r="CH331" s="267"/>
      <c r="CI331" s="267"/>
      <c r="CJ331" s="267"/>
      <c r="CK331" s="267"/>
      <c r="CL331" s="267"/>
      <c r="CM331" s="267"/>
      <c r="CN331" s="267"/>
      <c r="CO331" s="267"/>
      <c r="CP331" s="267"/>
      <c r="CQ331" s="267"/>
      <c r="CR331" s="267"/>
      <c r="CS331" s="267"/>
      <c r="CT331" s="267"/>
      <c r="CU331" s="267"/>
      <c r="CV331" s="267"/>
      <c r="CW331" s="267"/>
      <c r="CX331" s="267"/>
      <c r="CY331" s="267"/>
      <c r="CZ331" s="267"/>
      <c r="DA331" s="267"/>
      <c r="DB331" s="267"/>
      <c r="DC331" s="267"/>
      <c r="DD331" s="267"/>
      <c r="DE331" s="267"/>
      <c r="DF331" s="267"/>
      <c r="DG331" s="267"/>
    </row>
    <row r="332" spans="1:111" s="211" customFormat="1">
      <c r="A332" s="506" t="s">
        <v>988</v>
      </c>
      <c r="B332" s="507"/>
      <c r="C332" s="507"/>
      <c r="D332" s="507"/>
      <c r="E332" s="507"/>
      <c r="F332" s="507"/>
      <c r="G332" s="507"/>
      <c r="H332" s="507"/>
      <c r="I332" s="507"/>
      <c r="J332" s="508"/>
      <c r="K332" s="266"/>
      <c r="L332" s="266"/>
      <c r="M332" s="266"/>
      <c r="N332" s="266"/>
      <c r="O332" s="266"/>
      <c r="P332" s="266"/>
      <c r="Q332" s="266"/>
      <c r="R332" s="266"/>
      <c r="S332" s="266"/>
      <c r="T332" s="266"/>
      <c r="U332" s="266"/>
      <c r="V332" s="266"/>
      <c r="W332" s="266"/>
      <c r="X332" s="266"/>
      <c r="Y332" s="266"/>
      <c r="Z332" s="266"/>
      <c r="AA332" s="266"/>
      <c r="AB332" s="266"/>
      <c r="AC332" s="266"/>
      <c r="AD332" s="266"/>
      <c r="AE332" s="266"/>
      <c r="AF332" s="266"/>
      <c r="AG332" s="266"/>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7"/>
      <c r="BQ332" s="267"/>
      <c r="BR332" s="267"/>
      <c r="BS332" s="267"/>
      <c r="BT332" s="267"/>
      <c r="BU332" s="267"/>
      <c r="BV332" s="267"/>
      <c r="BW332" s="267"/>
      <c r="BX332" s="267"/>
      <c r="BY332" s="267"/>
      <c r="BZ332" s="267"/>
      <c r="CA332" s="267"/>
      <c r="CB332" s="267"/>
      <c r="CC332" s="267"/>
      <c r="CD332" s="267"/>
      <c r="CE332" s="267"/>
      <c r="CF332" s="267"/>
      <c r="CG332" s="267"/>
      <c r="CH332" s="267"/>
      <c r="CI332" s="267"/>
      <c r="CJ332" s="267"/>
      <c r="CK332" s="267"/>
      <c r="CL332" s="267"/>
      <c r="CM332" s="267"/>
      <c r="CN332" s="267"/>
      <c r="CO332" s="267"/>
      <c r="CP332" s="267"/>
      <c r="CQ332" s="267"/>
      <c r="CR332" s="267"/>
      <c r="CS332" s="267"/>
      <c r="CT332" s="267"/>
      <c r="CU332" s="267"/>
      <c r="CV332" s="267"/>
      <c r="CW332" s="267"/>
      <c r="CX332" s="267"/>
      <c r="CY332" s="267"/>
      <c r="CZ332" s="267"/>
      <c r="DA332" s="267"/>
      <c r="DB332" s="267"/>
      <c r="DC332" s="267"/>
      <c r="DD332" s="267"/>
      <c r="DE332" s="267"/>
      <c r="DF332" s="267"/>
      <c r="DG332" s="267"/>
    </row>
    <row r="333" spans="1:111" s="211" customFormat="1">
      <c r="A333" s="509"/>
      <c r="B333" s="510"/>
      <c r="C333" s="510"/>
      <c r="D333" s="510"/>
      <c r="E333" s="510"/>
      <c r="F333" s="510"/>
      <c r="G333" s="510"/>
      <c r="H333" s="510"/>
      <c r="I333" s="510"/>
      <c r="J333" s="511"/>
      <c r="K333" s="266"/>
      <c r="L333" s="266"/>
      <c r="M333" s="266"/>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7"/>
      <c r="BQ333" s="267"/>
      <c r="BR333" s="267"/>
      <c r="BS333" s="267"/>
      <c r="BT333" s="267"/>
      <c r="BU333" s="267"/>
      <c r="BV333" s="267"/>
      <c r="BW333" s="267"/>
      <c r="BX333" s="267"/>
      <c r="BY333" s="267"/>
      <c r="BZ333" s="267"/>
      <c r="CA333" s="267"/>
      <c r="CB333" s="267"/>
      <c r="CC333" s="267"/>
      <c r="CD333" s="267"/>
      <c r="CE333" s="267"/>
      <c r="CF333" s="267"/>
      <c r="CG333" s="267"/>
      <c r="CH333" s="267"/>
      <c r="CI333" s="267"/>
      <c r="CJ333" s="267"/>
      <c r="CK333" s="267"/>
      <c r="CL333" s="267"/>
      <c r="CM333" s="267"/>
      <c r="CN333" s="267"/>
      <c r="CO333" s="267"/>
      <c r="CP333" s="267"/>
      <c r="CQ333" s="267"/>
      <c r="CR333" s="267"/>
      <c r="CS333" s="267"/>
      <c r="CT333" s="267"/>
      <c r="CU333" s="267"/>
      <c r="CV333" s="267"/>
      <c r="CW333" s="267"/>
      <c r="CX333" s="267"/>
      <c r="CY333" s="267"/>
      <c r="CZ333" s="267"/>
      <c r="DA333" s="267"/>
      <c r="DB333" s="267"/>
      <c r="DC333" s="267"/>
      <c r="DD333" s="267"/>
      <c r="DE333" s="267"/>
      <c r="DF333" s="267"/>
      <c r="DG333" s="267"/>
    </row>
    <row r="334" spans="1:111" s="211" customFormat="1">
      <c r="A334" s="512"/>
      <c r="B334" s="513"/>
      <c r="C334" s="513"/>
      <c r="D334" s="513"/>
      <c r="E334" s="513"/>
      <c r="F334" s="513"/>
      <c r="G334" s="513"/>
      <c r="H334" s="513"/>
      <c r="I334" s="513"/>
      <c r="J334" s="514"/>
      <c r="K334" s="266"/>
      <c r="L334" s="266"/>
      <c r="M334" s="266"/>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7"/>
      <c r="BQ334" s="267"/>
      <c r="BR334" s="267"/>
      <c r="BS334" s="267"/>
      <c r="BT334" s="267"/>
      <c r="BU334" s="267"/>
      <c r="BV334" s="267"/>
      <c r="BW334" s="267"/>
      <c r="BX334" s="267"/>
      <c r="BY334" s="267"/>
      <c r="BZ334" s="267"/>
      <c r="CA334" s="267"/>
      <c r="CB334" s="267"/>
      <c r="CC334" s="267"/>
      <c r="CD334" s="267"/>
      <c r="CE334" s="267"/>
      <c r="CF334" s="267"/>
      <c r="CG334" s="267"/>
      <c r="CH334" s="267"/>
      <c r="CI334" s="267"/>
      <c r="CJ334" s="267"/>
      <c r="CK334" s="267"/>
      <c r="CL334" s="267"/>
      <c r="CM334" s="267"/>
      <c r="CN334" s="267"/>
      <c r="CO334" s="267"/>
      <c r="CP334" s="267"/>
      <c r="CQ334" s="267"/>
      <c r="CR334" s="267"/>
      <c r="CS334" s="267"/>
      <c r="CT334" s="267"/>
      <c r="CU334" s="267"/>
      <c r="CV334" s="267"/>
      <c r="CW334" s="267"/>
      <c r="CX334" s="267"/>
      <c r="CY334" s="267"/>
      <c r="CZ334" s="267"/>
      <c r="DA334" s="267"/>
      <c r="DB334" s="267"/>
      <c r="DC334" s="267"/>
      <c r="DD334" s="267"/>
      <c r="DE334" s="267"/>
      <c r="DF334" s="267"/>
      <c r="DG334" s="267"/>
    </row>
    <row r="335" spans="1:111" s="211" customFormat="1">
      <c r="A335" s="32"/>
      <c r="B335" s="32"/>
      <c r="C335" s="38"/>
      <c r="D335" s="36"/>
      <c r="E335" s="32"/>
      <c r="F335" s="37"/>
      <c r="G335" s="37"/>
      <c r="H335" s="37"/>
      <c r="I335" s="32"/>
      <c r="J335" s="37"/>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7"/>
      <c r="BQ335" s="267"/>
      <c r="BR335" s="267"/>
      <c r="BS335" s="267"/>
      <c r="BT335" s="267"/>
      <c r="BU335" s="267"/>
      <c r="BV335" s="267"/>
      <c r="BW335" s="267"/>
      <c r="BX335" s="267"/>
      <c r="BY335" s="267"/>
      <c r="BZ335" s="267"/>
      <c r="CA335" s="267"/>
      <c r="CB335" s="267"/>
      <c r="CC335" s="267"/>
      <c r="CD335" s="267"/>
      <c r="CE335" s="267"/>
      <c r="CF335" s="267"/>
      <c r="CG335" s="267"/>
      <c r="CH335" s="267"/>
      <c r="CI335" s="267"/>
      <c r="CJ335" s="267"/>
      <c r="CK335" s="267"/>
      <c r="CL335" s="267"/>
      <c r="CM335" s="267"/>
      <c r="CN335" s="267"/>
      <c r="CO335" s="267"/>
      <c r="CP335" s="267"/>
      <c r="CQ335" s="267"/>
      <c r="CR335" s="267"/>
      <c r="CS335" s="267"/>
      <c r="CT335" s="267"/>
      <c r="CU335" s="267"/>
      <c r="CV335" s="267"/>
      <c r="CW335" s="267"/>
      <c r="CX335" s="267"/>
      <c r="CY335" s="267"/>
      <c r="CZ335" s="267"/>
      <c r="DA335" s="267"/>
      <c r="DB335" s="267"/>
      <c r="DC335" s="267"/>
      <c r="DD335" s="267"/>
      <c r="DE335" s="267"/>
      <c r="DF335" s="267"/>
      <c r="DG335" s="267"/>
    </row>
    <row r="336" spans="1:111" s="211" customFormat="1">
      <c r="A336" s="32"/>
      <c r="B336" s="32"/>
      <c r="C336" s="38"/>
      <c r="D336" s="36"/>
      <c r="E336" s="32"/>
      <c r="F336" s="37"/>
      <c r="G336" s="37"/>
      <c r="H336" s="37"/>
      <c r="I336" s="32"/>
      <c r="J336" s="37"/>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7"/>
      <c r="BQ336" s="267"/>
      <c r="BR336" s="267"/>
      <c r="BS336" s="267"/>
      <c r="BT336" s="267"/>
      <c r="BU336" s="267"/>
      <c r="BV336" s="267"/>
      <c r="BW336" s="267"/>
      <c r="BX336" s="267"/>
      <c r="BY336" s="267"/>
      <c r="BZ336" s="267"/>
      <c r="CA336" s="267"/>
      <c r="CB336" s="267"/>
      <c r="CC336" s="267"/>
      <c r="CD336" s="267"/>
      <c r="CE336" s="267"/>
      <c r="CF336" s="267"/>
      <c r="CG336" s="267"/>
      <c r="CH336" s="267"/>
      <c r="CI336" s="267"/>
      <c r="CJ336" s="267"/>
      <c r="CK336" s="267"/>
      <c r="CL336" s="267"/>
      <c r="CM336" s="267"/>
      <c r="CN336" s="267"/>
      <c r="CO336" s="267"/>
      <c r="CP336" s="267"/>
      <c r="CQ336" s="267"/>
      <c r="CR336" s="267"/>
      <c r="CS336" s="267"/>
      <c r="CT336" s="267"/>
      <c r="CU336" s="267"/>
      <c r="CV336" s="267"/>
      <c r="CW336" s="267"/>
      <c r="CX336" s="267"/>
      <c r="CY336" s="267"/>
      <c r="CZ336" s="267"/>
      <c r="DA336" s="267"/>
      <c r="DB336" s="267"/>
      <c r="DC336" s="267"/>
      <c r="DD336" s="267"/>
      <c r="DE336" s="267"/>
      <c r="DF336" s="267"/>
      <c r="DG336" s="267"/>
    </row>
    <row r="337" spans="1:111" s="211" customFormat="1">
      <c r="A337" s="32"/>
      <c r="B337" s="32"/>
      <c r="C337" s="38"/>
      <c r="D337" s="36"/>
      <c r="E337" s="32"/>
      <c r="F337" s="37"/>
      <c r="G337" s="37"/>
      <c r="H337" s="37"/>
      <c r="I337" s="32"/>
      <c r="J337" s="37"/>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7"/>
      <c r="BQ337" s="267"/>
      <c r="BR337" s="267"/>
      <c r="BS337" s="267"/>
      <c r="BT337" s="267"/>
      <c r="BU337" s="267"/>
      <c r="BV337" s="267"/>
      <c r="BW337" s="267"/>
      <c r="BX337" s="267"/>
      <c r="BY337" s="267"/>
      <c r="BZ337" s="267"/>
      <c r="CA337" s="267"/>
      <c r="CB337" s="267"/>
      <c r="CC337" s="267"/>
      <c r="CD337" s="267"/>
      <c r="CE337" s="267"/>
      <c r="CF337" s="267"/>
      <c r="CG337" s="267"/>
      <c r="CH337" s="267"/>
      <c r="CI337" s="267"/>
      <c r="CJ337" s="267"/>
      <c r="CK337" s="267"/>
      <c r="CL337" s="267"/>
      <c r="CM337" s="267"/>
      <c r="CN337" s="267"/>
      <c r="CO337" s="267"/>
      <c r="CP337" s="267"/>
      <c r="CQ337" s="267"/>
      <c r="CR337" s="267"/>
      <c r="CS337" s="267"/>
      <c r="CT337" s="267"/>
      <c r="CU337" s="267"/>
      <c r="CV337" s="267"/>
      <c r="CW337" s="267"/>
      <c r="CX337" s="267"/>
      <c r="CY337" s="267"/>
      <c r="CZ337" s="267"/>
      <c r="DA337" s="267"/>
      <c r="DB337" s="267"/>
      <c r="DC337" s="267"/>
      <c r="DD337" s="267"/>
      <c r="DE337" s="267"/>
      <c r="DF337" s="267"/>
      <c r="DG337" s="267"/>
    </row>
    <row r="338" spans="1:111" s="211" customFormat="1">
      <c r="A338" s="98"/>
      <c r="B338" s="98"/>
      <c r="C338" s="38"/>
      <c r="D338" s="36"/>
      <c r="E338" s="98"/>
      <c r="F338" s="37"/>
      <c r="G338" s="37"/>
      <c r="H338" s="37"/>
      <c r="I338" s="33"/>
      <c r="J338" s="33"/>
      <c r="K338" s="266"/>
      <c r="L338" s="266"/>
      <c r="M338" s="266"/>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7"/>
      <c r="BQ338" s="267"/>
      <c r="BR338" s="267"/>
      <c r="BS338" s="267"/>
      <c r="BT338" s="267"/>
      <c r="BU338" s="267"/>
      <c r="BV338" s="267"/>
      <c r="BW338" s="267"/>
      <c r="BX338" s="267"/>
      <c r="BY338" s="267"/>
      <c r="BZ338" s="267"/>
      <c r="CA338" s="267"/>
      <c r="CB338" s="267"/>
      <c r="CC338" s="267"/>
      <c r="CD338" s="267"/>
      <c r="CE338" s="267"/>
      <c r="CF338" s="267"/>
      <c r="CG338" s="267"/>
      <c r="CH338" s="267"/>
      <c r="CI338" s="267"/>
      <c r="CJ338" s="267"/>
      <c r="CK338" s="267"/>
      <c r="CL338" s="267"/>
      <c r="CM338" s="267"/>
      <c r="CN338" s="267"/>
      <c r="CO338" s="267"/>
      <c r="CP338" s="267"/>
      <c r="CQ338" s="267"/>
      <c r="CR338" s="267"/>
      <c r="CS338" s="267"/>
      <c r="CT338" s="267"/>
      <c r="CU338" s="267"/>
      <c r="CV338" s="267"/>
      <c r="CW338" s="267"/>
      <c r="CX338" s="267"/>
      <c r="CY338" s="267"/>
      <c r="CZ338" s="267"/>
      <c r="DA338" s="267"/>
      <c r="DB338" s="267"/>
      <c r="DC338" s="267"/>
      <c r="DD338" s="267"/>
      <c r="DE338" s="267"/>
      <c r="DF338" s="267"/>
      <c r="DG338" s="267"/>
    </row>
    <row r="339" spans="1:111" s="4" customFormat="1" ht="20.25" customHeight="1">
      <c r="A339" s="32"/>
      <c r="B339" s="32"/>
      <c r="C339" s="38"/>
      <c r="D339" s="36"/>
      <c r="E339" s="32"/>
      <c r="F339" s="37"/>
      <c r="G339" s="37"/>
      <c r="H339" s="37"/>
      <c r="I339" s="32"/>
      <c r="J339" s="37"/>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row>
    <row r="340" spans="1:111" s="4" customFormat="1" ht="24.75" customHeight="1">
      <c r="A340" s="32"/>
      <c r="B340" s="32"/>
      <c r="C340" s="38"/>
      <c r="D340" s="36"/>
      <c r="E340" s="32"/>
      <c r="F340" s="37"/>
      <c r="G340" s="37"/>
      <c r="H340" s="37"/>
      <c r="I340" s="32"/>
      <c r="J340" s="37"/>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row>
    <row r="341" spans="1:111" s="4" customFormat="1" ht="20.25" customHeight="1">
      <c r="A341" s="32"/>
      <c r="B341" s="32"/>
      <c r="C341" s="38"/>
      <c r="D341" s="36"/>
      <c r="E341" s="32"/>
      <c r="F341" s="37"/>
      <c r="G341" s="37"/>
      <c r="H341" s="37"/>
      <c r="I341" s="32"/>
      <c r="J341" s="37"/>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row>
    <row r="342" spans="1:111" s="4" customFormat="1" ht="39.75" customHeight="1">
      <c r="A342" s="32"/>
      <c r="B342" s="32"/>
      <c r="C342" s="38"/>
      <c r="D342" s="36"/>
      <c r="E342" s="32"/>
      <c r="F342" s="37"/>
      <c r="G342" s="37"/>
      <c r="H342" s="37"/>
      <c r="I342" s="32"/>
      <c r="J342" s="37"/>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row>
    <row r="344" spans="1:111" ht="21" customHeight="1">
      <c r="BP344" s="98"/>
      <c r="BQ344" s="98"/>
      <c r="BR344" s="98"/>
      <c r="BS344" s="98"/>
      <c r="BT344" s="98"/>
      <c r="BU344" s="98"/>
      <c r="BV344" s="98"/>
      <c r="BW344" s="98"/>
      <c r="BX344" s="98"/>
      <c r="BY344" s="98"/>
      <c r="BZ344" s="98"/>
      <c r="CA344" s="98"/>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row>
    <row r="345" spans="1:111">
      <c r="BP345" s="98"/>
      <c r="BQ345" s="98"/>
      <c r="BR345" s="98"/>
      <c r="BS345" s="98"/>
      <c r="BT345" s="98"/>
      <c r="BU345" s="98"/>
      <c r="BV345" s="98"/>
      <c r="BW345" s="98"/>
      <c r="BX345" s="98"/>
      <c r="BY345" s="98"/>
      <c r="BZ345" s="98"/>
      <c r="CA345" s="98"/>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row>
    <row r="346" spans="1:111">
      <c r="BP346" s="98"/>
      <c r="BQ346" s="98"/>
      <c r="BR346" s="98"/>
      <c r="BS346" s="98"/>
      <c r="BT346" s="98"/>
      <c r="BU346" s="98"/>
      <c r="BV346" s="98"/>
      <c r="BW346" s="98"/>
      <c r="BX346" s="98"/>
      <c r="BY346" s="98"/>
      <c r="BZ346" s="98"/>
      <c r="CA346" s="98"/>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row>
    <row r="347" spans="1:111">
      <c r="BP347" s="98"/>
      <c r="BQ347" s="98"/>
      <c r="BR347" s="98"/>
      <c r="BS347" s="98"/>
      <c r="BT347" s="98"/>
      <c r="BU347" s="98"/>
      <c r="BV347" s="98"/>
      <c r="BW347" s="98"/>
      <c r="BX347" s="98"/>
      <c r="BY347" s="98"/>
      <c r="BZ347" s="98"/>
      <c r="CA347" s="98"/>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row>
    <row r="348" spans="1:111">
      <c r="BP348" s="98"/>
      <c r="BQ348" s="98"/>
      <c r="BR348" s="98"/>
      <c r="BS348" s="98"/>
      <c r="BT348" s="98"/>
      <c r="BU348" s="98"/>
      <c r="BV348" s="98"/>
      <c r="BW348" s="98"/>
      <c r="BX348" s="98"/>
      <c r="BY348" s="98"/>
      <c r="BZ348" s="98"/>
      <c r="CA348" s="98"/>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row>
    <row r="349" spans="1:111">
      <c r="BP349" s="98"/>
      <c r="BQ349" s="98"/>
      <c r="BR349" s="98"/>
      <c r="BS349" s="98"/>
      <c r="BT349" s="98"/>
      <c r="BU349" s="98"/>
      <c r="BV349" s="98"/>
      <c r="BW349" s="98"/>
      <c r="BX349" s="98"/>
      <c r="BY349" s="98"/>
      <c r="BZ349" s="98"/>
      <c r="CA349" s="98"/>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row>
    <row r="350" spans="1:111">
      <c r="BP350" s="98"/>
      <c r="BQ350" s="98"/>
      <c r="BR350" s="98"/>
      <c r="BS350" s="98"/>
      <c r="BT350" s="98"/>
      <c r="BU350" s="9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row>
    <row r="351" spans="1:111">
      <c r="BP351" s="98"/>
      <c r="BQ351" s="98"/>
      <c r="BR351" s="98"/>
      <c r="BS351" s="98"/>
      <c r="BT351" s="98"/>
      <c r="BU351" s="9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row>
    <row r="352" spans="1:111">
      <c r="BP352" s="98"/>
      <c r="BQ352" s="98"/>
      <c r="BR352" s="98"/>
      <c r="BS352" s="98"/>
      <c r="BT352" s="98"/>
      <c r="BU352" s="9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row>
    <row r="353" spans="68:111">
      <c r="BP353" s="98"/>
      <c r="BQ353" s="98"/>
      <c r="BR353" s="98"/>
      <c r="BS353" s="98"/>
      <c r="BT353" s="98"/>
      <c r="BU353" s="9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row>
    <row r="354" spans="68:111">
      <c r="BP354" s="98"/>
      <c r="BQ354" s="98"/>
      <c r="BR354" s="98"/>
      <c r="BS354" s="98"/>
      <c r="BT354" s="98"/>
      <c r="BU354" s="9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row>
    <row r="356" spans="68:111" ht="17.25" customHeight="1"/>
  </sheetData>
  <autoFilter ref="A1:A338"/>
  <mergeCells count="34">
    <mergeCell ref="H38:I38"/>
    <mergeCell ref="H30:I30"/>
    <mergeCell ref="H318:I318"/>
    <mergeCell ref="H306:I306"/>
    <mergeCell ref="H248:I248"/>
    <mergeCell ref="H254:I254"/>
    <mergeCell ref="H287:I287"/>
    <mergeCell ref="H295:I295"/>
    <mergeCell ref="H313:I313"/>
    <mergeCell ref="H52:I52"/>
    <mergeCell ref="H74:I74"/>
    <mergeCell ref="H71:I71"/>
    <mergeCell ref="H82:I82"/>
    <mergeCell ref="H101:I101"/>
    <mergeCell ref="A1:J2"/>
    <mergeCell ref="A9:A10"/>
    <mergeCell ref="B9:B10"/>
    <mergeCell ref="C9:C10"/>
    <mergeCell ref="D9:D10"/>
    <mergeCell ref="E9:E10"/>
    <mergeCell ref="F9:F10"/>
    <mergeCell ref="H9:J9"/>
    <mergeCell ref="H330:I330"/>
    <mergeCell ref="H303:I303"/>
    <mergeCell ref="A332:J334"/>
    <mergeCell ref="H110:I110"/>
    <mergeCell ref="I331:J331"/>
    <mergeCell ref="A331:H331"/>
    <mergeCell ref="H206:I206"/>
    <mergeCell ref="H219:I219"/>
    <mergeCell ref="H131:I131"/>
    <mergeCell ref="H149:I149"/>
    <mergeCell ref="H174:I174"/>
    <mergeCell ref="H121:I121"/>
  </mergeCells>
  <phoneticPr fontId="76" type="noConversion"/>
  <printOptions horizontalCentered="1"/>
  <pageMargins left="0.59055118110236227" right="0.11811023622047245" top="0.51181102362204722" bottom="0.98425196850393704" header="0.31496062992125984" footer="0.31496062992125984"/>
  <pageSetup paperSize="9" scale="64" orientation="landscape" horizontalDpi="300" verticalDpi="300" r:id="rId1"/>
  <headerFooter>
    <oddFooter>&amp;L&amp;G&amp;C&amp;"-,Negrito"&amp;9Camila Diel Bobrzyk
 &amp;"-,Regular"Engenheira Civil 
CREA MT025305&amp;R&amp;P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WhiteSpace="0" view="pageBreakPreview" zoomScale="80" zoomScaleNormal="100" zoomScaleSheetLayoutView="80" zoomScalePageLayoutView="90" workbookViewId="0">
      <selection activeCell="I10" sqref="I10:I32"/>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5.42578125"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520" t="str">
        <f>Orçamento!A1</f>
        <v xml:space="preserve"> Construção da Capela Mortuaria Zona Leste</v>
      </c>
      <c r="B1" s="520"/>
      <c r="C1" s="520"/>
      <c r="D1" s="520"/>
      <c r="E1" s="520"/>
      <c r="F1" s="520"/>
      <c r="G1" s="520"/>
      <c r="H1" s="520"/>
      <c r="I1" s="520"/>
    </row>
    <row r="2" spans="1:14" ht="20.85" customHeight="1">
      <c r="A2" s="520"/>
      <c r="B2" s="520"/>
      <c r="C2" s="520"/>
      <c r="D2" s="520"/>
      <c r="E2" s="520"/>
      <c r="F2" s="520"/>
      <c r="G2" s="520"/>
      <c r="H2" s="520"/>
      <c r="I2" s="520"/>
    </row>
    <row r="3" spans="1:14" ht="21" customHeight="1">
      <c r="A3" s="146" t="str">
        <f>Orçamento!A3</f>
        <v>Proprietário:  Municipio de Sorriso</v>
      </c>
      <c r="B3" s="160"/>
      <c r="C3" s="161"/>
      <c r="D3" s="162"/>
      <c r="E3" s="537" t="s">
        <v>7</v>
      </c>
      <c r="F3" s="537"/>
      <c r="G3" s="150">
        <f>G33</f>
        <v>6837.7</v>
      </c>
      <c r="H3" s="151" t="s">
        <v>9</v>
      </c>
      <c r="I3" s="152">
        <f>Orçamento!J3</f>
        <v>44435</v>
      </c>
    </row>
    <row r="4" spans="1:14" ht="21" customHeight="1">
      <c r="A4" s="146" t="str">
        <f>Orçamento!B4</f>
        <v xml:space="preserve"> Construção da Capela Mortuaria Zona Leste</v>
      </c>
      <c r="B4" s="146"/>
      <c r="C4" s="146"/>
      <c r="D4" s="146"/>
      <c r="E4" s="163"/>
      <c r="F4" s="151" t="s">
        <v>8</v>
      </c>
      <c r="G4" s="150">
        <f>G3/B6</f>
        <v>77.790000000000006</v>
      </c>
      <c r="H4" s="151" t="s">
        <v>10</v>
      </c>
      <c r="I4" s="155">
        <f>'BDI - Serviços'!I24</f>
        <v>0.24940000000000001</v>
      </c>
    </row>
    <row r="5" spans="1:14" ht="21" customHeight="1">
      <c r="A5" s="146" t="str">
        <f>Orçamento!A5</f>
        <v>Local:</v>
      </c>
      <c r="B5" s="538" t="str">
        <f>Orçamento!B5</f>
        <v>Local: Rua São Francisco de Assis, Lote A.C., Quadra Área Comunitaria, Loteamento Vila Bela - Sorriso MT</v>
      </c>
      <c r="C5" s="538"/>
      <c r="D5" s="538"/>
      <c r="E5" s="538"/>
      <c r="F5" s="538"/>
      <c r="G5" s="538"/>
      <c r="H5" s="541" t="s">
        <v>11</v>
      </c>
      <c r="I5" s="539" t="str">
        <f>Orçamento!I6</f>
        <v>SINAPI - JULHO 2021 - DESONERADO</v>
      </c>
    </row>
    <row r="6" spans="1:14" ht="21" customHeight="1">
      <c r="A6" s="146" t="str">
        <f>Orçamento!A6</f>
        <v xml:space="preserve">Área: </v>
      </c>
      <c r="B6" s="158">
        <f>Orçamento!B6</f>
        <v>87.9</v>
      </c>
      <c r="C6" s="146"/>
      <c r="D6" s="146"/>
      <c r="E6" s="160"/>
      <c r="F6" s="160"/>
      <c r="G6" s="160"/>
      <c r="H6" s="542"/>
      <c r="I6" s="540"/>
    </row>
    <row r="7" spans="1:14" ht="21" customHeight="1">
      <c r="A7" s="157" t="str">
        <f>Orçamento!A7</f>
        <v>Responsável Técnico:</v>
      </c>
      <c r="B7" s="160"/>
      <c r="C7" s="161"/>
      <c r="D7" s="162"/>
      <c r="E7" s="160"/>
      <c r="F7" s="160"/>
      <c r="G7" s="160"/>
      <c r="H7" s="160"/>
      <c r="I7" s="146"/>
    </row>
    <row r="8" spans="1:14" ht="21" customHeight="1">
      <c r="A8" s="71"/>
      <c r="B8" s="71"/>
      <c r="C8" s="1"/>
      <c r="D8" s="3"/>
      <c r="E8" s="39" t="str">
        <f>Orçamento!E7</f>
        <v>Arredondamentos: Opções → Avançado → Fórmulas → "Definir Precisão Conforme Exibido"</v>
      </c>
      <c r="F8" s="71"/>
      <c r="G8" s="71"/>
      <c r="H8" s="71"/>
      <c r="I8" s="71"/>
    </row>
    <row r="9" spans="1:14" ht="20.85" customHeight="1">
      <c r="A9" s="137" t="s">
        <v>30</v>
      </c>
      <c r="B9" s="536" t="s">
        <v>283</v>
      </c>
      <c r="C9" s="536"/>
      <c r="D9" s="536"/>
      <c r="E9" s="536"/>
      <c r="F9" s="536"/>
      <c r="G9" s="536" t="s">
        <v>31</v>
      </c>
      <c r="H9" s="536"/>
      <c r="I9" s="137" t="s">
        <v>32</v>
      </c>
    </row>
    <row r="10" spans="1:14" ht="20.85" customHeight="1">
      <c r="A10" s="129" t="str">
        <f>Orçamento!C12</f>
        <v>1.1</v>
      </c>
      <c r="B10" s="532" t="str">
        <f>Orçamento!D12</f>
        <v>SERVIÇOS PRELIMINARES</v>
      </c>
      <c r="C10" s="533">
        <f>Orçamento!E31</f>
        <v>0</v>
      </c>
      <c r="D10" s="533">
        <f>Orçamento!F31</f>
        <v>0</v>
      </c>
      <c r="E10" s="533">
        <f>Orçamento!G31</f>
        <v>0</v>
      </c>
      <c r="F10" s="534">
        <f>Orçamento!H31</f>
        <v>0</v>
      </c>
      <c r="G10" s="535">
        <f>Orçamento!J30</f>
        <v>0</v>
      </c>
      <c r="H10" s="535"/>
      <c r="I10" s="130">
        <f t="shared" ref="I10:I32" si="0">G10/$G$33</f>
        <v>0</v>
      </c>
      <c r="M10" s="193"/>
      <c r="N10" s="194"/>
    </row>
    <row r="11" spans="1:14" ht="20.85" customHeight="1">
      <c r="A11" s="129" t="str">
        <f>Orçamento!C31</f>
        <v>2.0</v>
      </c>
      <c r="B11" s="532" t="str">
        <f>Orçamento!D31</f>
        <v>MOVIMENTO DE TERRA</v>
      </c>
      <c r="C11" s="533">
        <f>Orçamento!E39</f>
        <v>0</v>
      </c>
      <c r="D11" s="533">
        <f>Orçamento!F39</f>
        <v>0</v>
      </c>
      <c r="E11" s="533">
        <f>Orçamento!G39</f>
        <v>0</v>
      </c>
      <c r="F11" s="534">
        <f>Orçamento!H39</f>
        <v>0</v>
      </c>
      <c r="G11" s="535">
        <f>Orçamento!J38</f>
        <v>0</v>
      </c>
      <c r="H11" s="535"/>
      <c r="I11" s="130">
        <f t="shared" si="0"/>
        <v>0</v>
      </c>
      <c r="M11" s="193"/>
      <c r="N11" s="194"/>
    </row>
    <row r="12" spans="1:14" ht="20.85" customHeight="1">
      <c r="A12" s="129" t="str">
        <f>Orçamento!C39</f>
        <v>3.0</v>
      </c>
      <c r="B12" s="532" t="str">
        <f>Orçamento!D39</f>
        <v>INFRA ESTRUTURA</v>
      </c>
      <c r="C12" s="533">
        <f>Orçamento!E53</f>
        <v>0</v>
      </c>
      <c r="D12" s="533">
        <f>Orçamento!F53</f>
        <v>0</v>
      </c>
      <c r="E12" s="533">
        <f>Orçamento!G53</f>
        <v>0</v>
      </c>
      <c r="F12" s="534">
        <f>Orçamento!H53</f>
        <v>0</v>
      </c>
      <c r="G12" s="535">
        <f>Orçamento!J52</f>
        <v>0</v>
      </c>
      <c r="H12" s="535"/>
      <c r="I12" s="130">
        <f t="shared" si="0"/>
        <v>0</v>
      </c>
      <c r="M12" s="193"/>
      <c r="N12" s="194"/>
    </row>
    <row r="13" spans="1:14" ht="20.85" customHeight="1">
      <c r="A13" s="129" t="str">
        <f>Orçamento!C53</f>
        <v>4.0</v>
      </c>
      <c r="B13" s="532" t="str">
        <f>Orçamento!D53</f>
        <v>SUPRA ESTRUTURA</v>
      </c>
      <c r="C13" s="533">
        <f>Orçamento!E72</f>
        <v>0</v>
      </c>
      <c r="D13" s="533">
        <f>Orçamento!F72</f>
        <v>0</v>
      </c>
      <c r="E13" s="533">
        <f>Orçamento!G72</f>
        <v>0</v>
      </c>
      <c r="F13" s="534">
        <f>Orçamento!H72</f>
        <v>0</v>
      </c>
      <c r="G13" s="535">
        <f>Orçamento!J71</f>
        <v>0</v>
      </c>
      <c r="H13" s="535"/>
      <c r="I13" s="130">
        <f t="shared" si="0"/>
        <v>0</v>
      </c>
      <c r="M13" s="193"/>
      <c r="N13" s="194"/>
    </row>
    <row r="14" spans="1:14" ht="20.85" customHeight="1">
      <c r="A14" s="129" t="str">
        <f>Orçamento!C72</f>
        <v>5.0</v>
      </c>
      <c r="B14" s="532" t="str">
        <f>Orçamento!D72</f>
        <v>IMPERMEABILIZAÇÃO E TRATAMENTOS</v>
      </c>
      <c r="C14" s="533">
        <f>Orçamento!E75</f>
        <v>0</v>
      </c>
      <c r="D14" s="533">
        <f>Orçamento!F75</f>
        <v>0</v>
      </c>
      <c r="E14" s="533">
        <f>Orçamento!G75</f>
        <v>0</v>
      </c>
      <c r="F14" s="534">
        <f>Orçamento!H75</f>
        <v>0</v>
      </c>
      <c r="G14" s="535">
        <f>Orçamento!J74</f>
        <v>0</v>
      </c>
      <c r="H14" s="535"/>
      <c r="I14" s="130">
        <f t="shared" si="0"/>
        <v>0</v>
      </c>
      <c r="M14" s="193"/>
      <c r="N14" s="194"/>
    </row>
    <row r="15" spans="1:14" ht="20.85" customHeight="1">
      <c r="A15" s="129" t="str">
        <f>Orçamento!C75</f>
        <v>6.0</v>
      </c>
      <c r="B15" s="532" t="str">
        <f>Orçamento!D75</f>
        <v>ALVENARIAS E VEDAÇÕES</v>
      </c>
      <c r="C15" s="533">
        <f>Orçamento!E83</f>
        <v>0</v>
      </c>
      <c r="D15" s="533">
        <f>Orçamento!F83</f>
        <v>0</v>
      </c>
      <c r="E15" s="533">
        <f>Orçamento!G83</f>
        <v>0</v>
      </c>
      <c r="F15" s="534">
        <f>Orçamento!H83</f>
        <v>0</v>
      </c>
      <c r="G15" s="535">
        <f>Orçamento!J82</f>
        <v>0</v>
      </c>
      <c r="H15" s="535"/>
      <c r="I15" s="130">
        <f t="shared" si="0"/>
        <v>0</v>
      </c>
      <c r="M15" s="193"/>
      <c r="N15" s="194"/>
    </row>
    <row r="16" spans="1:14" ht="20.85" customHeight="1">
      <c r="A16" s="129" t="str">
        <f>Orçamento!C83</f>
        <v>7.0</v>
      </c>
      <c r="B16" s="532" t="str">
        <f>Orçamento!D83</f>
        <v>REVESTIMENTOS</v>
      </c>
      <c r="C16" s="533">
        <f>Orçamento!E102</f>
        <v>0</v>
      </c>
      <c r="D16" s="533">
        <f>Orçamento!F102</f>
        <v>0</v>
      </c>
      <c r="E16" s="533">
        <f>Orçamento!G102</f>
        <v>0</v>
      </c>
      <c r="F16" s="534">
        <f>Orçamento!H102</f>
        <v>0</v>
      </c>
      <c r="G16" s="535">
        <f>Orçamento!J101</f>
        <v>0</v>
      </c>
      <c r="H16" s="535"/>
      <c r="I16" s="130">
        <f t="shared" si="0"/>
        <v>0</v>
      </c>
      <c r="M16" s="193"/>
      <c r="N16" s="194"/>
    </row>
    <row r="17" spans="1:14" ht="20.85" customHeight="1">
      <c r="A17" s="129" t="str">
        <f>Orçamento!C102</f>
        <v>8.0</v>
      </c>
      <c r="B17" s="532" t="str">
        <f>Orçamento!D102</f>
        <v>COBERTURA</v>
      </c>
      <c r="C17" s="533">
        <f>Orçamento!E111</f>
        <v>0</v>
      </c>
      <c r="D17" s="533">
        <f>Orçamento!F111</f>
        <v>0</v>
      </c>
      <c r="E17" s="533">
        <f>Orçamento!G111</f>
        <v>0</v>
      </c>
      <c r="F17" s="534">
        <f>Orçamento!H111</f>
        <v>0</v>
      </c>
      <c r="G17" s="535">
        <f>Orçamento!J110</f>
        <v>0</v>
      </c>
      <c r="H17" s="535"/>
      <c r="I17" s="130">
        <f t="shared" si="0"/>
        <v>0</v>
      </c>
      <c r="M17" s="193"/>
      <c r="N17" s="194"/>
    </row>
    <row r="18" spans="1:14" ht="20.85" customHeight="1">
      <c r="A18" s="129" t="str">
        <f>Orçamento!C111</f>
        <v>9.0</v>
      </c>
      <c r="B18" s="532" t="str">
        <f>Orçamento!D111</f>
        <v>ESQUADRIAS</v>
      </c>
      <c r="C18" s="533">
        <f>Orçamento!E122</f>
        <v>0</v>
      </c>
      <c r="D18" s="533">
        <f>Orçamento!F122</f>
        <v>0</v>
      </c>
      <c r="E18" s="533">
        <f>Orçamento!G122</f>
        <v>0</v>
      </c>
      <c r="F18" s="534">
        <f>Orçamento!H122</f>
        <v>0</v>
      </c>
      <c r="G18" s="535">
        <f>Orçamento!J121</f>
        <v>0</v>
      </c>
      <c r="H18" s="535"/>
      <c r="I18" s="130">
        <f t="shared" si="0"/>
        <v>0</v>
      </c>
      <c r="M18" s="193"/>
      <c r="N18" s="194"/>
    </row>
    <row r="19" spans="1:14" ht="20.85" customHeight="1">
      <c r="A19" s="129" t="str">
        <f>Orçamento!C122</f>
        <v>10.0</v>
      </c>
      <c r="B19" s="532" t="str">
        <f>Orçamento!D122</f>
        <v>PISOS, RODAPÉS E SOLEIRAS</v>
      </c>
      <c r="C19" s="533">
        <f>Orçamento!E132</f>
        <v>0</v>
      </c>
      <c r="D19" s="533">
        <f>Orçamento!F132</f>
        <v>0</v>
      </c>
      <c r="E19" s="533">
        <f>Orçamento!G132</f>
        <v>0</v>
      </c>
      <c r="F19" s="534">
        <f>Orçamento!H132</f>
        <v>0</v>
      </c>
      <c r="G19" s="535">
        <f>Orçamento!J131</f>
        <v>0</v>
      </c>
      <c r="H19" s="535"/>
      <c r="I19" s="130">
        <f t="shared" si="0"/>
        <v>0</v>
      </c>
      <c r="M19" s="193"/>
      <c r="N19" s="194"/>
    </row>
    <row r="20" spans="1:14" ht="20.85" customHeight="1">
      <c r="A20" s="129" t="str">
        <f>Orçamento!C132</f>
        <v>11.0</v>
      </c>
      <c r="B20" s="532" t="str">
        <f>Orçamento!D132</f>
        <v>PINTURA</v>
      </c>
      <c r="C20" s="533" t="e">
        <f>Orçamento!#REF!</f>
        <v>#REF!</v>
      </c>
      <c r="D20" s="533" t="e">
        <f>Orçamento!#REF!</f>
        <v>#REF!</v>
      </c>
      <c r="E20" s="533" t="e">
        <f>Orçamento!#REF!</f>
        <v>#REF!</v>
      </c>
      <c r="F20" s="534" t="e">
        <f>Orçamento!#REF!</f>
        <v>#REF!</v>
      </c>
      <c r="G20" s="535">
        <f>Orçamento!J149</f>
        <v>0</v>
      </c>
      <c r="H20" s="535"/>
      <c r="I20" s="130">
        <f t="shared" si="0"/>
        <v>0</v>
      </c>
      <c r="M20" s="193"/>
      <c r="N20" s="194"/>
    </row>
    <row r="21" spans="1:14" ht="20.85" customHeight="1">
      <c r="A21" s="129" t="str">
        <f>Orçamento!C150</f>
        <v>12.0</v>
      </c>
      <c r="B21" s="532" t="str">
        <f>Orçamento!D150</f>
        <v>LOUÇAS, METAIS E ACESSÓRIOS</v>
      </c>
      <c r="C21" s="533">
        <f>Orçamento!E150</f>
        <v>0</v>
      </c>
      <c r="D21" s="533">
        <f>Orçamento!F150</f>
        <v>0</v>
      </c>
      <c r="E21" s="533">
        <f>Orçamento!G150</f>
        <v>0</v>
      </c>
      <c r="F21" s="534">
        <f>Orçamento!H150</f>
        <v>0</v>
      </c>
      <c r="G21" s="535">
        <f>Orçamento!J174</f>
        <v>0</v>
      </c>
      <c r="H21" s="535"/>
      <c r="I21" s="130">
        <f t="shared" si="0"/>
        <v>0</v>
      </c>
      <c r="M21" s="193"/>
      <c r="N21" s="194"/>
    </row>
    <row r="22" spans="1:14" ht="20.85" customHeight="1">
      <c r="A22" s="129" t="str">
        <f>Orçamento!C175</f>
        <v>13.0</v>
      </c>
      <c r="B22" s="532" t="str">
        <f>Orçamento!D175</f>
        <v>INSTALAÇÕES ELÉTRICAS</v>
      </c>
      <c r="C22" s="533">
        <f>Orçamento!E175</f>
        <v>0</v>
      </c>
      <c r="D22" s="533">
        <f>Orçamento!F175</f>
        <v>0</v>
      </c>
      <c r="E22" s="533">
        <f>Orçamento!G175</f>
        <v>0</v>
      </c>
      <c r="F22" s="534">
        <f>Orçamento!H175</f>
        <v>0</v>
      </c>
      <c r="G22" s="535">
        <f>Orçamento!J206</f>
        <v>0</v>
      </c>
      <c r="H22" s="535"/>
      <c r="I22" s="130">
        <f t="shared" si="0"/>
        <v>0</v>
      </c>
      <c r="M22" s="193"/>
      <c r="N22" s="194"/>
    </row>
    <row r="23" spans="1:14" ht="20.85" customHeight="1">
      <c r="A23" s="129" t="str">
        <f>Orçamento!C207</f>
        <v>14.0</v>
      </c>
      <c r="B23" s="532" t="str">
        <f>Orçamento!D207</f>
        <v>INSTALAÇÕES ELÉTRICAS DE CABEAMENTO DE LÓGICA E TELEFONIA</v>
      </c>
      <c r="C23" s="533" t="e">
        <f>Orçamento!#REF!</f>
        <v>#REF!</v>
      </c>
      <c r="D23" s="533" t="e">
        <f>Orçamento!#REF!</f>
        <v>#REF!</v>
      </c>
      <c r="E23" s="533" t="e">
        <f>Orçamento!#REF!</f>
        <v>#REF!</v>
      </c>
      <c r="F23" s="534" t="e">
        <f>Orçamento!#REF!</f>
        <v>#REF!</v>
      </c>
      <c r="G23" s="535">
        <f>Orçamento!J219</f>
        <v>0</v>
      </c>
      <c r="H23" s="535"/>
      <c r="I23" s="130">
        <f t="shared" si="0"/>
        <v>0</v>
      </c>
      <c r="M23" s="193"/>
      <c r="N23" s="194"/>
    </row>
    <row r="24" spans="1:14" ht="20.85" customHeight="1">
      <c r="A24" s="129" t="str">
        <f>Orçamento!C220</f>
        <v>15.0</v>
      </c>
      <c r="B24" s="532" t="str">
        <f>Orçamento!D220</f>
        <v>INSTALAÇÕES HIDRÁULICAS</v>
      </c>
      <c r="C24" s="533" t="e">
        <f>Orçamento!#REF!</f>
        <v>#REF!</v>
      </c>
      <c r="D24" s="533" t="e">
        <f>Orçamento!#REF!</f>
        <v>#REF!</v>
      </c>
      <c r="E24" s="533" t="e">
        <f>Orçamento!#REF!</f>
        <v>#REF!</v>
      </c>
      <c r="F24" s="534" t="e">
        <f>Orçamento!#REF!</f>
        <v>#REF!</v>
      </c>
      <c r="G24" s="535">
        <f>Orçamento!J248</f>
        <v>237.7</v>
      </c>
      <c r="H24" s="535"/>
      <c r="I24" s="130">
        <f t="shared" si="0"/>
        <v>3.4799999999999998E-2</v>
      </c>
      <c r="M24" s="193"/>
      <c r="N24" s="194"/>
    </row>
    <row r="25" spans="1:14" ht="20.85" customHeight="1">
      <c r="A25" s="129" t="str">
        <f>Orçamento!C249</f>
        <v>16.0</v>
      </c>
      <c r="B25" s="532" t="str">
        <f>Orçamento!D249</f>
        <v>DRENOS DE AR CONDICIONADO LIGADO A REDE DE AGUA PLUVIAL</v>
      </c>
      <c r="C25" s="533" t="e">
        <f>Orçamento!#REF!</f>
        <v>#REF!</v>
      </c>
      <c r="D25" s="533" t="e">
        <f>Orçamento!#REF!</f>
        <v>#REF!</v>
      </c>
      <c r="E25" s="533" t="e">
        <f>Orçamento!#REF!</f>
        <v>#REF!</v>
      </c>
      <c r="F25" s="534" t="e">
        <f>Orçamento!#REF!</f>
        <v>#REF!</v>
      </c>
      <c r="G25" s="535">
        <f>Orçamento!J254</f>
        <v>0</v>
      </c>
      <c r="H25" s="535"/>
      <c r="I25" s="130">
        <f t="shared" si="0"/>
        <v>0</v>
      </c>
      <c r="M25" s="193"/>
      <c r="N25" s="194"/>
    </row>
    <row r="26" spans="1:14" ht="20.85" customHeight="1">
      <c r="A26" s="129" t="str">
        <f>Orçamento!C255</f>
        <v>17.0</v>
      </c>
      <c r="B26" s="532" t="str">
        <f>Orçamento!D255</f>
        <v>INSTALAÇÕES SANITÁRIAS</v>
      </c>
      <c r="C26" s="533" t="e">
        <f>Orçamento!#REF!</f>
        <v>#REF!</v>
      </c>
      <c r="D26" s="533" t="e">
        <f>Orçamento!#REF!</f>
        <v>#REF!</v>
      </c>
      <c r="E26" s="533" t="e">
        <f>Orçamento!#REF!</f>
        <v>#REF!</v>
      </c>
      <c r="F26" s="534" t="e">
        <f>Orçamento!#REF!</f>
        <v>#REF!</v>
      </c>
      <c r="G26" s="535">
        <f>Orçamento!J287</f>
        <v>0</v>
      </c>
      <c r="H26" s="535"/>
      <c r="I26" s="130">
        <f t="shared" si="0"/>
        <v>0</v>
      </c>
      <c r="M26" s="193"/>
      <c r="N26" s="194"/>
    </row>
    <row r="27" spans="1:14" ht="20.85" customHeight="1">
      <c r="A27" s="129" t="str">
        <f>Orçamento!C288</f>
        <v>18.0</v>
      </c>
      <c r="B27" s="532" t="str">
        <f>Orçamento!D288</f>
        <v>INSTALAÇÕES PLUVIAIS</v>
      </c>
      <c r="C27" s="533" t="e">
        <f>Orçamento!#REF!</f>
        <v>#REF!</v>
      </c>
      <c r="D27" s="533" t="e">
        <f>Orçamento!#REF!</f>
        <v>#REF!</v>
      </c>
      <c r="E27" s="533" t="e">
        <f>Orçamento!#REF!</f>
        <v>#REF!</v>
      </c>
      <c r="F27" s="534" t="e">
        <f>Orçamento!#REF!</f>
        <v>#REF!</v>
      </c>
      <c r="G27" s="535">
        <f>Orçamento!J295</f>
        <v>0</v>
      </c>
      <c r="H27" s="535"/>
      <c r="I27" s="130">
        <f t="shared" si="0"/>
        <v>0</v>
      </c>
      <c r="M27" s="193"/>
      <c r="N27" s="194"/>
    </row>
    <row r="28" spans="1:14" ht="20.85" customHeight="1">
      <c r="A28" s="129" t="str">
        <f>Orçamento!C296</f>
        <v>19.0</v>
      </c>
      <c r="B28" s="532" t="str">
        <f>Orçamento!D296</f>
        <v>CLIMATIZAÇÃO</v>
      </c>
      <c r="C28" s="533" t="e">
        <f>Orçamento!#REF!</f>
        <v>#REF!</v>
      </c>
      <c r="D28" s="533" t="e">
        <f>Orçamento!#REF!</f>
        <v>#REF!</v>
      </c>
      <c r="E28" s="533" t="e">
        <f>Orçamento!#REF!</f>
        <v>#REF!</v>
      </c>
      <c r="F28" s="534" t="e">
        <f>Orçamento!#REF!</f>
        <v>#REF!</v>
      </c>
      <c r="G28" s="535">
        <f>Orçamento!J303</f>
        <v>6600</v>
      </c>
      <c r="H28" s="535"/>
      <c r="I28" s="130">
        <f t="shared" si="0"/>
        <v>0.96519999999999995</v>
      </c>
      <c r="M28" s="193"/>
      <c r="N28" s="194"/>
    </row>
    <row r="29" spans="1:14" ht="20.85" customHeight="1">
      <c r="A29" s="129" t="str">
        <f>Orçamento!C304</f>
        <v>20.0</v>
      </c>
      <c r="B29" s="532" t="str">
        <f>Orçamento!D304</f>
        <v>SERVIÇOS COMPLEMENTARES</v>
      </c>
      <c r="C29" s="533" t="e">
        <f>Orçamento!#REF!</f>
        <v>#REF!</v>
      </c>
      <c r="D29" s="533" t="e">
        <f>Orçamento!#REF!</f>
        <v>#REF!</v>
      </c>
      <c r="E29" s="533" t="e">
        <f>Orçamento!#REF!</f>
        <v>#REF!</v>
      </c>
      <c r="F29" s="534" t="e">
        <f>Orçamento!#REF!</f>
        <v>#REF!</v>
      </c>
      <c r="G29" s="535">
        <f>Orçamento!J306</f>
        <v>0</v>
      </c>
      <c r="H29" s="535"/>
      <c r="I29" s="130">
        <f t="shared" si="0"/>
        <v>0</v>
      </c>
      <c r="M29" s="193"/>
      <c r="N29" s="194"/>
    </row>
    <row r="30" spans="1:14" ht="20.85" customHeight="1">
      <c r="A30" s="129" t="str">
        <f>Orçamento!C307</f>
        <v>21.0</v>
      </c>
      <c r="B30" s="532" t="str">
        <f>Orçamento!D307</f>
        <v>ÁREAS EXTERNAS E PAVIMENTAÇÕES</v>
      </c>
      <c r="C30" s="533" t="e">
        <f>Orçamento!#REF!</f>
        <v>#REF!</v>
      </c>
      <c r="D30" s="533" t="e">
        <f>Orçamento!#REF!</f>
        <v>#REF!</v>
      </c>
      <c r="E30" s="533" t="e">
        <f>Orçamento!#REF!</f>
        <v>#REF!</v>
      </c>
      <c r="F30" s="534" t="e">
        <f>Orçamento!#REF!</f>
        <v>#REF!</v>
      </c>
      <c r="G30" s="535">
        <f>Orçamento!J313</f>
        <v>0</v>
      </c>
      <c r="H30" s="535"/>
      <c r="I30" s="130">
        <f t="shared" si="0"/>
        <v>0</v>
      </c>
      <c r="M30" s="193"/>
      <c r="N30" s="194"/>
    </row>
    <row r="31" spans="1:14" ht="20.85" customHeight="1">
      <c r="A31" s="129" t="str">
        <f>Orçamento!C314</f>
        <v>22.0</v>
      </c>
      <c r="B31" s="532" t="str">
        <f>Orçamento!D314</f>
        <v>LIMPEZAS</v>
      </c>
      <c r="C31" s="533" t="e">
        <f>Orçamento!#REF!</f>
        <v>#REF!</v>
      </c>
      <c r="D31" s="533" t="e">
        <f>Orçamento!#REF!</f>
        <v>#REF!</v>
      </c>
      <c r="E31" s="533" t="e">
        <f>Orçamento!#REF!</f>
        <v>#REF!</v>
      </c>
      <c r="F31" s="534" t="e">
        <f>Orçamento!#REF!</f>
        <v>#REF!</v>
      </c>
      <c r="G31" s="535">
        <f>Orçamento!J318</f>
        <v>0</v>
      </c>
      <c r="H31" s="535"/>
      <c r="I31" s="130">
        <f t="shared" si="0"/>
        <v>0</v>
      </c>
      <c r="M31" s="193"/>
      <c r="N31" s="194"/>
    </row>
    <row r="32" spans="1:14" ht="20.85" customHeight="1">
      <c r="A32" s="129" t="str">
        <f>Orçamento!C319</f>
        <v>23.0</v>
      </c>
      <c r="B32" s="532" t="str">
        <f>Orçamento!D319</f>
        <v>INSTALAÇÕES DE PREVENÇÃO E COMBATE À INCÊNDIO E PÂNICO</v>
      </c>
      <c r="C32" s="533" t="e">
        <f>Orçamento!#REF!</f>
        <v>#REF!</v>
      </c>
      <c r="D32" s="533" t="e">
        <f>Orçamento!#REF!</f>
        <v>#REF!</v>
      </c>
      <c r="E32" s="533" t="e">
        <f>Orçamento!#REF!</f>
        <v>#REF!</v>
      </c>
      <c r="F32" s="534" t="e">
        <f>Orçamento!#REF!</f>
        <v>#REF!</v>
      </c>
      <c r="G32" s="535">
        <f>Orçamento!J330</f>
        <v>0</v>
      </c>
      <c r="H32" s="535"/>
      <c r="I32" s="130">
        <f t="shared" si="0"/>
        <v>0</v>
      </c>
      <c r="M32" s="193"/>
      <c r="N32" s="194"/>
    </row>
    <row r="33" spans="1:13" ht="33" customHeight="1">
      <c r="A33" s="527" t="s">
        <v>181</v>
      </c>
      <c r="B33" s="528"/>
      <c r="C33" s="528"/>
      <c r="D33" s="528"/>
      <c r="E33" s="528"/>
      <c r="F33" s="529"/>
      <c r="G33" s="530">
        <f>SUM(G10:H32)</f>
        <v>6837.7</v>
      </c>
      <c r="H33" s="531"/>
      <c r="I33" s="275">
        <f>SUM(I10:I32)</f>
        <v>1</v>
      </c>
      <c r="M33" s="193"/>
    </row>
    <row r="34" spans="1:13" ht="20.85" customHeight="1">
      <c r="A34" s="4"/>
      <c r="B34" s="4"/>
      <c r="C34" s="4"/>
      <c r="D34" s="4"/>
      <c r="E34" s="4"/>
      <c r="F34" s="4"/>
      <c r="G34" s="4"/>
      <c r="H34" s="4"/>
      <c r="I34" s="4"/>
    </row>
    <row r="35" spans="1:13" ht="20.85" customHeight="1">
      <c r="A35" s="4"/>
      <c r="B35" s="4"/>
      <c r="C35" s="4"/>
      <c r="D35" s="4"/>
      <c r="E35" s="4"/>
      <c r="F35" s="4"/>
      <c r="G35" s="4"/>
      <c r="H35" s="4"/>
      <c r="I35" s="4"/>
    </row>
    <row r="36" spans="1:13" ht="20.85" customHeight="1">
      <c r="A36" s="4"/>
      <c r="B36" s="4"/>
      <c r="C36" s="4"/>
      <c r="D36" s="4"/>
      <c r="E36" s="4"/>
      <c r="F36" s="4"/>
      <c r="G36" s="4"/>
      <c r="H36" s="4"/>
      <c r="I36" s="4"/>
    </row>
  </sheetData>
  <mergeCells count="55">
    <mergeCell ref="B10:F10"/>
    <mergeCell ref="G10:H10"/>
    <mergeCell ref="G16:H16"/>
    <mergeCell ref="B17:F17"/>
    <mergeCell ref="G17:H17"/>
    <mergeCell ref="B12:F12"/>
    <mergeCell ref="G12:H12"/>
    <mergeCell ref="B13:F13"/>
    <mergeCell ref="G13:H13"/>
    <mergeCell ref="B14:F14"/>
    <mergeCell ref="G14:H14"/>
    <mergeCell ref="B15:F15"/>
    <mergeCell ref="G15:H15"/>
    <mergeCell ref="B16:F16"/>
    <mergeCell ref="G11:H11"/>
    <mergeCell ref="B18:F18"/>
    <mergeCell ref="G18:H18"/>
    <mergeCell ref="B19:F19"/>
    <mergeCell ref="G19:H19"/>
    <mergeCell ref="B11:F11"/>
    <mergeCell ref="A1:I2"/>
    <mergeCell ref="B9:F9"/>
    <mergeCell ref="G9:H9"/>
    <mergeCell ref="E3:F3"/>
    <mergeCell ref="B5:G5"/>
    <mergeCell ref="I5:I6"/>
    <mergeCell ref="H5:H6"/>
    <mergeCell ref="B26:F26"/>
    <mergeCell ref="G26:H26"/>
    <mergeCell ref="G20:H20"/>
    <mergeCell ref="B20:F20"/>
    <mergeCell ref="B21:F21"/>
    <mergeCell ref="B22:F22"/>
    <mergeCell ref="G21:H21"/>
    <mergeCell ref="G22:H22"/>
    <mergeCell ref="B23:F23"/>
    <mergeCell ref="G23:H23"/>
    <mergeCell ref="B24:F24"/>
    <mergeCell ref="G24:H24"/>
    <mergeCell ref="B25:F25"/>
    <mergeCell ref="G25:H25"/>
    <mergeCell ref="A33:F33"/>
    <mergeCell ref="G33:H33"/>
    <mergeCell ref="B27:F27"/>
    <mergeCell ref="G27:H27"/>
    <mergeCell ref="B28:F28"/>
    <mergeCell ref="G28:H28"/>
    <mergeCell ref="B29:F29"/>
    <mergeCell ref="G29:H29"/>
    <mergeCell ref="B30:F30"/>
    <mergeCell ref="G30:H30"/>
    <mergeCell ref="B31:F31"/>
    <mergeCell ref="G31:H31"/>
    <mergeCell ref="B32:F32"/>
    <mergeCell ref="G32:H32"/>
  </mergeCell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oddFooter>&amp;L&amp;G&amp;C&amp;"-,Negrito"&amp;9Camila Diel Bobrzyk
 &amp;"-,Regular"Engenheira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8"/>
  <sheetViews>
    <sheetView showZeros="0" view="pageBreakPreview" zoomScale="80" zoomScaleNormal="80" zoomScaleSheetLayoutView="80" workbookViewId="0">
      <selection activeCell="Y38" sqref="Y38"/>
    </sheetView>
  </sheetViews>
  <sheetFormatPr defaultRowHeight="20.85" customHeight="1"/>
  <cols>
    <col min="1" max="1" width="10.140625" style="98" customWidth="1"/>
    <col min="2" max="2" width="28.5703125" style="98" customWidth="1"/>
    <col min="3" max="3" width="4" style="98" customWidth="1"/>
    <col min="4" max="4" width="2.7109375" style="98" customWidth="1"/>
    <col min="5" max="5" width="9.5703125" style="98" customWidth="1"/>
    <col min="6" max="6" width="15.7109375" style="98" customWidth="1"/>
    <col min="7" max="7" width="15.28515625" style="98" customWidth="1"/>
    <col min="8" max="8" width="11.7109375" style="98" customWidth="1"/>
    <col min="9" max="9" width="16.140625" style="98" customWidth="1"/>
    <col min="10" max="10" width="11.7109375" style="98" customWidth="1"/>
    <col min="11" max="11" width="9.140625" style="98"/>
    <col min="12" max="12" width="10" style="98" customWidth="1"/>
    <col min="13" max="13" width="12.140625" style="98" customWidth="1"/>
    <col min="14" max="14" width="9.140625" style="98"/>
    <col min="15" max="15" width="9.7109375" style="98" customWidth="1"/>
    <col min="16" max="16" width="11.85546875" style="98" customWidth="1"/>
    <col min="17" max="18" width="9.140625" style="98" customWidth="1"/>
    <col min="19" max="19" width="12.42578125" style="98" customWidth="1"/>
    <col min="20" max="21" width="9.140625" style="98"/>
    <col min="22" max="22" width="12.140625" style="98" customWidth="1"/>
    <col min="23" max="23" width="9.140625" style="98"/>
    <col min="24" max="24" width="9.85546875" style="98" customWidth="1"/>
    <col min="25" max="25" width="11.85546875" style="98" customWidth="1"/>
    <col min="26" max="26" width="9.140625" style="98"/>
    <col min="27" max="27" width="12.5703125" style="98" customWidth="1"/>
    <col min="28" max="28" width="12.140625" style="98" customWidth="1"/>
    <col min="29" max="30" width="16.42578125" style="98" bestFit="1" customWidth="1"/>
    <col min="31" max="31" width="16" style="98" customWidth="1"/>
    <col min="32" max="33" width="9.140625" style="98"/>
    <col min="34" max="34" width="12.140625" style="98" customWidth="1"/>
    <col min="35" max="35" width="9.140625" style="98"/>
    <col min="36" max="36" width="12.5703125" style="98" customWidth="1"/>
    <col min="37" max="37" width="11.28515625" style="98" customWidth="1"/>
    <col min="38" max="38" width="9.140625" style="98"/>
    <col min="39" max="39" width="12.7109375" style="98" customWidth="1"/>
    <col min="40" max="40" width="12" style="98" customWidth="1"/>
    <col min="41" max="41" width="9.140625" style="98"/>
    <col min="42" max="42" width="14" style="98" customWidth="1"/>
    <col min="43" max="16384" width="9.140625" style="98"/>
  </cols>
  <sheetData>
    <row r="1" spans="1:60" s="145" customFormat="1" ht="20.85" customHeight="1">
      <c r="A1" s="550" t="str">
        <f>Orçamento!A1</f>
        <v xml:space="preserve"> Construção da Capela Mortuaria Zona Leste</v>
      </c>
      <c r="B1" s="551"/>
      <c r="C1" s="551"/>
      <c r="D1" s="551"/>
      <c r="E1" s="551"/>
      <c r="F1" s="551"/>
      <c r="G1" s="551"/>
      <c r="H1" s="551"/>
      <c r="I1" s="551"/>
      <c r="J1" s="551"/>
      <c r="K1" s="551"/>
      <c r="L1" s="551"/>
      <c r="AB1" s="205"/>
      <c r="AC1" s="206"/>
      <c r="AD1" s="40"/>
      <c r="AE1" s="17"/>
      <c r="AF1" s="17"/>
      <c r="AG1" s="17"/>
      <c r="AH1" s="17"/>
      <c r="AI1" s="17"/>
      <c r="AJ1" s="17"/>
      <c r="AK1" s="17"/>
      <c r="AL1" s="17"/>
      <c r="AM1" s="17"/>
      <c r="AN1" s="17"/>
      <c r="AO1" s="17"/>
      <c r="AP1" s="17"/>
      <c r="AQ1" s="211"/>
      <c r="AR1" s="211"/>
      <c r="AS1" s="211"/>
      <c r="AT1" s="211"/>
      <c r="AU1" s="211"/>
      <c r="AV1" s="211"/>
      <c r="AW1" s="211"/>
      <c r="AX1" s="211"/>
      <c r="AY1" s="211"/>
      <c r="AZ1" s="211"/>
      <c r="BA1" s="211"/>
      <c r="BB1" s="211"/>
      <c r="BC1" s="211"/>
      <c r="BD1" s="204"/>
      <c r="BE1" s="204"/>
      <c r="BF1" s="204"/>
      <c r="BG1" s="204"/>
      <c r="BH1" s="204"/>
    </row>
    <row r="2" spans="1:60" s="145" customFormat="1" ht="20.85" customHeight="1">
      <c r="A2" s="550" t="s">
        <v>294</v>
      </c>
      <c r="B2" s="551"/>
      <c r="C2" s="551"/>
      <c r="D2" s="551"/>
      <c r="E2" s="551"/>
      <c r="F2" s="551"/>
      <c r="G2" s="551"/>
      <c r="H2" s="551"/>
      <c r="I2" s="551"/>
      <c r="J2" s="551"/>
      <c r="K2" s="551"/>
      <c r="L2" s="551"/>
      <c r="AB2" s="205"/>
      <c r="AC2" s="206"/>
      <c r="AD2" s="40"/>
      <c r="AE2" s="40"/>
      <c r="AF2" s="40"/>
      <c r="AG2" s="40"/>
      <c r="AH2" s="40"/>
      <c r="AI2" s="40"/>
      <c r="AJ2" s="40"/>
      <c r="AK2" s="40"/>
      <c r="AL2" s="40"/>
      <c r="AM2" s="40"/>
      <c r="AN2" s="40"/>
      <c r="AO2" s="40"/>
      <c r="AP2" s="40"/>
      <c r="AQ2" s="211"/>
      <c r="AR2" s="211"/>
      <c r="AS2" s="211"/>
      <c r="AT2" s="211"/>
      <c r="AU2" s="211"/>
      <c r="AV2" s="211"/>
      <c r="AW2" s="211"/>
      <c r="AX2" s="211"/>
      <c r="AY2" s="211"/>
      <c r="AZ2" s="211"/>
      <c r="BA2" s="211"/>
      <c r="BB2" s="211"/>
      <c r="BC2" s="211"/>
      <c r="BD2" s="204"/>
      <c r="BE2" s="204"/>
      <c r="BF2" s="204"/>
      <c r="BG2" s="204"/>
      <c r="BH2" s="204"/>
    </row>
    <row r="3" spans="1:60" s="153" customFormat="1" ht="21" customHeight="1">
      <c r="A3" s="212" t="str">
        <f>Orçamento!A3</f>
        <v>Proprietário:  Municipio de Sorriso</v>
      </c>
      <c r="B3" s="147"/>
      <c r="C3" s="148"/>
      <c r="D3" s="149"/>
      <c r="E3" s="537" t="s">
        <v>7</v>
      </c>
      <c r="F3" s="537"/>
      <c r="G3" s="150">
        <f>Resumo!G3</f>
        <v>6837.7</v>
      </c>
      <c r="H3" s="208" t="s">
        <v>9</v>
      </c>
      <c r="I3" s="152">
        <f>Orçamento!J3</f>
        <v>44435</v>
      </c>
      <c r="AB3" s="205"/>
      <c r="AC3" s="206"/>
      <c r="AD3" s="40"/>
      <c r="AE3" s="40"/>
      <c r="AF3" s="40"/>
      <c r="AG3" s="40"/>
      <c r="AH3" s="40"/>
      <c r="AI3" s="40"/>
      <c r="AJ3" s="40"/>
      <c r="AK3" s="40"/>
      <c r="AL3" s="40"/>
      <c r="AM3" s="40"/>
      <c r="AN3" s="40"/>
      <c r="AO3" s="40"/>
      <c r="AP3" s="40"/>
      <c r="AQ3" s="211"/>
      <c r="AR3" s="211"/>
      <c r="AS3" s="211"/>
      <c r="AT3" s="211"/>
      <c r="AU3" s="211"/>
      <c r="AV3" s="211"/>
      <c r="AW3" s="211"/>
      <c r="AX3" s="211"/>
      <c r="AY3" s="211"/>
      <c r="AZ3" s="211"/>
      <c r="BA3" s="211"/>
      <c r="BB3" s="211"/>
      <c r="BC3" s="211"/>
      <c r="BD3" s="33"/>
      <c r="BE3" s="33"/>
      <c r="BF3" s="33"/>
      <c r="BG3" s="33"/>
      <c r="BH3" s="33"/>
    </row>
    <row r="4" spans="1:60" s="153" customFormat="1" ht="21" customHeight="1">
      <c r="A4" s="212" t="str">
        <f>Orçamento!B4</f>
        <v xml:space="preserve"> Construção da Capela Mortuaria Zona Leste</v>
      </c>
      <c r="B4" s="146"/>
      <c r="C4" s="146"/>
      <c r="D4" s="146"/>
      <c r="E4" s="154"/>
      <c r="F4" s="208" t="s">
        <v>8</v>
      </c>
      <c r="G4" s="150">
        <f>G3/B6</f>
        <v>77.790000000000006</v>
      </c>
      <c r="H4" s="208" t="s">
        <v>10</v>
      </c>
      <c r="I4" s="155">
        <f>'BDI - Serviços'!I24</f>
        <v>0.24940000000000001</v>
      </c>
      <c r="O4" s="207"/>
      <c r="P4" s="218"/>
      <c r="Q4" s="219"/>
      <c r="R4" s="219"/>
      <c r="S4" s="219"/>
      <c r="T4" s="219"/>
      <c r="U4" s="219"/>
      <c r="V4" s="219"/>
      <c r="W4" s="219"/>
      <c r="X4" s="219"/>
      <c r="Y4" s="219"/>
      <c r="Z4" s="219"/>
      <c r="AA4" s="219"/>
      <c r="AB4" s="205"/>
      <c r="AC4" s="206"/>
      <c r="AD4" s="40"/>
      <c r="AE4" s="40"/>
      <c r="AF4" s="40"/>
      <c r="AG4" s="40"/>
      <c r="AH4" s="40"/>
      <c r="AI4" s="40"/>
      <c r="AJ4" s="40"/>
      <c r="AK4" s="40"/>
      <c r="AL4" s="40"/>
      <c r="AM4" s="40"/>
      <c r="AN4" s="40"/>
      <c r="AO4" s="40"/>
      <c r="AP4" s="40"/>
      <c r="AQ4" s="211"/>
      <c r="AR4" s="211"/>
      <c r="AS4" s="211"/>
      <c r="AT4" s="211"/>
      <c r="AU4" s="211"/>
      <c r="AV4" s="211"/>
      <c r="AW4" s="211"/>
      <c r="AX4" s="211"/>
      <c r="AY4" s="211"/>
      <c r="AZ4" s="211"/>
      <c r="BA4" s="211"/>
      <c r="BB4" s="211"/>
      <c r="BC4" s="211"/>
      <c r="BD4" s="33"/>
      <c r="BE4" s="33"/>
      <c r="BF4" s="33"/>
      <c r="BG4" s="33"/>
      <c r="BH4" s="33"/>
    </row>
    <row r="5" spans="1:60" s="153" customFormat="1" ht="32.25" customHeight="1">
      <c r="A5" s="212" t="str">
        <f>Orçamento!A5</f>
        <v>Local:</v>
      </c>
      <c r="B5" s="538" t="str">
        <f>Orçamento!B5</f>
        <v>Local: Rua São Francisco de Assis, Lote A.C., Quadra Área Comunitaria, Loteamento Vila Bela - Sorriso MT</v>
      </c>
      <c r="C5" s="538"/>
      <c r="D5" s="538"/>
      <c r="E5" s="538"/>
      <c r="F5" s="538"/>
      <c r="G5" s="538"/>
      <c r="H5" s="156" t="s">
        <v>11</v>
      </c>
      <c r="I5" s="157" t="str">
        <f>Resumo!I5</f>
        <v>SINAPI - JULHO 2021 - DESONERADO</v>
      </c>
      <c r="O5" s="207"/>
      <c r="P5" s="218"/>
      <c r="Q5" s="219"/>
      <c r="R5" s="219"/>
      <c r="S5" s="219"/>
      <c r="T5" s="219"/>
      <c r="U5" s="219"/>
      <c r="V5" s="219"/>
      <c r="W5" s="219"/>
      <c r="X5" s="219"/>
      <c r="Y5" s="219"/>
      <c r="Z5" s="219"/>
      <c r="AA5" s="219"/>
      <c r="AB5" s="205"/>
      <c r="AC5" s="206"/>
      <c r="AD5" s="40"/>
      <c r="AE5" s="40"/>
      <c r="AF5" s="40"/>
      <c r="AG5" s="40"/>
      <c r="AH5" s="40"/>
      <c r="AI5" s="40"/>
      <c r="AJ5" s="40"/>
      <c r="AK5" s="40"/>
      <c r="AL5" s="40"/>
      <c r="AM5" s="40"/>
      <c r="AN5" s="40"/>
      <c r="AO5" s="40"/>
      <c r="AP5" s="40"/>
      <c r="AQ5" s="33"/>
      <c r="AR5" s="33"/>
      <c r="AS5" s="33"/>
      <c r="AT5" s="33"/>
      <c r="AU5" s="33"/>
      <c r="AV5" s="33"/>
      <c r="AW5" s="33"/>
      <c r="AX5" s="33"/>
      <c r="AY5" s="33"/>
      <c r="AZ5" s="33"/>
      <c r="BA5" s="33"/>
      <c r="BB5" s="33"/>
      <c r="BC5" s="33"/>
      <c r="BD5" s="33"/>
      <c r="BE5" s="33"/>
      <c r="BF5" s="33"/>
      <c r="BG5" s="33"/>
      <c r="BH5" s="33"/>
    </row>
    <row r="6" spans="1:60" s="153" customFormat="1" ht="21" customHeight="1">
      <c r="A6" s="212" t="str">
        <f>Orçamento!A6</f>
        <v xml:space="preserve">Área: </v>
      </c>
      <c r="B6" s="158">
        <f>Orçamento!B6</f>
        <v>87.9</v>
      </c>
      <c r="C6" s="146"/>
      <c r="D6" s="146"/>
      <c r="E6" s="147"/>
      <c r="F6" s="159" t="str">
        <f>Orçamento!E7</f>
        <v>Arredondamentos: Opções → Avançado → Fórmulas → "Definir Precisão Conforme Exibido"</v>
      </c>
      <c r="G6" s="147"/>
      <c r="H6" s="147"/>
      <c r="I6" s="146"/>
      <c r="O6" s="207"/>
      <c r="P6" s="218"/>
      <c r="Q6" s="219"/>
      <c r="R6" s="219"/>
      <c r="S6" s="219"/>
      <c r="T6" s="219"/>
      <c r="U6" s="219"/>
      <c r="V6" s="219"/>
      <c r="W6" s="219"/>
      <c r="X6" s="219"/>
      <c r="Y6" s="219"/>
      <c r="Z6" s="219"/>
      <c r="AA6" s="219"/>
      <c r="AB6" s="205"/>
      <c r="AC6" s="206"/>
      <c r="AD6" s="40"/>
      <c r="AE6" s="40"/>
      <c r="AF6" s="40"/>
      <c r="AG6" s="40"/>
      <c r="AH6" s="40"/>
      <c r="AI6" s="40"/>
      <c r="AJ6" s="40"/>
      <c r="AK6" s="40"/>
      <c r="AL6" s="40"/>
      <c r="AM6" s="40"/>
      <c r="AN6" s="40"/>
      <c r="AO6" s="40"/>
      <c r="AP6" s="40"/>
      <c r="AQ6" s="33"/>
      <c r="AR6" s="33"/>
      <c r="AS6" s="33"/>
      <c r="AT6" s="33"/>
      <c r="AU6" s="33"/>
      <c r="AV6" s="33"/>
      <c r="AW6" s="33"/>
      <c r="AX6" s="33"/>
      <c r="AY6" s="33"/>
      <c r="AZ6" s="33"/>
      <c r="BA6" s="33"/>
      <c r="BB6" s="33"/>
      <c r="BC6" s="33"/>
      <c r="BD6" s="33"/>
      <c r="BE6" s="33"/>
      <c r="BF6" s="33"/>
      <c r="BG6" s="33"/>
      <c r="BH6" s="33"/>
    </row>
    <row r="7" spans="1:60" s="153" customFormat="1" ht="21" customHeight="1">
      <c r="A7" s="213" t="str">
        <f>Orçamento!A7</f>
        <v>Responsável Técnico:</v>
      </c>
      <c r="B7" s="147"/>
      <c r="C7" s="148"/>
      <c r="D7" s="149"/>
      <c r="E7" s="147"/>
      <c r="F7" s="147"/>
      <c r="H7" s="147"/>
      <c r="I7" s="146"/>
      <c r="O7" s="207"/>
      <c r="P7" s="218"/>
      <c r="Q7" s="219"/>
      <c r="R7" s="219"/>
      <c r="S7" s="219"/>
      <c r="T7" s="219"/>
      <c r="U7" s="219"/>
      <c r="V7" s="219"/>
      <c r="W7" s="219"/>
      <c r="X7" s="219"/>
      <c r="Y7" s="219"/>
      <c r="Z7" s="219"/>
      <c r="AA7" s="219"/>
      <c r="AB7" s="205"/>
      <c r="AC7" s="206"/>
      <c r="AD7" s="40"/>
      <c r="AE7" s="40"/>
      <c r="AF7" s="40"/>
      <c r="AG7" s="40"/>
      <c r="AH7" s="40"/>
      <c r="AI7" s="40"/>
      <c r="AJ7" s="40"/>
      <c r="AK7" s="40"/>
      <c r="AL7" s="40"/>
      <c r="AM7" s="40"/>
      <c r="AN7" s="40"/>
      <c r="AO7" s="40"/>
      <c r="AP7" s="40"/>
      <c r="AQ7" s="33"/>
      <c r="AR7" s="33"/>
      <c r="AS7" s="33"/>
      <c r="AT7" s="33"/>
      <c r="AU7" s="33"/>
      <c r="AV7" s="33"/>
      <c r="AW7" s="33"/>
      <c r="AX7" s="33"/>
      <c r="AY7" s="33"/>
      <c r="AZ7" s="33"/>
      <c r="BA7" s="33"/>
      <c r="BB7" s="33"/>
      <c r="BC7" s="33"/>
      <c r="BD7" s="33"/>
      <c r="BE7" s="33"/>
      <c r="BF7" s="33"/>
      <c r="BG7" s="33"/>
      <c r="BH7" s="33"/>
    </row>
    <row r="8" spans="1:60" ht="20.85" customHeight="1">
      <c r="A8" s="214"/>
      <c r="B8" s="215"/>
      <c r="C8" s="216"/>
      <c r="D8" s="217"/>
      <c r="E8" s="209"/>
      <c r="F8" s="215"/>
      <c r="G8" s="215"/>
      <c r="H8" s="215"/>
      <c r="I8" s="215"/>
      <c r="J8" s="209"/>
      <c r="K8" s="209"/>
      <c r="L8" s="209"/>
      <c r="M8" s="209"/>
      <c r="N8" s="209"/>
      <c r="O8" s="210"/>
      <c r="P8" s="218"/>
      <c r="Q8" s="219"/>
      <c r="R8" s="219"/>
      <c r="S8" s="219"/>
      <c r="T8" s="219"/>
      <c r="U8" s="219"/>
      <c r="V8" s="219"/>
      <c r="W8" s="219"/>
      <c r="X8" s="219"/>
      <c r="Y8" s="219"/>
      <c r="Z8" s="219"/>
      <c r="AA8" s="219"/>
      <c r="AB8" s="205"/>
      <c r="AC8" s="206"/>
      <c r="AD8" s="40"/>
      <c r="AE8" s="40"/>
      <c r="AF8" s="40"/>
      <c r="AG8" s="40"/>
      <c r="AH8" s="40"/>
      <c r="AI8" s="40"/>
      <c r="AJ8" s="40"/>
      <c r="AK8" s="40"/>
      <c r="AL8" s="40"/>
      <c r="AM8" s="40"/>
      <c r="AN8" s="40"/>
      <c r="AO8" s="40"/>
      <c r="AP8" s="40"/>
      <c r="AQ8" s="33"/>
      <c r="AR8" s="33"/>
      <c r="AS8" s="33"/>
      <c r="AT8" s="33"/>
      <c r="AU8" s="33"/>
      <c r="AV8" s="33"/>
      <c r="AW8" s="33"/>
      <c r="AX8" s="33"/>
      <c r="AY8" s="33"/>
      <c r="AZ8" s="33"/>
      <c r="BA8" s="33"/>
      <c r="BB8" s="33"/>
      <c r="BC8" s="33"/>
      <c r="BD8" s="33"/>
      <c r="BE8" s="33"/>
      <c r="BF8" s="33"/>
      <c r="BG8" s="33"/>
      <c r="BH8" s="33"/>
    </row>
    <row r="9" spans="1:60" s="40" customFormat="1" ht="20.85" customHeight="1">
      <c r="A9" s="521" t="s">
        <v>30</v>
      </c>
      <c r="B9" s="521" t="s">
        <v>283</v>
      </c>
      <c r="C9" s="521"/>
      <c r="D9" s="521"/>
      <c r="E9" s="521"/>
      <c r="F9" s="521"/>
      <c r="G9" s="521" t="s">
        <v>31</v>
      </c>
      <c r="H9" s="521"/>
      <c r="I9" s="521" t="s">
        <v>32</v>
      </c>
      <c r="J9" s="543">
        <v>30</v>
      </c>
      <c r="K9" s="543"/>
      <c r="L9" s="543"/>
      <c r="M9" s="543">
        <f>J9+30</f>
        <v>60</v>
      </c>
      <c r="N9" s="543"/>
      <c r="O9" s="543"/>
      <c r="P9" s="543">
        <f>M9+30</f>
        <v>90</v>
      </c>
      <c r="Q9" s="543"/>
      <c r="R9" s="543"/>
      <c r="S9" s="543">
        <f>P9+30</f>
        <v>120</v>
      </c>
      <c r="T9" s="543"/>
      <c r="U9" s="543"/>
      <c r="V9" s="543">
        <f>S9+30</f>
        <v>150</v>
      </c>
      <c r="W9" s="543"/>
      <c r="X9" s="543"/>
      <c r="Y9" s="543">
        <f>V9+30</f>
        <v>180</v>
      </c>
      <c r="Z9" s="543"/>
      <c r="AA9" s="543"/>
      <c r="AB9" s="205"/>
      <c r="AC9" s="206"/>
      <c r="AQ9" s="17"/>
      <c r="AR9" s="17"/>
      <c r="AS9" s="17"/>
    </row>
    <row r="10" spans="1:60" s="40" customFormat="1" ht="20.85" customHeight="1">
      <c r="A10" s="552"/>
      <c r="B10" s="552"/>
      <c r="C10" s="552"/>
      <c r="D10" s="552"/>
      <c r="E10" s="552"/>
      <c r="F10" s="552"/>
      <c r="G10" s="552"/>
      <c r="H10" s="552"/>
      <c r="I10" s="552"/>
      <c r="J10" s="276" t="s">
        <v>83</v>
      </c>
      <c r="K10" s="276" t="s">
        <v>82</v>
      </c>
      <c r="L10" s="276" t="s">
        <v>84</v>
      </c>
      <c r="M10" s="276" t="s">
        <v>83</v>
      </c>
      <c r="N10" s="276" t="s">
        <v>82</v>
      </c>
      <c r="O10" s="276" t="s">
        <v>84</v>
      </c>
      <c r="P10" s="276" t="s">
        <v>83</v>
      </c>
      <c r="Q10" s="276" t="s">
        <v>82</v>
      </c>
      <c r="R10" s="276" t="s">
        <v>84</v>
      </c>
      <c r="S10" s="276" t="s">
        <v>83</v>
      </c>
      <c r="T10" s="276" t="s">
        <v>82</v>
      </c>
      <c r="U10" s="276" t="s">
        <v>84</v>
      </c>
      <c r="V10" s="276" t="s">
        <v>83</v>
      </c>
      <c r="W10" s="276" t="s">
        <v>82</v>
      </c>
      <c r="X10" s="276" t="s">
        <v>84</v>
      </c>
      <c r="Y10" s="276" t="s">
        <v>83</v>
      </c>
      <c r="Z10" s="276" t="s">
        <v>82</v>
      </c>
      <c r="AA10" s="276" t="s">
        <v>84</v>
      </c>
      <c r="AB10" s="205"/>
      <c r="AC10" s="206"/>
    </row>
    <row r="11" spans="1:60" s="40" customFormat="1" ht="20.85" customHeight="1">
      <c r="A11" s="277" t="str">
        <f>Resumo!A10</f>
        <v>1.1</v>
      </c>
      <c r="B11" s="553" t="str">
        <f>Resumo!B10</f>
        <v>SERVIÇOS PRELIMINARES</v>
      </c>
      <c r="C11" s="553"/>
      <c r="D11" s="553"/>
      <c r="E11" s="553"/>
      <c r="F11" s="553"/>
      <c r="G11" s="546">
        <f>Orçamento!J30</f>
        <v>0</v>
      </c>
      <c r="H11" s="546"/>
      <c r="I11" s="278">
        <f t="shared" ref="I11:I33" si="0">G11/$G$34</f>
        <v>0</v>
      </c>
      <c r="J11" s="279">
        <f>K11*$G11</f>
        <v>0</v>
      </c>
      <c r="K11" s="280">
        <v>1</v>
      </c>
      <c r="L11" s="281">
        <f t="shared" ref="L11:L33" si="1">K11</f>
        <v>1</v>
      </c>
      <c r="M11" s="279">
        <f t="shared" ref="M11:M33" si="2">N11*$G11</f>
        <v>0</v>
      </c>
      <c r="N11" s="280"/>
      <c r="O11" s="281">
        <f t="shared" ref="O11:O33" si="3">L11+N11</f>
        <v>1</v>
      </c>
      <c r="P11" s="279">
        <f t="shared" ref="P11:P33" si="4">Q11*$G11</f>
        <v>0</v>
      </c>
      <c r="Q11" s="280"/>
      <c r="R11" s="281">
        <f t="shared" ref="R11:R33" si="5">O11+Q11</f>
        <v>1</v>
      </c>
      <c r="S11" s="279">
        <f t="shared" ref="S11:S33" si="6">T11*$G11</f>
        <v>0</v>
      </c>
      <c r="T11" s="280"/>
      <c r="U11" s="281">
        <f t="shared" ref="U11:U33" si="7">R11+T11</f>
        <v>1</v>
      </c>
      <c r="V11" s="279">
        <f t="shared" ref="V11:V32" si="8">W11*$G11</f>
        <v>0</v>
      </c>
      <c r="W11" s="280"/>
      <c r="X11" s="281">
        <f t="shared" ref="X11:X33" si="9">U11+W11</f>
        <v>1</v>
      </c>
      <c r="Y11" s="279">
        <f t="shared" ref="Y11:Y33" si="10">Z11*$G11</f>
        <v>0</v>
      </c>
      <c r="Z11" s="280"/>
      <c r="AA11" s="281">
        <f t="shared" ref="AA11:AA33" si="11">X11+Z11</f>
        <v>1</v>
      </c>
      <c r="AB11" s="205"/>
      <c r="AC11" s="206"/>
    </row>
    <row r="12" spans="1:60" s="40" customFormat="1" ht="20.85" customHeight="1">
      <c r="A12" s="29" t="str">
        <f>Resumo!A11</f>
        <v>2.0</v>
      </c>
      <c r="B12" s="545" t="str">
        <f>Resumo!B11</f>
        <v>MOVIMENTO DE TERRA</v>
      </c>
      <c r="C12" s="545"/>
      <c r="D12" s="545"/>
      <c r="E12" s="545"/>
      <c r="F12" s="545"/>
      <c r="G12" s="546">
        <f>Resumo!G11</f>
        <v>0</v>
      </c>
      <c r="H12" s="546"/>
      <c r="I12" s="187">
        <f t="shared" si="0"/>
        <v>0</v>
      </c>
      <c r="J12" s="279">
        <f t="shared" ref="J12:J33" si="12">K12*$G12</f>
        <v>0</v>
      </c>
      <c r="K12" s="280">
        <v>0.6</v>
      </c>
      <c r="L12" s="281">
        <f t="shared" si="1"/>
        <v>0.6</v>
      </c>
      <c r="M12" s="279">
        <f t="shared" si="2"/>
        <v>0</v>
      </c>
      <c r="N12" s="280">
        <v>0.4</v>
      </c>
      <c r="O12" s="281">
        <f t="shared" si="3"/>
        <v>1</v>
      </c>
      <c r="P12" s="279">
        <f t="shared" si="4"/>
        <v>0</v>
      </c>
      <c r="Q12" s="280"/>
      <c r="R12" s="281">
        <f t="shared" si="5"/>
        <v>1</v>
      </c>
      <c r="S12" s="279">
        <f t="shared" si="6"/>
        <v>0</v>
      </c>
      <c r="T12" s="48"/>
      <c r="U12" s="281">
        <f t="shared" si="7"/>
        <v>1</v>
      </c>
      <c r="V12" s="97">
        <f t="shared" ref="V12:V28" si="13">W12*$G12</f>
        <v>0</v>
      </c>
      <c r="W12" s="48"/>
      <c r="X12" s="281">
        <f t="shared" si="9"/>
        <v>1</v>
      </c>
      <c r="Y12" s="279">
        <f t="shared" si="10"/>
        <v>0</v>
      </c>
      <c r="Z12" s="280"/>
      <c r="AA12" s="281">
        <f t="shared" si="11"/>
        <v>1</v>
      </c>
      <c r="AB12" s="205"/>
      <c r="AC12" s="206"/>
    </row>
    <row r="13" spans="1:60" s="40" customFormat="1" ht="20.85" customHeight="1">
      <c r="A13" s="29" t="str">
        <f>Resumo!A12</f>
        <v>3.0</v>
      </c>
      <c r="B13" s="545" t="str">
        <f>Resumo!B12</f>
        <v>INFRA ESTRUTURA</v>
      </c>
      <c r="C13" s="545"/>
      <c r="D13" s="545"/>
      <c r="E13" s="545"/>
      <c r="F13" s="545"/>
      <c r="G13" s="546">
        <f>Resumo!G12</f>
        <v>0</v>
      </c>
      <c r="H13" s="546"/>
      <c r="I13" s="187">
        <f t="shared" si="0"/>
        <v>0</v>
      </c>
      <c r="J13" s="279">
        <f t="shared" si="12"/>
        <v>0</v>
      </c>
      <c r="K13" s="280"/>
      <c r="L13" s="281">
        <f t="shared" si="1"/>
        <v>0</v>
      </c>
      <c r="M13" s="279">
        <f t="shared" si="2"/>
        <v>0</v>
      </c>
      <c r="N13" s="280">
        <v>1</v>
      </c>
      <c r="O13" s="281">
        <f t="shared" si="3"/>
        <v>1</v>
      </c>
      <c r="P13" s="279">
        <f t="shared" si="4"/>
        <v>0</v>
      </c>
      <c r="Q13" s="280"/>
      <c r="R13" s="281">
        <f t="shared" si="5"/>
        <v>1</v>
      </c>
      <c r="S13" s="279">
        <f t="shared" si="6"/>
        <v>0</v>
      </c>
      <c r="T13" s="48"/>
      <c r="U13" s="281">
        <f t="shared" si="7"/>
        <v>1</v>
      </c>
      <c r="V13" s="97">
        <f t="shared" si="13"/>
        <v>0</v>
      </c>
      <c r="W13" s="48"/>
      <c r="X13" s="281">
        <f t="shared" si="9"/>
        <v>1</v>
      </c>
      <c r="Y13" s="279">
        <f t="shared" si="10"/>
        <v>0</v>
      </c>
      <c r="Z13" s="280"/>
      <c r="AA13" s="281">
        <f t="shared" si="11"/>
        <v>1</v>
      </c>
      <c r="AB13" s="205"/>
      <c r="AC13" s="206"/>
    </row>
    <row r="14" spans="1:60" s="40" customFormat="1" ht="20.85" customHeight="1">
      <c r="A14" s="29" t="str">
        <f>Resumo!A13</f>
        <v>4.0</v>
      </c>
      <c r="B14" s="545" t="str">
        <f>Resumo!B13</f>
        <v>SUPRA ESTRUTURA</v>
      </c>
      <c r="C14" s="545"/>
      <c r="D14" s="545"/>
      <c r="E14" s="545"/>
      <c r="F14" s="545"/>
      <c r="G14" s="546">
        <f>Resumo!G13</f>
        <v>0</v>
      </c>
      <c r="H14" s="546"/>
      <c r="I14" s="187">
        <f t="shared" si="0"/>
        <v>0</v>
      </c>
      <c r="J14" s="279">
        <f t="shared" si="12"/>
        <v>0</v>
      </c>
      <c r="K14" s="280"/>
      <c r="L14" s="281">
        <f t="shared" si="1"/>
        <v>0</v>
      </c>
      <c r="M14" s="279">
        <f t="shared" si="2"/>
        <v>0</v>
      </c>
      <c r="N14" s="280">
        <v>0.2</v>
      </c>
      <c r="O14" s="281">
        <f t="shared" si="3"/>
        <v>0.2</v>
      </c>
      <c r="P14" s="279">
        <f t="shared" si="4"/>
        <v>0</v>
      </c>
      <c r="Q14" s="280">
        <v>0.4</v>
      </c>
      <c r="R14" s="281">
        <f t="shared" si="5"/>
        <v>0.6</v>
      </c>
      <c r="S14" s="279">
        <f t="shared" si="6"/>
        <v>0</v>
      </c>
      <c r="T14" s="48">
        <v>0.4</v>
      </c>
      <c r="U14" s="281">
        <f t="shared" si="7"/>
        <v>1</v>
      </c>
      <c r="V14" s="97">
        <f t="shared" si="13"/>
        <v>0</v>
      </c>
      <c r="W14" s="48"/>
      <c r="X14" s="281">
        <f t="shared" si="9"/>
        <v>1</v>
      </c>
      <c r="Y14" s="279">
        <f t="shared" si="10"/>
        <v>0</v>
      </c>
      <c r="Z14" s="280"/>
      <c r="AA14" s="281">
        <f t="shared" si="11"/>
        <v>1</v>
      </c>
      <c r="AB14" s="205"/>
      <c r="AC14" s="206"/>
    </row>
    <row r="15" spans="1:60" s="40" customFormat="1" ht="20.85" customHeight="1">
      <c r="A15" s="29" t="str">
        <f>Resumo!A14</f>
        <v>5.0</v>
      </c>
      <c r="B15" s="545" t="str">
        <f>Resumo!B14</f>
        <v>IMPERMEABILIZAÇÃO E TRATAMENTOS</v>
      </c>
      <c r="C15" s="545"/>
      <c r="D15" s="545"/>
      <c r="E15" s="545"/>
      <c r="F15" s="545"/>
      <c r="G15" s="546">
        <f>Resumo!G14</f>
        <v>0</v>
      </c>
      <c r="H15" s="546"/>
      <c r="I15" s="187">
        <f t="shared" si="0"/>
        <v>0</v>
      </c>
      <c r="J15" s="279">
        <f t="shared" si="12"/>
        <v>0</v>
      </c>
      <c r="K15" s="280"/>
      <c r="L15" s="281">
        <f t="shared" si="1"/>
        <v>0</v>
      </c>
      <c r="M15" s="279">
        <f t="shared" si="2"/>
        <v>0</v>
      </c>
      <c r="N15" s="280">
        <v>1</v>
      </c>
      <c r="O15" s="281">
        <f t="shared" si="3"/>
        <v>1</v>
      </c>
      <c r="P15" s="279">
        <f t="shared" si="4"/>
        <v>0</v>
      </c>
      <c r="Q15" s="280"/>
      <c r="R15" s="281">
        <f t="shared" si="5"/>
        <v>1</v>
      </c>
      <c r="S15" s="279">
        <f t="shared" si="6"/>
        <v>0</v>
      </c>
      <c r="T15" s="48"/>
      <c r="U15" s="281">
        <f t="shared" si="7"/>
        <v>1</v>
      </c>
      <c r="V15" s="97">
        <f t="shared" si="13"/>
        <v>0</v>
      </c>
      <c r="W15" s="48"/>
      <c r="X15" s="281">
        <f t="shared" si="9"/>
        <v>1</v>
      </c>
      <c r="Y15" s="279">
        <f t="shared" si="10"/>
        <v>0</v>
      </c>
      <c r="Z15" s="280"/>
      <c r="AA15" s="281">
        <f t="shared" si="11"/>
        <v>1</v>
      </c>
      <c r="AB15" s="205"/>
      <c r="AC15" s="206"/>
    </row>
    <row r="16" spans="1:60" s="40" customFormat="1" ht="20.85" customHeight="1">
      <c r="A16" s="29" t="str">
        <f>Resumo!A15</f>
        <v>6.0</v>
      </c>
      <c r="B16" s="545" t="str">
        <f>Resumo!B15</f>
        <v>ALVENARIAS E VEDAÇÕES</v>
      </c>
      <c r="C16" s="545"/>
      <c r="D16" s="545"/>
      <c r="E16" s="545"/>
      <c r="F16" s="545"/>
      <c r="G16" s="546">
        <f>Resumo!G15</f>
        <v>0</v>
      </c>
      <c r="H16" s="546"/>
      <c r="I16" s="187">
        <f t="shared" si="0"/>
        <v>0</v>
      </c>
      <c r="J16" s="279">
        <f t="shared" si="12"/>
        <v>0</v>
      </c>
      <c r="K16" s="280"/>
      <c r="L16" s="281">
        <f t="shared" si="1"/>
        <v>0</v>
      </c>
      <c r="M16" s="279">
        <f t="shared" si="2"/>
        <v>0</v>
      </c>
      <c r="N16" s="280">
        <v>0.2</v>
      </c>
      <c r="O16" s="281">
        <f t="shared" si="3"/>
        <v>0.2</v>
      </c>
      <c r="P16" s="279">
        <f t="shared" si="4"/>
        <v>0</v>
      </c>
      <c r="Q16" s="280">
        <v>0.6</v>
      </c>
      <c r="R16" s="281">
        <f t="shared" si="5"/>
        <v>0.8</v>
      </c>
      <c r="S16" s="279">
        <f t="shared" si="6"/>
        <v>0</v>
      </c>
      <c r="T16" s="48">
        <v>0.2</v>
      </c>
      <c r="U16" s="281">
        <f t="shared" si="7"/>
        <v>1</v>
      </c>
      <c r="V16" s="97">
        <f t="shared" si="13"/>
        <v>0</v>
      </c>
      <c r="W16" s="48"/>
      <c r="X16" s="281">
        <f t="shared" si="9"/>
        <v>1</v>
      </c>
      <c r="Y16" s="279">
        <f t="shared" si="10"/>
        <v>0</v>
      </c>
      <c r="Z16" s="280"/>
      <c r="AA16" s="281">
        <f t="shared" si="11"/>
        <v>1</v>
      </c>
      <c r="AB16" s="205"/>
      <c r="AC16" s="206"/>
    </row>
    <row r="17" spans="1:42" s="40" customFormat="1" ht="20.85" customHeight="1">
      <c r="A17" s="29" t="str">
        <f>Resumo!A16</f>
        <v>7.0</v>
      </c>
      <c r="B17" s="545" t="str">
        <f>Resumo!B16</f>
        <v>REVESTIMENTOS</v>
      </c>
      <c r="C17" s="545"/>
      <c r="D17" s="545"/>
      <c r="E17" s="545"/>
      <c r="F17" s="545"/>
      <c r="G17" s="546">
        <f>Resumo!G16</f>
        <v>0</v>
      </c>
      <c r="H17" s="546"/>
      <c r="I17" s="187">
        <f t="shared" si="0"/>
        <v>0</v>
      </c>
      <c r="J17" s="279">
        <f t="shared" si="12"/>
        <v>0</v>
      </c>
      <c r="K17" s="280"/>
      <c r="L17" s="281">
        <f t="shared" si="1"/>
        <v>0</v>
      </c>
      <c r="M17" s="279">
        <f t="shared" si="2"/>
        <v>0</v>
      </c>
      <c r="N17" s="280"/>
      <c r="O17" s="281">
        <f t="shared" si="3"/>
        <v>0</v>
      </c>
      <c r="P17" s="279">
        <f t="shared" si="4"/>
        <v>0</v>
      </c>
      <c r="Q17" s="280">
        <v>0.3</v>
      </c>
      <c r="R17" s="281">
        <f t="shared" si="5"/>
        <v>0.3</v>
      </c>
      <c r="S17" s="279">
        <f t="shared" si="6"/>
        <v>0</v>
      </c>
      <c r="T17" s="48">
        <v>0.7</v>
      </c>
      <c r="U17" s="281">
        <f t="shared" si="7"/>
        <v>1</v>
      </c>
      <c r="V17" s="97">
        <f t="shared" si="13"/>
        <v>0</v>
      </c>
      <c r="W17" s="48"/>
      <c r="X17" s="281">
        <f t="shared" si="9"/>
        <v>1</v>
      </c>
      <c r="Y17" s="279">
        <f t="shared" si="10"/>
        <v>0</v>
      </c>
      <c r="Z17" s="280"/>
      <c r="AA17" s="281">
        <f t="shared" si="11"/>
        <v>1</v>
      </c>
      <c r="AB17" s="205"/>
      <c r="AC17" s="206"/>
    </row>
    <row r="18" spans="1:42" s="40" customFormat="1" ht="20.85" customHeight="1">
      <c r="A18" s="29" t="str">
        <f>Resumo!A17</f>
        <v>8.0</v>
      </c>
      <c r="B18" s="545" t="str">
        <f>Resumo!B17</f>
        <v>COBERTURA</v>
      </c>
      <c r="C18" s="545"/>
      <c r="D18" s="545"/>
      <c r="E18" s="545"/>
      <c r="F18" s="545"/>
      <c r="G18" s="546">
        <f>Resumo!G17</f>
        <v>0</v>
      </c>
      <c r="H18" s="546"/>
      <c r="I18" s="187">
        <f t="shared" si="0"/>
        <v>0</v>
      </c>
      <c r="J18" s="279">
        <f t="shared" si="12"/>
        <v>0</v>
      </c>
      <c r="K18" s="280"/>
      <c r="L18" s="281">
        <f t="shared" si="1"/>
        <v>0</v>
      </c>
      <c r="M18" s="279">
        <f t="shared" si="2"/>
        <v>0</v>
      </c>
      <c r="N18" s="280"/>
      <c r="O18" s="281">
        <f t="shared" si="3"/>
        <v>0</v>
      </c>
      <c r="P18" s="279">
        <f t="shared" si="4"/>
        <v>0</v>
      </c>
      <c r="Q18" s="280">
        <v>0.2</v>
      </c>
      <c r="R18" s="281">
        <f t="shared" si="5"/>
        <v>0.2</v>
      </c>
      <c r="S18" s="279">
        <f t="shared" si="6"/>
        <v>0</v>
      </c>
      <c r="T18" s="48">
        <v>0.8</v>
      </c>
      <c r="U18" s="281">
        <f t="shared" si="7"/>
        <v>1</v>
      </c>
      <c r="V18" s="97">
        <f t="shared" si="13"/>
        <v>0</v>
      </c>
      <c r="W18" s="48"/>
      <c r="X18" s="281">
        <f t="shared" si="9"/>
        <v>1</v>
      </c>
      <c r="Y18" s="279">
        <f t="shared" si="10"/>
        <v>0</v>
      </c>
      <c r="Z18" s="280"/>
      <c r="AA18" s="281">
        <f t="shared" si="11"/>
        <v>1</v>
      </c>
      <c r="AB18" s="205"/>
      <c r="AC18" s="206"/>
    </row>
    <row r="19" spans="1:42" s="40" customFormat="1" ht="20.85" customHeight="1">
      <c r="A19" s="29" t="str">
        <f>Resumo!A18</f>
        <v>9.0</v>
      </c>
      <c r="B19" s="545" t="str">
        <f>Resumo!B18</f>
        <v>ESQUADRIAS</v>
      </c>
      <c r="C19" s="545"/>
      <c r="D19" s="545"/>
      <c r="E19" s="545"/>
      <c r="F19" s="545"/>
      <c r="G19" s="546">
        <f>Resumo!G18</f>
        <v>0</v>
      </c>
      <c r="H19" s="546"/>
      <c r="I19" s="187">
        <f t="shared" si="0"/>
        <v>0</v>
      </c>
      <c r="J19" s="279">
        <f t="shared" si="12"/>
        <v>0</v>
      </c>
      <c r="K19" s="280"/>
      <c r="L19" s="281">
        <f t="shared" si="1"/>
        <v>0</v>
      </c>
      <c r="M19" s="279">
        <f t="shared" si="2"/>
        <v>0</v>
      </c>
      <c r="N19" s="280"/>
      <c r="O19" s="281">
        <f t="shared" si="3"/>
        <v>0</v>
      </c>
      <c r="P19" s="279">
        <f t="shared" si="4"/>
        <v>0</v>
      </c>
      <c r="Q19" s="280"/>
      <c r="R19" s="281">
        <f t="shared" si="5"/>
        <v>0</v>
      </c>
      <c r="S19" s="279">
        <f t="shared" si="6"/>
        <v>0</v>
      </c>
      <c r="T19" s="48"/>
      <c r="U19" s="281">
        <f t="shared" si="7"/>
        <v>0</v>
      </c>
      <c r="V19" s="97">
        <f t="shared" si="13"/>
        <v>0</v>
      </c>
      <c r="W19" s="48">
        <v>0.85</v>
      </c>
      <c r="X19" s="281">
        <f t="shared" si="9"/>
        <v>0.85</v>
      </c>
      <c r="Y19" s="279">
        <f t="shared" si="10"/>
        <v>0</v>
      </c>
      <c r="Z19" s="280">
        <v>0.15</v>
      </c>
      <c r="AA19" s="281">
        <f t="shared" si="11"/>
        <v>1</v>
      </c>
      <c r="AB19" s="205"/>
      <c r="AC19" s="206"/>
    </row>
    <row r="20" spans="1:42" s="40" customFormat="1" ht="20.85" customHeight="1">
      <c r="A20" s="29" t="str">
        <f>Resumo!A19</f>
        <v>10.0</v>
      </c>
      <c r="B20" s="545" t="str">
        <f>Resumo!B19</f>
        <v>PISOS, RODAPÉS E SOLEIRAS</v>
      </c>
      <c r="C20" s="545"/>
      <c r="D20" s="545"/>
      <c r="E20" s="545"/>
      <c r="F20" s="545"/>
      <c r="G20" s="546">
        <f>Resumo!G19</f>
        <v>0</v>
      </c>
      <c r="H20" s="546"/>
      <c r="I20" s="187">
        <f t="shared" si="0"/>
        <v>0</v>
      </c>
      <c r="J20" s="279">
        <f t="shared" si="12"/>
        <v>0</v>
      </c>
      <c r="K20" s="280"/>
      <c r="L20" s="281">
        <f t="shared" si="1"/>
        <v>0</v>
      </c>
      <c r="M20" s="279">
        <f t="shared" si="2"/>
        <v>0</v>
      </c>
      <c r="N20" s="280"/>
      <c r="O20" s="281">
        <f t="shared" si="3"/>
        <v>0</v>
      </c>
      <c r="P20" s="279">
        <f t="shared" si="4"/>
        <v>0</v>
      </c>
      <c r="Q20" s="280">
        <v>0.1</v>
      </c>
      <c r="R20" s="281">
        <f t="shared" si="5"/>
        <v>0.1</v>
      </c>
      <c r="S20" s="279">
        <f t="shared" si="6"/>
        <v>0</v>
      </c>
      <c r="T20" s="48">
        <v>0.2</v>
      </c>
      <c r="U20" s="281">
        <f t="shared" si="7"/>
        <v>0.3</v>
      </c>
      <c r="V20" s="97">
        <f t="shared" si="13"/>
        <v>0</v>
      </c>
      <c r="W20" s="48">
        <v>0.7</v>
      </c>
      <c r="X20" s="281">
        <f t="shared" si="9"/>
        <v>1</v>
      </c>
      <c r="Y20" s="279">
        <f t="shared" si="10"/>
        <v>0</v>
      </c>
      <c r="Z20" s="280"/>
      <c r="AA20" s="281">
        <f t="shared" si="11"/>
        <v>1</v>
      </c>
      <c r="AB20" s="205"/>
      <c r="AC20" s="98"/>
    </row>
    <row r="21" spans="1:42" s="40" customFormat="1" ht="20.85" customHeight="1">
      <c r="A21" s="29" t="str">
        <f>Resumo!A20</f>
        <v>11.0</v>
      </c>
      <c r="B21" s="545" t="str">
        <f>Resumo!B20</f>
        <v>PINTURA</v>
      </c>
      <c r="C21" s="545"/>
      <c r="D21" s="545"/>
      <c r="E21" s="545"/>
      <c r="F21" s="545"/>
      <c r="G21" s="546">
        <f>Resumo!G20</f>
        <v>0</v>
      </c>
      <c r="H21" s="546"/>
      <c r="I21" s="187">
        <f t="shared" si="0"/>
        <v>0</v>
      </c>
      <c r="J21" s="279">
        <f t="shared" si="12"/>
        <v>0</v>
      </c>
      <c r="K21" s="280"/>
      <c r="L21" s="281">
        <f t="shared" si="1"/>
        <v>0</v>
      </c>
      <c r="M21" s="279">
        <f t="shared" si="2"/>
        <v>0</v>
      </c>
      <c r="N21" s="280"/>
      <c r="O21" s="281">
        <f t="shared" si="3"/>
        <v>0</v>
      </c>
      <c r="P21" s="279">
        <f t="shared" si="4"/>
        <v>0</v>
      </c>
      <c r="Q21" s="280"/>
      <c r="R21" s="281">
        <f t="shared" si="5"/>
        <v>0</v>
      </c>
      <c r="S21" s="279">
        <f t="shared" si="6"/>
        <v>0</v>
      </c>
      <c r="T21" s="48"/>
      <c r="U21" s="281">
        <f t="shared" si="7"/>
        <v>0</v>
      </c>
      <c r="V21" s="97">
        <f t="shared" si="13"/>
        <v>0</v>
      </c>
      <c r="W21" s="48">
        <v>0.8</v>
      </c>
      <c r="X21" s="281">
        <f t="shared" si="9"/>
        <v>0.8</v>
      </c>
      <c r="Y21" s="279">
        <f t="shared" si="10"/>
        <v>0</v>
      </c>
      <c r="Z21" s="280">
        <v>0.2</v>
      </c>
      <c r="AA21" s="281">
        <f t="shared" si="11"/>
        <v>1</v>
      </c>
      <c r="AB21" s="205"/>
      <c r="AC21" s="500">
        <f>Y35</f>
        <v>6837.68</v>
      </c>
    </row>
    <row r="22" spans="1:42" s="40" customFormat="1" ht="20.85" customHeight="1">
      <c r="A22" s="29" t="str">
        <f>Resumo!A21</f>
        <v>12.0</v>
      </c>
      <c r="B22" s="545" t="str">
        <f>Resumo!B21</f>
        <v>LOUÇAS, METAIS E ACESSÓRIOS</v>
      </c>
      <c r="C22" s="545"/>
      <c r="D22" s="545"/>
      <c r="E22" s="545"/>
      <c r="F22" s="545"/>
      <c r="G22" s="546">
        <f>Resumo!G21</f>
        <v>0</v>
      </c>
      <c r="H22" s="546"/>
      <c r="I22" s="187">
        <f t="shared" si="0"/>
        <v>0</v>
      </c>
      <c r="J22" s="279">
        <f t="shared" si="12"/>
        <v>0</v>
      </c>
      <c r="K22" s="280"/>
      <c r="L22" s="281">
        <f t="shared" si="1"/>
        <v>0</v>
      </c>
      <c r="M22" s="279">
        <f t="shared" si="2"/>
        <v>0</v>
      </c>
      <c r="N22" s="280"/>
      <c r="O22" s="281">
        <f t="shared" si="3"/>
        <v>0</v>
      </c>
      <c r="P22" s="279">
        <f t="shared" si="4"/>
        <v>0</v>
      </c>
      <c r="Q22" s="280"/>
      <c r="R22" s="281">
        <f t="shared" si="5"/>
        <v>0</v>
      </c>
      <c r="S22" s="279">
        <f t="shared" si="6"/>
        <v>0</v>
      </c>
      <c r="T22" s="48">
        <v>0.2</v>
      </c>
      <c r="U22" s="281">
        <f t="shared" si="7"/>
        <v>0.2</v>
      </c>
      <c r="V22" s="97">
        <f t="shared" si="13"/>
        <v>0</v>
      </c>
      <c r="W22" s="48">
        <v>0.8</v>
      </c>
      <c r="X22" s="281">
        <f t="shared" si="9"/>
        <v>1</v>
      </c>
      <c r="Y22" s="279">
        <f t="shared" si="10"/>
        <v>0</v>
      </c>
      <c r="Z22" s="280"/>
      <c r="AA22" s="281">
        <f t="shared" si="11"/>
        <v>1</v>
      </c>
      <c r="AB22" s="205"/>
      <c r="AC22" s="499">
        <v>362716.11</v>
      </c>
    </row>
    <row r="23" spans="1:42" s="40" customFormat="1" ht="20.85" customHeight="1">
      <c r="A23" s="29" t="str">
        <f>Resumo!A22</f>
        <v>13.0</v>
      </c>
      <c r="B23" s="545" t="str">
        <f>Resumo!B22</f>
        <v>INSTALAÇÕES ELÉTRICAS</v>
      </c>
      <c r="C23" s="545"/>
      <c r="D23" s="545"/>
      <c r="E23" s="545"/>
      <c r="F23" s="545"/>
      <c r="G23" s="546">
        <f>Resumo!G22</f>
        <v>0</v>
      </c>
      <c r="H23" s="546"/>
      <c r="I23" s="187">
        <f t="shared" si="0"/>
        <v>0</v>
      </c>
      <c r="J23" s="279">
        <f t="shared" si="12"/>
        <v>0</v>
      </c>
      <c r="K23" s="280">
        <v>0.05</v>
      </c>
      <c r="L23" s="281">
        <f t="shared" si="1"/>
        <v>0.05</v>
      </c>
      <c r="M23" s="279">
        <f t="shared" si="2"/>
        <v>0</v>
      </c>
      <c r="N23" s="280">
        <v>0.05</v>
      </c>
      <c r="O23" s="281">
        <f t="shared" si="3"/>
        <v>0.1</v>
      </c>
      <c r="P23" s="279">
        <f t="shared" si="4"/>
        <v>0</v>
      </c>
      <c r="Q23" s="280">
        <v>0.05</v>
      </c>
      <c r="R23" s="281">
        <f t="shared" si="5"/>
        <v>0.15</v>
      </c>
      <c r="S23" s="279">
        <f t="shared" si="6"/>
        <v>0</v>
      </c>
      <c r="T23" s="48">
        <v>0.1</v>
      </c>
      <c r="U23" s="281">
        <f t="shared" si="7"/>
        <v>0.25</v>
      </c>
      <c r="V23" s="97">
        <f t="shared" si="13"/>
        <v>0</v>
      </c>
      <c r="W23" s="48">
        <v>0.65</v>
      </c>
      <c r="X23" s="281">
        <f t="shared" si="9"/>
        <v>0.9</v>
      </c>
      <c r="Y23" s="279">
        <f t="shared" si="10"/>
        <v>0</v>
      </c>
      <c r="Z23" s="280">
        <v>0.1</v>
      </c>
      <c r="AA23" s="281">
        <f t="shared" si="11"/>
        <v>1</v>
      </c>
      <c r="AB23" s="205"/>
      <c r="AC23" s="501">
        <f>AC22-AC21</f>
        <v>355878.43</v>
      </c>
    </row>
    <row r="24" spans="1:42" s="40" customFormat="1" ht="20.85" customHeight="1">
      <c r="A24" s="29" t="str">
        <f>Resumo!A23</f>
        <v>14.0</v>
      </c>
      <c r="B24" s="545" t="str">
        <f>Resumo!B23</f>
        <v>INSTALAÇÕES ELÉTRICAS DE CABEAMENTO DE LÓGICA E TELEFONIA</v>
      </c>
      <c r="C24" s="545"/>
      <c r="D24" s="545"/>
      <c r="E24" s="545"/>
      <c r="F24" s="545"/>
      <c r="G24" s="546">
        <f>Resumo!G23</f>
        <v>0</v>
      </c>
      <c r="H24" s="546"/>
      <c r="I24" s="187">
        <f t="shared" si="0"/>
        <v>0</v>
      </c>
      <c r="J24" s="279">
        <f t="shared" si="12"/>
        <v>0</v>
      </c>
      <c r="K24" s="280"/>
      <c r="L24" s="281">
        <f t="shared" si="1"/>
        <v>0</v>
      </c>
      <c r="M24" s="279">
        <f t="shared" si="2"/>
        <v>0</v>
      </c>
      <c r="N24" s="280">
        <v>0.05</v>
      </c>
      <c r="O24" s="281">
        <f t="shared" si="3"/>
        <v>0.05</v>
      </c>
      <c r="P24" s="279">
        <f t="shared" si="4"/>
        <v>0</v>
      </c>
      <c r="Q24" s="280">
        <v>0.05</v>
      </c>
      <c r="R24" s="281">
        <f t="shared" si="5"/>
        <v>0.1</v>
      </c>
      <c r="S24" s="279">
        <f t="shared" si="6"/>
        <v>0</v>
      </c>
      <c r="T24" s="48">
        <v>0.05</v>
      </c>
      <c r="U24" s="281">
        <f t="shared" si="7"/>
        <v>0.15</v>
      </c>
      <c r="V24" s="97">
        <f t="shared" si="13"/>
        <v>0</v>
      </c>
      <c r="W24" s="48">
        <v>0.7</v>
      </c>
      <c r="X24" s="281">
        <f t="shared" si="9"/>
        <v>0.85</v>
      </c>
      <c r="Y24" s="279">
        <f t="shared" si="10"/>
        <v>0</v>
      </c>
      <c r="Z24" s="280">
        <v>0.15</v>
      </c>
      <c r="AA24" s="281">
        <f t="shared" si="11"/>
        <v>1</v>
      </c>
    </row>
    <row r="25" spans="1:42" s="40" customFormat="1" ht="20.85" customHeight="1">
      <c r="A25" s="29" t="str">
        <f>Resumo!A24</f>
        <v>15.0</v>
      </c>
      <c r="B25" s="545" t="str">
        <f>Resumo!B24</f>
        <v>INSTALAÇÕES HIDRÁULICAS</v>
      </c>
      <c r="C25" s="545"/>
      <c r="D25" s="545"/>
      <c r="E25" s="545"/>
      <c r="F25" s="545"/>
      <c r="G25" s="546">
        <f>Resumo!G24</f>
        <v>237.7</v>
      </c>
      <c r="H25" s="546"/>
      <c r="I25" s="187">
        <f t="shared" si="0"/>
        <v>3.4759999999999999E-2</v>
      </c>
      <c r="J25" s="279">
        <f t="shared" si="12"/>
        <v>0</v>
      </c>
      <c r="K25" s="280"/>
      <c r="L25" s="281">
        <f t="shared" si="1"/>
        <v>0</v>
      </c>
      <c r="M25" s="279">
        <f t="shared" si="2"/>
        <v>0</v>
      </c>
      <c r="N25" s="280"/>
      <c r="O25" s="281">
        <f t="shared" si="3"/>
        <v>0</v>
      </c>
      <c r="P25" s="279">
        <f t="shared" si="4"/>
        <v>23.77</v>
      </c>
      <c r="Q25" s="280">
        <v>0.1</v>
      </c>
      <c r="R25" s="281">
        <f t="shared" si="5"/>
        <v>0.1</v>
      </c>
      <c r="S25" s="279">
        <f t="shared" si="6"/>
        <v>47.54</v>
      </c>
      <c r="T25" s="48">
        <v>0.2</v>
      </c>
      <c r="U25" s="281">
        <f t="shared" si="7"/>
        <v>0.3</v>
      </c>
      <c r="V25" s="97">
        <f t="shared" si="13"/>
        <v>166.39</v>
      </c>
      <c r="W25" s="48">
        <v>0.7</v>
      </c>
      <c r="X25" s="281">
        <f t="shared" si="9"/>
        <v>1</v>
      </c>
      <c r="Y25" s="279">
        <f t="shared" si="10"/>
        <v>0</v>
      </c>
      <c r="Z25" s="280"/>
      <c r="AA25" s="281">
        <f t="shared" si="11"/>
        <v>1</v>
      </c>
    </row>
    <row r="26" spans="1:42" s="40" customFormat="1" ht="20.85" customHeight="1">
      <c r="A26" s="29" t="str">
        <f>Resumo!A25</f>
        <v>16.0</v>
      </c>
      <c r="B26" s="545" t="str">
        <f>Resumo!B25</f>
        <v>DRENOS DE AR CONDICIONADO LIGADO A REDE DE AGUA PLUVIAL</v>
      </c>
      <c r="C26" s="545"/>
      <c r="D26" s="545"/>
      <c r="E26" s="545"/>
      <c r="F26" s="545"/>
      <c r="G26" s="546">
        <f>Resumo!G25</f>
        <v>0</v>
      </c>
      <c r="H26" s="546"/>
      <c r="I26" s="187">
        <f t="shared" si="0"/>
        <v>0</v>
      </c>
      <c r="J26" s="279">
        <f t="shared" si="12"/>
        <v>0</v>
      </c>
      <c r="K26" s="280"/>
      <c r="L26" s="281">
        <f t="shared" si="1"/>
        <v>0</v>
      </c>
      <c r="M26" s="279">
        <f t="shared" si="2"/>
        <v>0</v>
      </c>
      <c r="N26" s="280"/>
      <c r="O26" s="281">
        <f t="shared" si="3"/>
        <v>0</v>
      </c>
      <c r="P26" s="279">
        <f t="shared" si="4"/>
        <v>0</v>
      </c>
      <c r="Q26" s="280">
        <v>0.05</v>
      </c>
      <c r="R26" s="281">
        <f t="shared" si="5"/>
        <v>0.05</v>
      </c>
      <c r="S26" s="279">
        <f t="shared" si="6"/>
        <v>0</v>
      </c>
      <c r="T26" s="48">
        <v>0.25</v>
      </c>
      <c r="U26" s="281">
        <f t="shared" si="7"/>
        <v>0.3</v>
      </c>
      <c r="V26" s="97">
        <f t="shared" si="13"/>
        <v>0</v>
      </c>
      <c r="W26" s="48">
        <v>0.7</v>
      </c>
      <c r="X26" s="281">
        <f t="shared" si="9"/>
        <v>1</v>
      </c>
      <c r="Y26" s="279">
        <f t="shared" si="10"/>
        <v>0</v>
      </c>
      <c r="Z26" s="280"/>
      <c r="AA26" s="281">
        <f t="shared" si="11"/>
        <v>1</v>
      </c>
      <c r="AB26"/>
      <c r="AC26"/>
      <c r="AD26"/>
    </row>
    <row r="27" spans="1:42" s="40" customFormat="1" ht="20.85" customHeight="1">
      <c r="A27" s="29" t="str">
        <f>Resumo!A26</f>
        <v>17.0</v>
      </c>
      <c r="B27" s="545" t="str">
        <f>Resumo!B26</f>
        <v>INSTALAÇÕES SANITÁRIAS</v>
      </c>
      <c r="C27" s="545"/>
      <c r="D27" s="545"/>
      <c r="E27" s="545"/>
      <c r="F27" s="545"/>
      <c r="G27" s="546">
        <f>Resumo!G26</f>
        <v>0</v>
      </c>
      <c r="H27" s="546"/>
      <c r="I27" s="187">
        <f t="shared" si="0"/>
        <v>0</v>
      </c>
      <c r="J27" s="279">
        <f t="shared" si="12"/>
        <v>0</v>
      </c>
      <c r="K27" s="280"/>
      <c r="L27" s="281">
        <f t="shared" si="1"/>
        <v>0</v>
      </c>
      <c r="M27" s="279">
        <f t="shared" si="2"/>
        <v>0</v>
      </c>
      <c r="N27" s="280">
        <v>0.1</v>
      </c>
      <c r="O27" s="281">
        <f t="shared" si="3"/>
        <v>0.1</v>
      </c>
      <c r="P27" s="279">
        <f t="shared" si="4"/>
        <v>0</v>
      </c>
      <c r="Q27" s="280">
        <v>0.1</v>
      </c>
      <c r="R27" s="281">
        <f t="shared" si="5"/>
        <v>0.2</v>
      </c>
      <c r="S27" s="279">
        <f t="shared" si="6"/>
        <v>0</v>
      </c>
      <c r="T27" s="48">
        <v>0.3</v>
      </c>
      <c r="U27" s="281">
        <f t="shared" si="7"/>
        <v>0.5</v>
      </c>
      <c r="V27" s="97">
        <f t="shared" si="13"/>
        <v>0</v>
      </c>
      <c r="W27" s="48">
        <v>0.5</v>
      </c>
      <c r="X27" s="281">
        <f t="shared" si="9"/>
        <v>1</v>
      </c>
      <c r="Y27" s="279">
        <f t="shared" si="10"/>
        <v>0</v>
      </c>
      <c r="Z27" s="280"/>
      <c r="AA27" s="281">
        <f t="shared" si="11"/>
        <v>1</v>
      </c>
      <c r="AB27" s="98"/>
      <c r="AC27" s="98"/>
      <c r="AD27" s="98"/>
    </row>
    <row r="28" spans="1:42" s="40" customFormat="1" ht="20.85" customHeight="1">
      <c r="A28" s="29" t="str">
        <f>Resumo!A27</f>
        <v>18.0</v>
      </c>
      <c r="B28" s="545" t="str">
        <f>Resumo!B27</f>
        <v>INSTALAÇÕES PLUVIAIS</v>
      </c>
      <c r="C28" s="545"/>
      <c r="D28" s="545"/>
      <c r="E28" s="545"/>
      <c r="F28" s="545"/>
      <c r="G28" s="546">
        <f>Resumo!G27</f>
        <v>0</v>
      </c>
      <c r="H28" s="546"/>
      <c r="I28" s="187">
        <f t="shared" si="0"/>
        <v>0</v>
      </c>
      <c r="J28" s="279">
        <f t="shared" si="12"/>
        <v>0</v>
      </c>
      <c r="K28" s="280"/>
      <c r="L28" s="281">
        <f t="shared" si="1"/>
        <v>0</v>
      </c>
      <c r="M28" s="279">
        <f t="shared" si="2"/>
        <v>0</v>
      </c>
      <c r="N28" s="280"/>
      <c r="O28" s="281">
        <f t="shared" si="3"/>
        <v>0</v>
      </c>
      <c r="P28" s="279">
        <f t="shared" si="4"/>
        <v>0</v>
      </c>
      <c r="Q28" s="280">
        <v>0.4</v>
      </c>
      <c r="R28" s="281">
        <f t="shared" si="5"/>
        <v>0.4</v>
      </c>
      <c r="S28" s="279">
        <f t="shared" si="6"/>
        <v>0</v>
      </c>
      <c r="T28" s="48">
        <v>0.5</v>
      </c>
      <c r="U28" s="281">
        <f t="shared" si="7"/>
        <v>0.9</v>
      </c>
      <c r="V28" s="97">
        <f t="shared" si="13"/>
        <v>0</v>
      </c>
      <c r="W28" s="48">
        <v>0.1</v>
      </c>
      <c r="X28" s="281">
        <f t="shared" si="9"/>
        <v>1</v>
      </c>
      <c r="Y28" s="279">
        <f t="shared" si="10"/>
        <v>0</v>
      </c>
      <c r="Z28" s="280"/>
      <c r="AA28" s="281">
        <f t="shared" si="11"/>
        <v>1</v>
      </c>
      <c r="AB28" s="98"/>
      <c r="AC28" s="98"/>
      <c r="AD28" s="98"/>
      <c r="AE28"/>
      <c r="AF28"/>
      <c r="AG28"/>
      <c r="AH28"/>
      <c r="AI28"/>
      <c r="AJ28"/>
      <c r="AK28"/>
      <c r="AL28"/>
      <c r="AM28"/>
      <c r="AN28"/>
      <c r="AO28"/>
      <c r="AP28"/>
    </row>
    <row r="29" spans="1:42" s="40" customFormat="1" ht="20.85" customHeight="1">
      <c r="A29" s="29" t="str">
        <f>Resumo!A28</f>
        <v>19.0</v>
      </c>
      <c r="B29" s="545" t="str">
        <f>Resumo!B28</f>
        <v>CLIMATIZAÇÃO</v>
      </c>
      <c r="C29" s="545"/>
      <c r="D29" s="545"/>
      <c r="E29" s="545"/>
      <c r="F29" s="545"/>
      <c r="G29" s="546">
        <f>Resumo!G28</f>
        <v>6600</v>
      </c>
      <c r="H29" s="546"/>
      <c r="I29" s="187">
        <f t="shared" si="0"/>
        <v>0.96523999999999999</v>
      </c>
      <c r="J29" s="279">
        <f t="shared" si="12"/>
        <v>0</v>
      </c>
      <c r="K29" s="280"/>
      <c r="L29" s="281">
        <f t="shared" si="1"/>
        <v>0</v>
      </c>
      <c r="M29" s="279">
        <f t="shared" si="2"/>
        <v>0</v>
      </c>
      <c r="N29" s="280"/>
      <c r="O29" s="281">
        <f t="shared" si="3"/>
        <v>0</v>
      </c>
      <c r="P29" s="279">
        <f t="shared" si="4"/>
        <v>330</v>
      </c>
      <c r="Q29" s="280">
        <v>0.05</v>
      </c>
      <c r="R29" s="281">
        <f t="shared" si="5"/>
        <v>0.05</v>
      </c>
      <c r="S29" s="279">
        <f t="shared" si="6"/>
        <v>330</v>
      </c>
      <c r="T29" s="48">
        <v>0.05</v>
      </c>
      <c r="U29" s="281">
        <f t="shared" si="7"/>
        <v>0.1</v>
      </c>
      <c r="V29" s="97">
        <f t="shared" si="8"/>
        <v>1320</v>
      </c>
      <c r="W29" s="48">
        <v>0.2</v>
      </c>
      <c r="X29" s="281">
        <f t="shared" si="9"/>
        <v>0.3</v>
      </c>
      <c r="Y29" s="279">
        <f t="shared" si="10"/>
        <v>4620</v>
      </c>
      <c r="Z29" s="280">
        <v>0.7</v>
      </c>
      <c r="AA29" s="281">
        <f t="shared" si="11"/>
        <v>1</v>
      </c>
      <c r="AB29" s="98"/>
      <c r="AC29" s="98"/>
      <c r="AD29" s="98"/>
      <c r="AE29" s="98"/>
      <c r="AF29" s="98"/>
      <c r="AG29" s="98"/>
      <c r="AH29" s="98"/>
      <c r="AI29" s="98"/>
      <c r="AJ29" s="98"/>
      <c r="AK29" s="98"/>
      <c r="AL29" s="98"/>
      <c r="AM29" s="98"/>
      <c r="AN29" s="98"/>
      <c r="AO29" s="98"/>
      <c r="AP29" s="98"/>
    </row>
    <row r="30" spans="1:42" s="40" customFormat="1" ht="20.85" customHeight="1">
      <c r="A30" s="29" t="str">
        <f>Resumo!A29</f>
        <v>20.0</v>
      </c>
      <c r="B30" s="545" t="str">
        <f>Resumo!B29</f>
        <v>SERVIÇOS COMPLEMENTARES</v>
      </c>
      <c r="C30" s="545"/>
      <c r="D30" s="545"/>
      <c r="E30" s="545"/>
      <c r="F30" s="545"/>
      <c r="G30" s="546">
        <f>Resumo!G29</f>
        <v>0</v>
      </c>
      <c r="H30" s="546"/>
      <c r="I30" s="187">
        <f t="shared" si="0"/>
        <v>0</v>
      </c>
      <c r="J30" s="279">
        <f t="shared" si="12"/>
        <v>0</v>
      </c>
      <c r="K30" s="280"/>
      <c r="L30" s="281">
        <f t="shared" si="1"/>
        <v>0</v>
      </c>
      <c r="M30" s="279">
        <f t="shared" si="2"/>
        <v>0</v>
      </c>
      <c r="N30" s="280"/>
      <c r="O30" s="281">
        <f t="shared" si="3"/>
        <v>0</v>
      </c>
      <c r="P30" s="279">
        <f t="shared" si="4"/>
        <v>0</v>
      </c>
      <c r="Q30" s="280"/>
      <c r="R30" s="281">
        <f t="shared" si="5"/>
        <v>0</v>
      </c>
      <c r="S30" s="279">
        <f t="shared" si="6"/>
        <v>0</v>
      </c>
      <c r="T30" s="48">
        <v>0.2</v>
      </c>
      <c r="U30" s="281">
        <f t="shared" si="7"/>
        <v>0.2</v>
      </c>
      <c r="V30" s="97">
        <f t="shared" si="8"/>
        <v>0</v>
      </c>
      <c r="W30" s="48">
        <v>0.6</v>
      </c>
      <c r="X30" s="281">
        <f t="shared" si="9"/>
        <v>0.8</v>
      </c>
      <c r="Y30" s="279">
        <f t="shared" si="10"/>
        <v>0</v>
      </c>
      <c r="Z30" s="280">
        <v>0.2</v>
      </c>
      <c r="AA30" s="281">
        <f t="shared" si="11"/>
        <v>1</v>
      </c>
      <c r="AB30" s="98"/>
      <c r="AC30" s="98"/>
      <c r="AD30" s="98"/>
      <c r="AE30" s="98"/>
      <c r="AF30" s="98"/>
      <c r="AG30" s="98"/>
      <c r="AH30" s="98"/>
      <c r="AI30" s="98"/>
      <c r="AJ30" s="98"/>
      <c r="AK30" s="98"/>
      <c r="AL30" s="98"/>
      <c r="AM30" s="98"/>
      <c r="AN30" s="98"/>
      <c r="AO30" s="98"/>
      <c r="AP30" s="98"/>
    </row>
    <row r="31" spans="1:42" s="40" customFormat="1" ht="20.85" customHeight="1">
      <c r="A31" s="29" t="str">
        <f>Resumo!A30</f>
        <v>21.0</v>
      </c>
      <c r="B31" s="545" t="str">
        <f>Resumo!B30</f>
        <v>ÁREAS EXTERNAS E PAVIMENTAÇÕES</v>
      </c>
      <c r="C31" s="545"/>
      <c r="D31" s="545"/>
      <c r="E31" s="545"/>
      <c r="F31" s="545"/>
      <c r="G31" s="546">
        <f>Resumo!G30</f>
        <v>0</v>
      </c>
      <c r="H31" s="546"/>
      <c r="I31" s="187">
        <f t="shared" si="0"/>
        <v>0</v>
      </c>
      <c r="J31" s="279">
        <f t="shared" si="12"/>
        <v>0</v>
      </c>
      <c r="K31" s="280"/>
      <c r="L31" s="281">
        <f t="shared" si="1"/>
        <v>0</v>
      </c>
      <c r="M31" s="279">
        <f t="shared" si="2"/>
        <v>0</v>
      </c>
      <c r="N31" s="280"/>
      <c r="O31" s="281">
        <f t="shared" si="3"/>
        <v>0</v>
      </c>
      <c r="P31" s="279">
        <f t="shared" si="4"/>
        <v>0</v>
      </c>
      <c r="Q31" s="280"/>
      <c r="R31" s="281">
        <f t="shared" si="5"/>
        <v>0</v>
      </c>
      <c r="S31" s="279">
        <f t="shared" si="6"/>
        <v>0</v>
      </c>
      <c r="T31" s="48">
        <v>0.2</v>
      </c>
      <c r="U31" s="281">
        <f t="shared" si="7"/>
        <v>0.2</v>
      </c>
      <c r="V31" s="97">
        <f t="shared" si="8"/>
        <v>0</v>
      </c>
      <c r="W31" s="48">
        <v>0.6</v>
      </c>
      <c r="X31" s="281">
        <f t="shared" si="9"/>
        <v>0.8</v>
      </c>
      <c r="Y31" s="279">
        <f t="shared" si="10"/>
        <v>0</v>
      </c>
      <c r="Z31" s="280">
        <v>0.2</v>
      </c>
      <c r="AA31" s="281">
        <f t="shared" si="11"/>
        <v>1</v>
      </c>
      <c r="AB31" s="98"/>
      <c r="AC31" s="98"/>
      <c r="AD31" s="98"/>
      <c r="AE31" s="98"/>
      <c r="AF31" s="98"/>
      <c r="AG31" s="98"/>
      <c r="AH31" s="98"/>
      <c r="AI31" s="98"/>
      <c r="AJ31" s="98"/>
      <c r="AK31" s="98"/>
      <c r="AL31" s="98"/>
      <c r="AM31" s="98"/>
      <c r="AN31" s="98"/>
      <c r="AO31" s="98"/>
      <c r="AP31" s="98"/>
    </row>
    <row r="32" spans="1:42" s="40" customFormat="1" ht="20.85" customHeight="1">
      <c r="A32" s="29" t="str">
        <f>Resumo!A31</f>
        <v>22.0</v>
      </c>
      <c r="B32" s="545" t="str">
        <f>Resumo!B31</f>
        <v>LIMPEZAS</v>
      </c>
      <c r="C32" s="545"/>
      <c r="D32" s="545"/>
      <c r="E32" s="545"/>
      <c r="F32" s="545"/>
      <c r="G32" s="546">
        <f>Resumo!G31</f>
        <v>0</v>
      </c>
      <c r="H32" s="546"/>
      <c r="I32" s="187">
        <f t="shared" si="0"/>
        <v>0</v>
      </c>
      <c r="J32" s="279">
        <f t="shared" si="12"/>
        <v>0</v>
      </c>
      <c r="K32" s="280"/>
      <c r="L32" s="281">
        <f t="shared" si="1"/>
        <v>0</v>
      </c>
      <c r="M32" s="279">
        <f t="shared" si="2"/>
        <v>0</v>
      </c>
      <c r="N32" s="280"/>
      <c r="O32" s="281">
        <f t="shared" si="3"/>
        <v>0</v>
      </c>
      <c r="P32" s="279">
        <f t="shared" si="4"/>
        <v>0</v>
      </c>
      <c r="Q32" s="280"/>
      <c r="R32" s="281">
        <f t="shared" si="5"/>
        <v>0</v>
      </c>
      <c r="S32" s="279">
        <f t="shared" si="6"/>
        <v>0</v>
      </c>
      <c r="T32" s="48"/>
      <c r="U32" s="281">
        <f t="shared" si="7"/>
        <v>0</v>
      </c>
      <c r="V32" s="97">
        <f t="shared" si="8"/>
        <v>0</v>
      </c>
      <c r="W32" s="48"/>
      <c r="X32" s="281">
        <f t="shared" si="9"/>
        <v>0</v>
      </c>
      <c r="Y32" s="279">
        <f t="shared" si="10"/>
        <v>0</v>
      </c>
      <c r="Z32" s="280">
        <v>1</v>
      </c>
      <c r="AA32" s="281">
        <f t="shared" si="11"/>
        <v>1</v>
      </c>
      <c r="AB32" s="98"/>
      <c r="AC32" s="98"/>
      <c r="AD32" s="98"/>
      <c r="AE32" s="98"/>
      <c r="AF32" s="98"/>
      <c r="AG32" s="98"/>
      <c r="AH32" s="98"/>
      <c r="AI32" s="98"/>
      <c r="AJ32" s="98"/>
      <c r="AK32" s="98"/>
      <c r="AL32" s="98"/>
      <c r="AM32" s="98"/>
      <c r="AN32" s="98"/>
      <c r="AO32" s="98"/>
      <c r="AP32" s="98"/>
    </row>
    <row r="33" spans="1:42" s="40" customFormat="1" ht="20.85" customHeight="1">
      <c r="A33" s="29" t="str">
        <f>Resumo!A32</f>
        <v>23.0</v>
      </c>
      <c r="B33" s="545" t="str">
        <f>Resumo!B32</f>
        <v>INSTALAÇÕES DE PREVENÇÃO E COMBATE À INCÊNDIO E PÂNICO</v>
      </c>
      <c r="C33" s="545"/>
      <c r="D33" s="545"/>
      <c r="E33" s="545"/>
      <c r="F33" s="545"/>
      <c r="G33" s="546">
        <f>Resumo!G32</f>
        <v>0</v>
      </c>
      <c r="H33" s="546"/>
      <c r="I33" s="187">
        <f t="shared" si="0"/>
        <v>0</v>
      </c>
      <c r="J33" s="279">
        <f t="shared" si="12"/>
        <v>0</v>
      </c>
      <c r="K33" s="280"/>
      <c r="L33" s="281">
        <f t="shared" si="1"/>
        <v>0</v>
      </c>
      <c r="M33" s="279">
        <f t="shared" si="2"/>
        <v>0</v>
      </c>
      <c r="N33" s="280"/>
      <c r="O33" s="281">
        <f t="shared" si="3"/>
        <v>0</v>
      </c>
      <c r="P33" s="279">
        <f t="shared" si="4"/>
        <v>0</v>
      </c>
      <c r="Q33" s="280"/>
      <c r="R33" s="281">
        <f t="shared" si="5"/>
        <v>0</v>
      </c>
      <c r="S33" s="279">
        <f t="shared" si="6"/>
        <v>0</v>
      </c>
      <c r="T33" s="48"/>
      <c r="U33" s="281">
        <f t="shared" si="7"/>
        <v>0</v>
      </c>
      <c r="V33" s="97">
        <f t="shared" ref="V33" si="14">W33*$G33</f>
        <v>0</v>
      </c>
      <c r="W33" s="48"/>
      <c r="X33" s="281">
        <f t="shared" si="9"/>
        <v>0</v>
      </c>
      <c r="Y33" s="279">
        <f t="shared" si="10"/>
        <v>0</v>
      </c>
      <c r="Z33" s="280">
        <v>1</v>
      </c>
      <c r="AA33" s="281">
        <f t="shared" si="11"/>
        <v>1</v>
      </c>
      <c r="AB33" s="98"/>
      <c r="AC33" s="98"/>
      <c r="AD33" s="98"/>
      <c r="AE33" s="98"/>
      <c r="AF33" s="98"/>
      <c r="AG33" s="98"/>
      <c r="AH33" s="98"/>
      <c r="AI33" s="98"/>
      <c r="AJ33" s="98"/>
      <c r="AK33" s="98"/>
      <c r="AL33" s="98"/>
      <c r="AM33" s="98"/>
      <c r="AN33" s="98"/>
      <c r="AO33" s="98"/>
      <c r="AP33" s="98"/>
    </row>
    <row r="34" spans="1:42" s="40" customFormat="1" ht="20.85" customHeight="1">
      <c r="A34" s="547" t="s">
        <v>193</v>
      </c>
      <c r="B34" s="548"/>
      <c r="C34" s="548"/>
      <c r="D34" s="548"/>
      <c r="E34" s="548"/>
      <c r="F34" s="549"/>
      <c r="G34" s="544">
        <f>SUM(G11:H33)</f>
        <v>6837.7</v>
      </c>
      <c r="H34" s="544"/>
      <c r="I34" s="105">
        <f>SUM(I11:I33)</f>
        <v>1</v>
      </c>
      <c r="J34" s="544">
        <f>SUM(J11:J33)</f>
        <v>0</v>
      </c>
      <c r="K34" s="544"/>
      <c r="L34" s="105">
        <f>J34/$G34</f>
        <v>0</v>
      </c>
      <c r="M34" s="544">
        <f>SUM(M11:M33)</f>
        <v>0</v>
      </c>
      <c r="N34" s="544"/>
      <c r="O34" s="105">
        <f>M34/$G34</f>
        <v>0</v>
      </c>
      <c r="P34" s="544">
        <f>SUM(P11:P33)</f>
        <v>353.77</v>
      </c>
      <c r="Q34" s="544"/>
      <c r="R34" s="105">
        <f>P34/$G34</f>
        <v>5.1700000000000003E-2</v>
      </c>
      <c r="S34" s="544">
        <f>SUM(S11:S33)</f>
        <v>377.54</v>
      </c>
      <c r="T34" s="544"/>
      <c r="U34" s="105">
        <f>S34/$G34</f>
        <v>5.5199999999999999E-2</v>
      </c>
      <c r="V34" s="544">
        <f>SUM(V11:V33)</f>
        <v>1486.39</v>
      </c>
      <c r="W34" s="544"/>
      <c r="X34" s="105">
        <f>V34/$G34</f>
        <v>0.21740000000000001</v>
      </c>
      <c r="Y34" s="544">
        <f>SUM(Y11:Y33)</f>
        <v>4620</v>
      </c>
      <c r="Z34" s="544"/>
      <c r="AA34" s="105">
        <f>Y34/$G34</f>
        <v>0.67569999999999997</v>
      </c>
      <c r="AB34" s="98"/>
      <c r="AC34" s="98"/>
      <c r="AD34" s="98"/>
      <c r="AE34" s="98"/>
      <c r="AF34" s="98"/>
      <c r="AG34" s="98"/>
      <c r="AH34" s="98"/>
      <c r="AI34" s="98"/>
      <c r="AJ34" s="98"/>
      <c r="AK34" s="98"/>
      <c r="AL34" s="98"/>
      <c r="AM34" s="98"/>
      <c r="AN34" s="98"/>
      <c r="AO34" s="98"/>
      <c r="AP34" s="98"/>
    </row>
    <row r="35" spans="1:42" s="40" customFormat="1" ht="20.85" customHeight="1">
      <c r="A35" s="547" t="s">
        <v>194</v>
      </c>
      <c r="B35" s="548"/>
      <c r="C35" s="548"/>
      <c r="D35" s="548"/>
      <c r="E35" s="548"/>
      <c r="F35" s="549"/>
      <c r="G35" s="143"/>
      <c r="H35" s="143"/>
      <c r="I35" s="144"/>
      <c r="J35" s="544">
        <f>J34</f>
        <v>0</v>
      </c>
      <c r="K35" s="544"/>
      <c r="L35" s="105">
        <f>J35/$G34</f>
        <v>0</v>
      </c>
      <c r="M35" s="544">
        <f>J35+M34</f>
        <v>0</v>
      </c>
      <c r="N35" s="544"/>
      <c r="O35" s="105">
        <f>M35/$G34</f>
        <v>0</v>
      </c>
      <c r="P35" s="544">
        <f>M35+P34</f>
        <v>353.77</v>
      </c>
      <c r="Q35" s="544"/>
      <c r="R35" s="105">
        <f>P35/$G34</f>
        <v>5.1700000000000003E-2</v>
      </c>
      <c r="S35" s="544">
        <f>P35+S34</f>
        <v>731.31</v>
      </c>
      <c r="T35" s="544"/>
      <c r="U35" s="105">
        <f>S35/$G34</f>
        <v>0.107</v>
      </c>
      <c r="V35" s="544">
        <f>S35+V34</f>
        <v>2217.6999999999998</v>
      </c>
      <c r="W35" s="544"/>
      <c r="X35" s="105">
        <f>V35/$G34</f>
        <v>0.32429999999999998</v>
      </c>
      <c r="Y35" s="544">
        <f>V35+Y34-0.02</f>
        <v>6837.68</v>
      </c>
      <c r="Z35" s="544"/>
      <c r="AA35" s="105">
        <f>Y35/$G34</f>
        <v>1</v>
      </c>
      <c r="AB35" s="98"/>
      <c r="AC35" s="98"/>
      <c r="AD35" s="98"/>
      <c r="AE35" s="98"/>
      <c r="AF35" s="98"/>
      <c r="AG35" s="98"/>
      <c r="AH35" s="98"/>
      <c r="AI35" s="98"/>
      <c r="AJ35" s="98"/>
      <c r="AK35" s="98"/>
      <c r="AL35" s="98"/>
      <c r="AM35" s="98"/>
      <c r="AN35" s="98"/>
      <c r="AO35" s="98"/>
      <c r="AP35" s="98"/>
    </row>
    <row r="36" spans="1:42" customFormat="1" ht="27" customHeight="1">
      <c r="J36">
        <v>2</v>
      </c>
      <c r="O36" s="98"/>
      <c r="AB36" s="98"/>
      <c r="AC36" s="98"/>
      <c r="AD36" s="98"/>
      <c r="AE36" s="98"/>
      <c r="AF36" s="98"/>
      <c r="AG36" s="98"/>
      <c r="AH36" s="98"/>
      <c r="AI36" s="98"/>
      <c r="AJ36" s="98"/>
      <c r="AK36" s="98"/>
      <c r="AL36" s="98"/>
      <c r="AM36" s="98"/>
      <c r="AN36" s="98"/>
      <c r="AO36" s="98"/>
      <c r="AP36" s="98"/>
    </row>
    <row r="37" spans="1:42" ht="20.85" customHeight="1">
      <c r="A37" s="33"/>
      <c r="B37" s="33"/>
      <c r="C37" s="33"/>
      <c r="D37" s="33"/>
      <c r="E37" s="33"/>
      <c r="F37" s="33"/>
      <c r="G37" s="33"/>
      <c r="H37" s="33"/>
      <c r="I37" s="33"/>
    </row>
    <row r="38" spans="1:42" ht="20.85" customHeight="1">
      <c r="A38" s="33"/>
      <c r="B38" s="33"/>
      <c r="C38" s="33"/>
      <c r="D38" s="33"/>
      <c r="E38" s="33"/>
      <c r="F38" s="33"/>
      <c r="G38" s="33"/>
      <c r="H38" s="33"/>
      <c r="I38" s="33"/>
    </row>
  </sheetData>
  <mergeCells count="75">
    <mergeCell ref="B15:F15"/>
    <mergeCell ref="G15:H15"/>
    <mergeCell ref="B16:F16"/>
    <mergeCell ref="B25:F25"/>
    <mergeCell ref="G25:H25"/>
    <mergeCell ref="B19:F19"/>
    <mergeCell ref="G19:H19"/>
    <mergeCell ref="B20:F20"/>
    <mergeCell ref="G20:H20"/>
    <mergeCell ref="B21:F21"/>
    <mergeCell ref="G21:H21"/>
    <mergeCell ref="B12:F12"/>
    <mergeCell ref="G12:H12"/>
    <mergeCell ref="B13:F13"/>
    <mergeCell ref="G13:H13"/>
    <mergeCell ref="B14:F14"/>
    <mergeCell ref="G14:H14"/>
    <mergeCell ref="A1:L1"/>
    <mergeCell ref="G16:H16"/>
    <mergeCell ref="B17:F17"/>
    <mergeCell ref="G17:H17"/>
    <mergeCell ref="B18:F18"/>
    <mergeCell ref="G18:H18"/>
    <mergeCell ref="J9:L9"/>
    <mergeCell ref="E3:F3"/>
    <mergeCell ref="B5:G5"/>
    <mergeCell ref="I9:I10"/>
    <mergeCell ref="B9:F10"/>
    <mergeCell ref="A9:A10"/>
    <mergeCell ref="G9:H10"/>
    <mergeCell ref="A2:L2"/>
    <mergeCell ref="B11:F11"/>
    <mergeCell ref="G11:H11"/>
    <mergeCell ref="G26:H26"/>
    <mergeCell ref="B27:F27"/>
    <mergeCell ref="G27:H27"/>
    <mergeCell ref="B22:F22"/>
    <mergeCell ref="G22:H22"/>
    <mergeCell ref="B23:F23"/>
    <mergeCell ref="G23:H23"/>
    <mergeCell ref="B24:F24"/>
    <mergeCell ref="G24:H24"/>
    <mergeCell ref="B26:F26"/>
    <mergeCell ref="Y9:AA9"/>
    <mergeCell ref="Y34:Z34"/>
    <mergeCell ref="Y35:Z35"/>
    <mergeCell ref="P9:R9"/>
    <mergeCell ref="P34:Q34"/>
    <mergeCell ref="V9:X9"/>
    <mergeCell ref="S34:T34"/>
    <mergeCell ref="V34:W34"/>
    <mergeCell ref="V35:W35"/>
    <mergeCell ref="S9:U9"/>
    <mergeCell ref="S35:T35"/>
    <mergeCell ref="P35:Q35"/>
    <mergeCell ref="B28:F28"/>
    <mergeCell ref="G28:H28"/>
    <mergeCell ref="A35:F35"/>
    <mergeCell ref="A34:F34"/>
    <mergeCell ref="G34:H34"/>
    <mergeCell ref="B29:F29"/>
    <mergeCell ref="G29:H29"/>
    <mergeCell ref="B30:F30"/>
    <mergeCell ref="G30:H30"/>
    <mergeCell ref="B31:F31"/>
    <mergeCell ref="G31:H31"/>
    <mergeCell ref="B32:F32"/>
    <mergeCell ref="G32:H32"/>
    <mergeCell ref="B33:F33"/>
    <mergeCell ref="G33:H33"/>
    <mergeCell ref="M9:O9"/>
    <mergeCell ref="J34:K34"/>
    <mergeCell ref="J35:K35"/>
    <mergeCell ref="M34:N34"/>
    <mergeCell ref="M35:N35"/>
  </mergeCells>
  <printOptions horizontalCentered="1"/>
  <pageMargins left="0.25" right="0.25" top="0.75" bottom="0.75" header="0.3" footer="0.3"/>
  <pageSetup paperSize="9" scale="34" orientation="landscape" horizontalDpi="4294967293" verticalDpi="300" r:id="rId1"/>
  <headerFooter>
    <oddFooter>&amp;L&amp;G&amp;C&amp;"-,Negrito"&amp;9Camila Diel Bobrzyk
 &amp;"-,Regular"Engenheira Civil 
CREA MT025305&amp;R&amp;P de &amp;N</oddFooter>
  </headerFooter>
  <colBreaks count="3" manualBreakCount="3">
    <brk id="12" max="34" man="1"/>
    <brk id="18" max="34" man="1"/>
    <brk id="24" max="34"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H4" sqref="H4"/>
    </sheetView>
  </sheetViews>
  <sheetFormatPr defaultRowHeight="15.75"/>
  <cols>
    <col min="1" max="1" width="9.140625" style="40"/>
    <col min="2" max="2" width="22.28515625" style="40" bestFit="1" customWidth="1"/>
    <col min="3" max="3" width="7.5703125" style="40" customWidth="1"/>
    <col min="4" max="4" width="4.85546875" style="40" customWidth="1"/>
    <col min="5" max="5" width="7.140625" style="40" customWidth="1"/>
    <col min="6" max="6" width="13.140625" style="40" customWidth="1"/>
    <col min="7" max="7" width="12.28515625" style="40" customWidth="1"/>
    <col min="8" max="8" width="11.140625" style="40" customWidth="1"/>
    <col min="9" max="9" width="9.42578125" style="40" customWidth="1"/>
    <col min="10" max="10" width="8.28515625" style="40" customWidth="1"/>
    <col min="11" max="11" width="6.7109375" style="40" customWidth="1"/>
    <col min="12" max="13" width="9.140625" style="40"/>
    <col min="14" max="15" width="18.5703125" style="40" customWidth="1"/>
    <col min="16" max="16384" width="9.140625" style="40"/>
  </cols>
  <sheetData>
    <row r="1" spans="1:10" ht="15" customHeight="1">
      <c r="A1" s="555" t="str">
        <f>Orçamento!A1</f>
        <v xml:space="preserve"> Construção da Capela Mortuaria Zona Leste</v>
      </c>
      <c r="B1" s="555"/>
      <c r="C1" s="555"/>
      <c r="D1" s="555"/>
      <c r="E1" s="555"/>
      <c r="F1" s="555"/>
      <c r="G1" s="555"/>
      <c r="H1" s="555"/>
      <c r="I1" s="555"/>
      <c r="J1" s="555"/>
    </row>
    <row r="2" spans="1:10" ht="21" customHeight="1">
      <c r="A2" s="146" t="str">
        <f>Orçamento!A3</f>
        <v>Proprietário:  Municipio de Sorriso</v>
      </c>
      <c r="B2" s="147"/>
      <c r="C2" s="148"/>
      <c r="D2" s="149"/>
      <c r="E2" s="537" t="s">
        <v>7</v>
      </c>
      <c r="F2" s="537"/>
      <c r="G2" s="150">
        <f>Resumo!G3</f>
        <v>6837.7</v>
      </c>
      <c r="H2" s="151" t="s">
        <v>9</v>
      </c>
      <c r="I2" s="152">
        <f>Orçamento!J3</f>
        <v>44435</v>
      </c>
      <c r="J2" s="175"/>
    </row>
    <row r="3" spans="1:10" ht="21" customHeight="1">
      <c r="A3" s="146" t="str">
        <f>Orçamento!B4</f>
        <v xml:space="preserve"> Construção da Capela Mortuaria Zona Leste</v>
      </c>
      <c r="B3" s="146"/>
      <c r="C3" s="146"/>
      <c r="D3" s="146"/>
      <c r="E3" s="154"/>
      <c r="F3" s="151" t="s">
        <v>8</v>
      </c>
      <c r="G3" s="150">
        <f>G2/B5</f>
        <v>77.790000000000006</v>
      </c>
      <c r="H3" s="151" t="s">
        <v>10</v>
      </c>
      <c r="I3" s="155">
        <f>'BDI - Serviços'!I24</f>
        <v>0.24940000000000001</v>
      </c>
      <c r="J3" s="175"/>
    </row>
    <row r="4" spans="1:10" ht="31.5" customHeight="1">
      <c r="A4" s="146" t="str">
        <f>Orçamento!A5</f>
        <v>Local:</v>
      </c>
      <c r="B4" s="538" t="str">
        <f>Orçamento!B5</f>
        <v>Local: Rua São Francisco de Assis, Lote A.C., Quadra Área Comunitaria, Loteamento Vila Bela - Sorriso MT</v>
      </c>
      <c r="C4" s="538"/>
      <c r="D4" s="538"/>
      <c r="E4" s="538"/>
      <c r="F4" s="538"/>
      <c r="G4" s="538"/>
      <c r="H4" s="156" t="s">
        <v>11</v>
      </c>
      <c r="I4" s="554" t="str">
        <f>Resumo!I5</f>
        <v>SINAPI - JULHO 2021 - DESONERADO</v>
      </c>
      <c r="J4" s="554"/>
    </row>
    <row r="5" spans="1:10" ht="21" customHeight="1">
      <c r="A5" s="146" t="str">
        <f>Orçamento!A6</f>
        <v xml:space="preserve">Área: </v>
      </c>
      <c r="B5" s="158">
        <f>Orçamento!B6</f>
        <v>87.9</v>
      </c>
      <c r="C5" s="146"/>
      <c r="D5" s="159" t="str">
        <f>Orçamento!E7</f>
        <v>Arredondamentos: Opções → Avançado → Fórmulas → "Definir Precisão Conforme Exibido"</v>
      </c>
      <c r="G5" s="147"/>
      <c r="H5" s="147"/>
      <c r="I5" s="146"/>
      <c r="J5" s="175"/>
    </row>
    <row r="6" spans="1:10" ht="21" customHeight="1">
      <c r="A6" s="157" t="str">
        <f>Orçamento!A7</f>
        <v>Responsável Técnico:</v>
      </c>
      <c r="B6" s="147"/>
      <c r="C6" s="148"/>
      <c r="D6" s="149"/>
      <c r="E6" s="147"/>
      <c r="F6" s="147"/>
      <c r="G6" s="153"/>
      <c r="H6" s="147"/>
      <c r="I6" s="146"/>
      <c r="J6" s="175"/>
    </row>
    <row r="7" spans="1:10" ht="17.25">
      <c r="A7" s="136"/>
      <c r="B7" s="140"/>
      <c r="C7" s="141"/>
      <c r="D7" s="142"/>
      <c r="E7" s="140"/>
      <c r="F7" s="140"/>
      <c r="G7" s="33"/>
      <c r="H7" s="140"/>
      <c r="I7" s="9"/>
      <c r="J7" s="17"/>
    </row>
    <row r="8" spans="1:10" ht="17.25">
      <c r="A8" s="576" t="s">
        <v>119</v>
      </c>
      <c r="B8" s="576"/>
      <c r="C8" s="576"/>
      <c r="D8" s="576"/>
      <c r="E8" s="576"/>
      <c r="F8" s="576"/>
      <c r="G8" s="576"/>
      <c r="H8" s="576"/>
      <c r="I8" s="576"/>
      <c r="J8" s="576"/>
    </row>
    <row r="9" spans="1:10">
      <c r="A9" s="50" t="s">
        <v>33</v>
      </c>
      <c r="B9" s="560" t="s">
        <v>34</v>
      </c>
      <c r="C9" s="561"/>
      <c r="D9" s="561"/>
      <c r="E9" s="561"/>
      <c r="F9" s="561"/>
      <c r="G9" s="561"/>
      <c r="H9" s="562"/>
      <c r="I9" s="564">
        <f>SUM(I10:I13)</f>
        <v>6.8500000000000005E-2</v>
      </c>
      <c r="J9" s="564"/>
    </row>
    <row r="10" spans="1:10">
      <c r="A10" s="70" t="s">
        <v>35</v>
      </c>
      <c r="B10" s="563" t="s">
        <v>36</v>
      </c>
      <c r="C10" s="563"/>
      <c r="D10" s="563"/>
      <c r="E10" s="563"/>
      <c r="F10" s="557" t="s">
        <v>37</v>
      </c>
      <c r="G10" s="557"/>
      <c r="H10" s="557"/>
      <c r="I10" s="556">
        <v>3.7999999999999999E-2</v>
      </c>
      <c r="J10" s="556"/>
    </row>
    <row r="11" spans="1:10">
      <c r="A11" s="70" t="s">
        <v>38</v>
      </c>
      <c r="B11" s="563" t="s">
        <v>39</v>
      </c>
      <c r="C11" s="563"/>
      <c r="D11" s="563"/>
      <c r="E11" s="563"/>
      <c r="F11" s="557" t="s">
        <v>40</v>
      </c>
      <c r="G11" s="557"/>
      <c r="H11" s="557"/>
      <c r="I11" s="556">
        <v>7.0000000000000001E-3</v>
      </c>
      <c r="J11" s="556"/>
    </row>
    <row r="12" spans="1:10">
      <c r="A12" s="70" t="s">
        <v>41</v>
      </c>
      <c r="B12" s="563" t="s">
        <v>42</v>
      </c>
      <c r="C12" s="563"/>
      <c r="D12" s="563"/>
      <c r="E12" s="563"/>
      <c r="F12" s="557" t="s">
        <v>43</v>
      </c>
      <c r="G12" s="557"/>
      <c r="H12" s="557"/>
      <c r="I12" s="556">
        <v>1.2E-2</v>
      </c>
      <c r="J12" s="556"/>
    </row>
    <row r="13" spans="1:10">
      <c r="A13" s="70" t="s">
        <v>44</v>
      </c>
      <c r="B13" s="563" t="s">
        <v>45</v>
      </c>
      <c r="C13" s="563"/>
      <c r="D13" s="563"/>
      <c r="E13" s="563"/>
      <c r="F13" s="557" t="s">
        <v>46</v>
      </c>
      <c r="G13" s="557"/>
      <c r="H13" s="557"/>
      <c r="I13" s="556">
        <v>1.15E-2</v>
      </c>
      <c r="J13" s="556"/>
    </row>
    <row r="14" spans="1:10">
      <c r="A14" s="70"/>
      <c r="B14" s="557"/>
      <c r="C14" s="557"/>
      <c r="D14" s="557"/>
      <c r="E14" s="557"/>
      <c r="F14" s="557"/>
      <c r="G14" s="557"/>
      <c r="H14" s="557"/>
      <c r="I14" s="556"/>
      <c r="J14" s="556"/>
    </row>
    <row r="15" spans="1:10">
      <c r="A15" s="50" t="s">
        <v>47</v>
      </c>
      <c r="B15" s="560" t="s">
        <v>48</v>
      </c>
      <c r="C15" s="561"/>
      <c r="D15" s="561"/>
      <c r="E15" s="561"/>
      <c r="F15" s="561"/>
      <c r="G15" s="561"/>
      <c r="H15" s="562"/>
      <c r="I15" s="564">
        <f>SUM(I16:I19)</f>
        <v>0.10150000000000001</v>
      </c>
      <c r="J15" s="564"/>
    </row>
    <row r="16" spans="1:10">
      <c r="A16" s="70" t="s">
        <v>49</v>
      </c>
      <c r="B16" s="563" t="s">
        <v>50</v>
      </c>
      <c r="C16" s="563"/>
      <c r="D16" s="563"/>
      <c r="E16" s="563"/>
      <c r="F16" s="563"/>
      <c r="G16" s="563"/>
      <c r="H16" s="563"/>
      <c r="I16" s="556">
        <v>6.4999999999999997E-3</v>
      </c>
      <c r="J16" s="556"/>
    </row>
    <row r="17" spans="1:14">
      <c r="A17" s="70" t="s">
        <v>51</v>
      </c>
      <c r="B17" s="563" t="s">
        <v>52</v>
      </c>
      <c r="C17" s="563"/>
      <c r="D17" s="563"/>
      <c r="E17" s="563"/>
      <c r="F17" s="563"/>
      <c r="G17" s="563"/>
      <c r="H17" s="563"/>
      <c r="I17" s="556">
        <v>0.03</v>
      </c>
      <c r="J17" s="556"/>
    </row>
    <row r="18" spans="1:14">
      <c r="A18" s="70" t="s">
        <v>53</v>
      </c>
      <c r="B18" s="563" t="s">
        <v>54</v>
      </c>
      <c r="C18" s="563"/>
      <c r="D18" s="563"/>
      <c r="E18" s="563"/>
      <c r="F18" s="563"/>
      <c r="G18" s="563"/>
      <c r="H18" s="563"/>
      <c r="I18" s="556">
        <v>0.02</v>
      </c>
      <c r="J18" s="556"/>
    </row>
    <row r="19" spans="1:14">
      <c r="A19" s="70" t="s">
        <v>62</v>
      </c>
      <c r="B19" s="566" t="s">
        <v>117</v>
      </c>
      <c r="C19" s="567"/>
      <c r="D19" s="567"/>
      <c r="E19" s="567"/>
      <c r="F19" s="567"/>
      <c r="G19" s="567"/>
      <c r="H19" s="568"/>
      <c r="I19" s="574">
        <v>4.4999999999999998E-2</v>
      </c>
      <c r="J19" s="575"/>
    </row>
    <row r="20" spans="1:14">
      <c r="A20" s="70"/>
      <c r="B20" s="557"/>
      <c r="C20" s="557"/>
      <c r="D20" s="557"/>
      <c r="E20" s="557"/>
      <c r="F20" s="557"/>
      <c r="G20" s="557"/>
      <c r="H20" s="557"/>
      <c r="I20" s="557"/>
      <c r="J20" s="557"/>
    </row>
    <row r="21" spans="1:14">
      <c r="A21" s="50" t="s">
        <v>55</v>
      </c>
      <c r="B21" s="560" t="s">
        <v>56</v>
      </c>
      <c r="C21" s="561"/>
      <c r="D21" s="561"/>
      <c r="E21" s="561"/>
      <c r="F21" s="561"/>
      <c r="G21" s="561"/>
      <c r="H21" s="562"/>
      <c r="I21" s="558">
        <f>I22</f>
        <v>0.05</v>
      </c>
      <c r="J21" s="559"/>
    </row>
    <row r="22" spans="1:14">
      <c r="A22" s="70" t="s">
        <v>57</v>
      </c>
      <c r="B22" s="566" t="s">
        <v>58</v>
      </c>
      <c r="C22" s="567"/>
      <c r="D22" s="567"/>
      <c r="E22" s="567"/>
      <c r="F22" s="567"/>
      <c r="G22" s="567"/>
      <c r="H22" s="568"/>
      <c r="I22" s="556">
        <v>0.05</v>
      </c>
      <c r="J22" s="556"/>
    </row>
    <row r="23" spans="1:14">
      <c r="A23" s="51"/>
      <c r="B23" s="570"/>
      <c r="C23" s="571"/>
      <c r="D23" s="571"/>
      <c r="E23" s="571"/>
      <c r="F23" s="571"/>
      <c r="G23" s="571"/>
      <c r="H23" s="572"/>
      <c r="I23" s="570"/>
      <c r="J23" s="572"/>
    </row>
    <row r="24" spans="1:14">
      <c r="A24" s="139"/>
      <c r="B24" s="569" t="s">
        <v>127</v>
      </c>
      <c r="C24" s="569"/>
      <c r="D24" s="569"/>
      <c r="E24" s="569"/>
      <c r="F24" s="569"/>
      <c r="G24" s="569"/>
      <c r="H24" s="569"/>
      <c r="I24" s="573">
        <f>(((1+I10+I11+I12)*(1+I13)*(1+I21))/(1-I15))-1</f>
        <v>0.24940000000000001</v>
      </c>
      <c r="J24" s="573"/>
      <c r="N24" s="52"/>
    </row>
    <row r="25" spans="1:14">
      <c r="A25" s="17"/>
      <c r="B25" s="17"/>
      <c r="C25" s="17"/>
      <c r="D25" s="17"/>
      <c r="E25" s="17"/>
      <c r="F25" s="17"/>
      <c r="G25" s="17"/>
      <c r="H25" s="17"/>
      <c r="I25" s="17"/>
      <c r="J25" s="17"/>
    </row>
    <row r="26" spans="1:14">
      <c r="A26" s="17"/>
      <c r="B26" s="17"/>
      <c r="C26" s="17"/>
      <c r="D26" s="17"/>
      <c r="E26" s="17"/>
      <c r="F26" s="17"/>
      <c r="G26" s="17"/>
      <c r="H26" s="17"/>
      <c r="I26" s="17"/>
      <c r="J26" s="17"/>
      <c r="N26" s="52"/>
    </row>
    <row r="27" spans="1:14" ht="50.25" customHeight="1">
      <c r="A27" s="565" t="s">
        <v>85</v>
      </c>
      <c r="B27" s="565"/>
      <c r="C27" s="565"/>
      <c r="D27" s="565"/>
      <c r="E27" s="565"/>
      <c r="F27" s="565"/>
      <c r="G27" s="565"/>
      <c r="H27" s="565"/>
      <c r="I27" s="565"/>
      <c r="J27" s="565"/>
    </row>
    <row r="28" spans="1:14">
      <c r="A28" s="54"/>
      <c r="B28" s="54"/>
      <c r="C28" s="54"/>
      <c r="D28" s="54"/>
      <c r="E28" s="17"/>
      <c r="F28" s="17"/>
      <c r="G28" s="17"/>
      <c r="H28" s="17"/>
      <c r="I28" s="17"/>
      <c r="J28" s="17"/>
    </row>
    <row r="29" spans="1:14">
      <c r="A29" s="54"/>
      <c r="B29" s="17"/>
      <c r="C29" s="54"/>
      <c r="D29" s="54"/>
      <c r="E29" s="17"/>
      <c r="F29" s="17"/>
      <c r="G29" s="17"/>
      <c r="H29" s="17"/>
      <c r="I29" s="17"/>
      <c r="J29" s="17"/>
    </row>
    <row r="30" spans="1:14">
      <c r="A30" s="54"/>
      <c r="B30" s="54"/>
      <c r="C30" s="54"/>
      <c r="D30" s="54"/>
      <c r="E30" s="17"/>
      <c r="F30" s="17"/>
      <c r="G30" s="17"/>
      <c r="H30" s="17"/>
      <c r="I30" s="17"/>
      <c r="J30" s="17"/>
    </row>
    <row r="31" spans="1:14">
      <c r="A31" s="54" t="s">
        <v>86</v>
      </c>
      <c r="B31" s="54"/>
      <c r="C31" s="54"/>
      <c r="D31" s="54"/>
      <c r="E31" s="17"/>
      <c r="F31" s="17"/>
      <c r="G31" s="17"/>
      <c r="H31" s="17"/>
      <c r="I31" s="17"/>
      <c r="J31" s="17"/>
    </row>
    <row r="32" spans="1:14">
      <c r="A32" s="176" t="s">
        <v>87</v>
      </c>
      <c r="B32" s="54"/>
      <c r="C32" s="54"/>
      <c r="D32" s="54"/>
      <c r="E32" s="17"/>
      <c r="F32" s="17"/>
      <c r="G32" s="17"/>
      <c r="H32" s="17"/>
      <c r="I32" s="17"/>
      <c r="J32" s="17"/>
    </row>
    <row r="33" spans="1:10">
      <c r="A33" s="176" t="s">
        <v>88</v>
      </c>
      <c r="B33" s="54"/>
      <c r="C33" s="54"/>
      <c r="D33" s="54"/>
      <c r="E33" s="17"/>
      <c r="F33" s="17"/>
      <c r="G33" s="17"/>
      <c r="H33" s="17"/>
      <c r="I33" s="17"/>
      <c r="J33" s="17"/>
    </row>
    <row r="34" spans="1:10">
      <c r="A34" s="176" t="s">
        <v>89</v>
      </c>
      <c r="B34" s="54"/>
      <c r="C34" s="54"/>
      <c r="D34" s="54"/>
      <c r="E34" s="17"/>
      <c r="F34" s="17"/>
      <c r="G34" s="17"/>
      <c r="H34" s="17"/>
      <c r="I34" s="17"/>
      <c r="J34" s="17"/>
    </row>
    <row r="35" spans="1:10">
      <c r="A35" s="176" t="s">
        <v>90</v>
      </c>
      <c r="B35" s="54"/>
      <c r="C35" s="54"/>
      <c r="D35" s="54"/>
      <c r="E35" s="17"/>
      <c r="F35" s="17"/>
      <c r="G35" s="17"/>
      <c r="H35" s="17"/>
      <c r="I35" s="17"/>
      <c r="J35" s="17"/>
    </row>
    <row r="36" spans="1:10">
      <c r="A36" s="176" t="s">
        <v>91</v>
      </c>
      <c r="B36" s="54"/>
      <c r="C36" s="54"/>
      <c r="D36" s="54"/>
      <c r="E36" s="17"/>
      <c r="F36" s="17"/>
      <c r="G36" s="17"/>
      <c r="H36" s="17"/>
      <c r="I36" s="17"/>
      <c r="J36" s="17"/>
    </row>
    <row r="37" spans="1:10">
      <c r="A37" s="176" t="s">
        <v>92</v>
      </c>
      <c r="B37" s="17"/>
      <c r="C37" s="17"/>
      <c r="D37" s="17"/>
      <c r="E37" s="17"/>
      <c r="F37" s="17"/>
      <c r="G37" s="17"/>
      <c r="H37" s="17"/>
      <c r="I37" s="17"/>
      <c r="J37" s="17"/>
    </row>
    <row r="38" spans="1:10">
      <c r="A38" s="17"/>
      <c r="B38" s="17"/>
      <c r="C38" s="17"/>
      <c r="D38" s="17"/>
      <c r="E38" s="17"/>
      <c r="F38" s="17"/>
      <c r="G38" s="17"/>
      <c r="H38" s="17"/>
      <c r="I38" s="17"/>
      <c r="J38" s="17"/>
    </row>
    <row r="39" spans="1:10">
      <c r="A39" s="17"/>
      <c r="B39" s="17"/>
      <c r="C39" s="17"/>
      <c r="D39" s="17"/>
      <c r="E39" s="17"/>
      <c r="F39" s="17"/>
      <c r="G39" s="17"/>
      <c r="H39" s="17"/>
      <c r="I39" s="17"/>
      <c r="J39" s="17"/>
    </row>
    <row r="40" spans="1:10">
      <c r="A40" s="17"/>
      <c r="B40" s="17"/>
      <c r="C40" s="17"/>
      <c r="D40" s="17"/>
      <c r="E40" s="17"/>
      <c r="F40" s="17"/>
      <c r="G40" s="17"/>
      <c r="H40" s="17"/>
      <c r="I40" s="17"/>
      <c r="J40" s="17"/>
    </row>
    <row r="41" spans="1:10">
      <c r="A41" s="17"/>
      <c r="B41" s="17"/>
      <c r="C41" s="17"/>
      <c r="D41" s="17"/>
      <c r="E41" s="17"/>
      <c r="F41" s="17"/>
      <c r="G41" s="17"/>
      <c r="H41" s="17"/>
      <c r="I41" s="17"/>
      <c r="J41" s="17"/>
    </row>
    <row r="42" spans="1:10">
      <c r="A42" s="17"/>
      <c r="B42" s="17"/>
      <c r="C42" s="17"/>
      <c r="D42" s="17"/>
      <c r="E42" s="17"/>
      <c r="F42" s="17"/>
      <c r="G42" s="17"/>
      <c r="H42" s="17"/>
      <c r="I42" s="17"/>
      <c r="J42" s="17"/>
    </row>
    <row r="43" spans="1:10">
      <c r="A43" s="17"/>
      <c r="B43" s="17"/>
      <c r="C43" s="17"/>
      <c r="D43" s="17"/>
      <c r="E43" s="17"/>
      <c r="F43" s="17"/>
      <c r="G43" s="17"/>
      <c r="H43" s="17"/>
      <c r="I43" s="17"/>
      <c r="J43" s="17"/>
    </row>
    <row r="44" spans="1:10">
      <c r="A44" s="17"/>
      <c r="B44" s="17"/>
      <c r="C44" s="17"/>
      <c r="D44" s="17"/>
      <c r="E44" s="17"/>
      <c r="F44" s="17"/>
      <c r="G44" s="17"/>
      <c r="H44" s="17"/>
      <c r="I44" s="17"/>
      <c r="J44" s="17"/>
    </row>
    <row r="45" spans="1:10">
      <c r="A45" s="17"/>
      <c r="B45" s="17"/>
      <c r="C45" s="17"/>
      <c r="D45" s="17"/>
      <c r="E45" s="17"/>
      <c r="F45" s="17"/>
      <c r="G45" s="17"/>
      <c r="H45" s="17"/>
      <c r="I45" s="17"/>
      <c r="J45" s="17"/>
    </row>
    <row r="46" spans="1:10">
      <c r="A46" s="17"/>
      <c r="B46" s="17"/>
      <c r="C46" s="17"/>
      <c r="D46" s="17"/>
      <c r="E46" s="17"/>
      <c r="F46" s="17"/>
      <c r="G46" s="17"/>
      <c r="H46" s="17"/>
      <c r="I46" s="17"/>
      <c r="J46" s="17"/>
    </row>
    <row r="47" spans="1:10">
      <c r="A47" s="17"/>
      <c r="B47" s="17"/>
      <c r="C47" s="17"/>
      <c r="D47" s="17"/>
      <c r="E47" s="17"/>
      <c r="F47" s="17"/>
      <c r="G47" s="17"/>
      <c r="H47" s="17"/>
      <c r="I47" s="17"/>
      <c r="J47" s="17"/>
    </row>
    <row r="48" spans="1:10">
      <c r="A48" s="17"/>
      <c r="B48" s="17"/>
      <c r="C48" s="17"/>
      <c r="D48" s="17"/>
      <c r="E48" s="17"/>
      <c r="F48" s="17"/>
      <c r="G48" s="17"/>
      <c r="H48" s="17"/>
      <c r="I48" s="17"/>
      <c r="J48" s="17"/>
    </row>
    <row r="49" spans="1:10">
      <c r="A49" s="17"/>
      <c r="B49" s="17"/>
      <c r="C49" s="17"/>
      <c r="D49" s="17"/>
      <c r="E49" s="17"/>
      <c r="F49" s="17"/>
      <c r="G49" s="17"/>
      <c r="H49" s="17"/>
      <c r="I49" s="17"/>
      <c r="J49" s="17"/>
    </row>
    <row r="50" spans="1:10">
      <c r="A50" s="17"/>
      <c r="B50" s="17"/>
      <c r="C50" s="17"/>
      <c r="D50" s="17"/>
      <c r="E50" s="17"/>
      <c r="F50" s="17"/>
      <c r="G50" s="17"/>
      <c r="H50" s="17"/>
      <c r="I50" s="17"/>
      <c r="J50" s="17"/>
    </row>
    <row r="51" spans="1:10">
      <c r="A51" s="17"/>
      <c r="B51" s="17"/>
      <c r="C51" s="17"/>
      <c r="D51" s="17"/>
      <c r="E51" s="17"/>
      <c r="F51" s="17"/>
      <c r="G51" s="17"/>
      <c r="H51" s="17"/>
      <c r="I51" s="17"/>
      <c r="J51" s="17"/>
    </row>
    <row r="52" spans="1:10">
      <c r="A52" s="17"/>
      <c r="B52" s="17"/>
      <c r="C52" s="17"/>
      <c r="D52" s="17"/>
      <c r="E52" s="17"/>
      <c r="F52" s="17"/>
      <c r="G52" s="17"/>
      <c r="H52" s="17"/>
      <c r="I52" s="17"/>
      <c r="J52" s="17"/>
    </row>
    <row r="53" spans="1:10">
      <c r="A53" s="17"/>
      <c r="B53" s="17"/>
      <c r="C53" s="17"/>
      <c r="D53" s="17"/>
      <c r="E53" s="17"/>
      <c r="F53" s="17"/>
      <c r="G53" s="17"/>
      <c r="H53" s="17"/>
      <c r="I53" s="17"/>
      <c r="J53" s="17"/>
    </row>
  </sheetData>
  <mergeCells count="42">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 ref="I9:J9"/>
    <mergeCell ref="B17:H17"/>
    <mergeCell ref="A27:J27"/>
    <mergeCell ref="B21:H21"/>
    <mergeCell ref="B22:H22"/>
    <mergeCell ref="B24:H24"/>
    <mergeCell ref="B23:H23"/>
    <mergeCell ref="I23:J23"/>
    <mergeCell ref="I24:J24"/>
    <mergeCell ref="I22:J22"/>
    <mergeCell ref="I4:J4"/>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
&amp;"-,Regular"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B9" sqref="B9:H9"/>
    </sheetView>
  </sheetViews>
  <sheetFormatPr defaultRowHeight="15.75"/>
  <cols>
    <col min="1" max="1" width="9.140625" style="40"/>
    <col min="2" max="2" width="22.28515625" style="40" bestFit="1" customWidth="1"/>
    <col min="3" max="3" width="7.5703125" style="40" customWidth="1"/>
    <col min="4" max="4" width="4.85546875" style="40" customWidth="1"/>
    <col min="5" max="5" width="7.140625" style="40" customWidth="1"/>
    <col min="6" max="7" width="12.42578125" style="40" customWidth="1"/>
    <col min="8" max="8" width="11.140625" style="40" customWidth="1"/>
    <col min="9" max="9" width="9.42578125" style="40" customWidth="1"/>
    <col min="10" max="10" width="8.28515625" style="40" customWidth="1"/>
    <col min="11" max="11" width="6.7109375" style="40" customWidth="1"/>
    <col min="12" max="13" width="9.140625" style="40"/>
    <col min="14" max="15" width="18.5703125" style="40" customWidth="1"/>
    <col min="16" max="16384" width="9.140625" style="40"/>
  </cols>
  <sheetData>
    <row r="1" spans="1:10" ht="15" customHeight="1">
      <c r="A1" s="544" t="str">
        <f>'BDI - Serviços'!A1:J1</f>
        <v xml:space="preserve"> Construção da Capela Mortuaria Zona Leste</v>
      </c>
      <c r="B1" s="544"/>
      <c r="C1" s="544"/>
      <c r="D1" s="544"/>
      <c r="E1" s="544"/>
      <c r="F1" s="544"/>
      <c r="G1" s="544"/>
      <c r="H1" s="544"/>
      <c r="I1" s="544"/>
      <c r="J1" s="544"/>
    </row>
    <row r="2" spans="1:10" ht="21" customHeight="1">
      <c r="A2" s="179" t="str">
        <f>Orçamento!A3</f>
        <v>Proprietário:  Municipio de Sorriso</v>
      </c>
      <c r="B2" s="179"/>
      <c r="C2" s="179"/>
      <c r="D2" s="179"/>
      <c r="E2" s="179" t="s">
        <v>7</v>
      </c>
      <c r="F2" s="179"/>
      <c r="G2" s="180">
        <f>'BDI - Serviços'!G2</f>
        <v>6837.7</v>
      </c>
      <c r="H2" s="179" t="s">
        <v>9</v>
      </c>
      <c r="I2" s="152">
        <f>Orçamento!J3</f>
        <v>44435</v>
      </c>
      <c r="J2" s="179"/>
    </row>
    <row r="3" spans="1:10" ht="21" customHeight="1">
      <c r="A3" s="146" t="str">
        <f>Orçamento!B4</f>
        <v xml:space="preserve"> Construção da Capela Mortuaria Zona Leste</v>
      </c>
      <c r="B3" s="157"/>
      <c r="C3" s="175"/>
      <c r="D3" s="175"/>
      <c r="E3" s="146"/>
      <c r="F3" s="146" t="s">
        <v>8</v>
      </c>
      <c r="G3" s="181">
        <f>'BDI - Serviços'!G3</f>
        <v>77.790000000000006</v>
      </c>
      <c r="H3" s="178" t="s">
        <v>10</v>
      </c>
      <c r="I3" s="182">
        <f>'BDI - Serviços'!I3</f>
        <v>0.24940000000000001</v>
      </c>
      <c r="J3" s="175"/>
    </row>
    <row r="4" spans="1:10" ht="43.5" customHeight="1">
      <c r="A4" s="146" t="str">
        <f>Orçamento!A5</f>
        <v>Local:</v>
      </c>
      <c r="B4" s="157" t="str">
        <f>Orçamento!B5</f>
        <v>Local: Rua São Francisco de Assis, Lote A.C., Quadra Área Comunitaria, Loteamento Vila Bela - Sorriso MT</v>
      </c>
      <c r="C4" s="175"/>
      <c r="D4" s="175"/>
      <c r="E4" s="146"/>
      <c r="F4" s="146"/>
      <c r="G4" s="177"/>
      <c r="H4" s="178" t="s">
        <v>11</v>
      </c>
      <c r="I4" s="577" t="str">
        <f>'BDI - Serviços'!I4:J4</f>
        <v>SINAPI - JULHO 2021 - DESONERADO</v>
      </c>
      <c r="J4" s="577"/>
    </row>
    <row r="5" spans="1:10" ht="21" customHeight="1">
      <c r="A5" s="146" t="str">
        <f>Orçamento!A6</f>
        <v xml:space="preserve">Área: </v>
      </c>
      <c r="B5" s="157">
        <f>Orçamento!B6</f>
        <v>87.9</v>
      </c>
      <c r="C5" s="175"/>
      <c r="D5" s="146" t="str">
        <f>Orçamento!E7</f>
        <v>Arredondamentos: Opções → Avançado → Fórmulas → "Definir Precisão Conforme Exibido"</v>
      </c>
      <c r="E5" s="146"/>
      <c r="F5" s="175"/>
      <c r="G5" s="177"/>
      <c r="H5" s="178"/>
      <c r="I5" s="175"/>
      <c r="J5" s="175"/>
    </row>
    <row r="6" spans="1:10" ht="21" customHeight="1">
      <c r="A6" s="146" t="str">
        <f>Orçamento!A7</f>
        <v>Responsável Técnico:</v>
      </c>
      <c r="B6" s="157"/>
      <c r="C6" s="175"/>
      <c r="D6" s="175"/>
      <c r="E6" s="146"/>
      <c r="F6" s="146"/>
      <c r="G6" s="177"/>
      <c r="H6" s="178"/>
      <c r="I6" s="175"/>
      <c r="J6" s="175"/>
    </row>
    <row r="7" spans="1:10" ht="21" customHeight="1">
      <c r="A7" s="87"/>
      <c r="B7" s="8"/>
      <c r="C7" s="17"/>
      <c r="D7" s="17"/>
      <c r="E7" s="136"/>
      <c r="F7" s="17"/>
      <c r="G7" s="49"/>
      <c r="H7" s="87"/>
      <c r="I7" s="17"/>
      <c r="J7" s="17"/>
    </row>
    <row r="8" spans="1:10">
      <c r="A8" s="544" t="s">
        <v>118</v>
      </c>
      <c r="B8" s="544"/>
      <c r="C8" s="544"/>
      <c r="D8" s="544"/>
      <c r="E8" s="544"/>
      <c r="F8" s="544"/>
      <c r="G8" s="544"/>
      <c r="H8" s="544"/>
      <c r="I8" s="544"/>
      <c r="J8" s="544"/>
    </row>
    <row r="9" spans="1:10">
      <c r="A9" s="50" t="s">
        <v>33</v>
      </c>
      <c r="B9" s="580" t="s">
        <v>120</v>
      </c>
      <c r="C9" s="580"/>
      <c r="D9" s="580"/>
      <c r="E9" s="580"/>
      <c r="F9" s="580"/>
      <c r="G9" s="580"/>
      <c r="H9" s="580"/>
      <c r="I9" s="564">
        <f>SUM(I10:I14)</f>
        <v>4.3900000000000002E-2</v>
      </c>
      <c r="J9" s="564"/>
    </row>
    <row r="10" spans="1:10">
      <c r="A10" s="67" t="s">
        <v>35</v>
      </c>
      <c r="B10" s="563" t="s">
        <v>121</v>
      </c>
      <c r="C10" s="563"/>
      <c r="D10" s="563"/>
      <c r="E10" s="563"/>
      <c r="F10" s="557"/>
      <c r="G10" s="557"/>
      <c r="H10" s="557"/>
      <c r="I10" s="556">
        <v>2.0500000000000001E-2</v>
      </c>
      <c r="J10" s="556"/>
    </row>
    <row r="11" spans="1:10">
      <c r="A11" s="67" t="s">
        <v>38</v>
      </c>
      <c r="B11" s="563" t="s">
        <v>122</v>
      </c>
      <c r="C11" s="563"/>
      <c r="D11" s="563"/>
      <c r="E11" s="563"/>
      <c r="F11" s="557"/>
      <c r="G11" s="557"/>
      <c r="H11" s="557"/>
      <c r="I11" s="556">
        <v>2.2000000000000001E-3</v>
      </c>
      <c r="J11" s="556"/>
    </row>
    <row r="12" spans="1:10">
      <c r="A12" s="67" t="s">
        <v>41</v>
      </c>
      <c r="B12" s="563" t="s">
        <v>45</v>
      </c>
      <c r="C12" s="563"/>
      <c r="D12" s="563"/>
      <c r="E12" s="563"/>
      <c r="F12" s="557"/>
      <c r="G12" s="557"/>
      <c r="H12" s="557"/>
      <c r="I12" s="556">
        <v>1.2E-2</v>
      </c>
      <c r="J12" s="556"/>
    </row>
    <row r="13" spans="1:10">
      <c r="A13" s="67" t="s">
        <v>44</v>
      </c>
      <c r="B13" s="566" t="s">
        <v>123</v>
      </c>
      <c r="C13" s="567"/>
      <c r="D13" s="567"/>
      <c r="E13" s="568"/>
      <c r="F13" s="581"/>
      <c r="G13" s="582"/>
      <c r="H13" s="583"/>
      <c r="I13" s="574">
        <v>4.1999999999999997E-3</v>
      </c>
      <c r="J13" s="575"/>
    </row>
    <row r="14" spans="1:10">
      <c r="A14" s="67" t="s">
        <v>61</v>
      </c>
      <c r="B14" s="563" t="s">
        <v>124</v>
      </c>
      <c r="C14" s="563"/>
      <c r="D14" s="563"/>
      <c r="E14" s="563"/>
      <c r="F14" s="557"/>
      <c r="G14" s="557"/>
      <c r="H14" s="557"/>
      <c r="I14" s="556">
        <v>5.0000000000000001E-3</v>
      </c>
      <c r="J14" s="556"/>
    </row>
    <row r="15" spans="1:10">
      <c r="A15" s="67"/>
      <c r="B15" s="557"/>
      <c r="C15" s="557"/>
      <c r="D15" s="557"/>
      <c r="E15" s="557"/>
      <c r="F15" s="557"/>
      <c r="G15" s="557"/>
      <c r="H15" s="557"/>
      <c r="I15" s="556"/>
      <c r="J15" s="556"/>
    </row>
    <row r="16" spans="1:10">
      <c r="A16" s="50" t="s">
        <v>47</v>
      </c>
      <c r="B16" s="560" t="s">
        <v>48</v>
      </c>
      <c r="C16" s="561"/>
      <c r="D16" s="561"/>
      <c r="E16" s="561"/>
      <c r="F16" s="561"/>
      <c r="G16" s="561"/>
      <c r="H16" s="562"/>
      <c r="I16" s="564">
        <f>SUM(I17:I19)</f>
        <v>7.1499999999999994E-2</v>
      </c>
      <c r="J16" s="564"/>
    </row>
    <row r="17" spans="1:14">
      <c r="A17" s="67" t="s">
        <v>49</v>
      </c>
      <c r="B17" s="563" t="s">
        <v>50</v>
      </c>
      <c r="C17" s="563"/>
      <c r="D17" s="563"/>
      <c r="E17" s="563"/>
      <c r="F17" s="563"/>
      <c r="G17" s="563"/>
      <c r="H17" s="563"/>
      <c r="I17" s="556">
        <v>6.4999999999999997E-3</v>
      </c>
      <c r="J17" s="556"/>
    </row>
    <row r="18" spans="1:14">
      <c r="A18" s="67" t="s">
        <v>51</v>
      </c>
      <c r="B18" s="563" t="s">
        <v>52</v>
      </c>
      <c r="C18" s="563"/>
      <c r="D18" s="563"/>
      <c r="E18" s="563"/>
      <c r="F18" s="563"/>
      <c r="G18" s="563"/>
      <c r="H18" s="563"/>
      <c r="I18" s="556">
        <v>0.03</v>
      </c>
      <c r="J18" s="556"/>
    </row>
    <row r="19" spans="1:14">
      <c r="A19" s="67" t="s">
        <v>53</v>
      </c>
      <c r="B19" s="563" t="s">
        <v>54</v>
      </c>
      <c r="C19" s="563"/>
      <c r="D19" s="563"/>
      <c r="E19" s="563"/>
      <c r="F19" s="563"/>
      <c r="G19" s="563"/>
      <c r="H19" s="563"/>
      <c r="I19" s="556">
        <v>3.5000000000000003E-2</v>
      </c>
      <c r="J19" s="556"/>
    </row>
    <row r="20" spans="1:14">
      <c r="A20" s="67"/>
      <c r="B20" s="557"/>
      <c r="C20" s="557"/>
      <c r="D20" s="557"/>
      <c r="E20" s="557"/>
      <c r="F20" s="557"/>
      <c r="G20" s="557"/>
      <c r="H20" s="557"/>
      <c r="I20" s="557"/>
      <c r="J20" s="557"/>
    </row>
    <row r="21" spans="1:14">
      <c r="A21" s="50" t="s">
        <v>55</v>
      </c>
      <c r="B21" s="560" t="s">
        <v>56</v>
      </c>
      <c r="C21" s="561"/>
      <c r="D21" s="561"/>
      <c r="E21" s="561"/>
      <c r="F21" s="561"/>
      <c r="G21" s="561"/>
      <c r="H21" s="562"/>
      <c r="I21" s="564">
        <f>I22</f>
        <v>3.8300000000000001E-2</v>
      </c>
      <c r="J21" s="564"/>
    </row>
    <row r="22" spans="1:14">
      <c r="A22" s="67" t="s">
        <v>57</v>
      </c>
      <c r="B22" s="566" t="s">
        <v>125</v>
      </c>
      <c r="C22" s="567"/>
      <c r="D22" s="567"/>
      <c r="E22" s="567"/>
      <c r="F22" s="567"/>
      <c r="G22" s="567"/>
      <c r="H22" s="568"/>
      <c r="I22" s="556">
        <v>3.8300000000000001E-2</v>
      </c>
      <c r="J22" s="556"/>
    </row>
    <row r="23" spans="1:14">
      <c r="A23" s="51"/>
      <c r="B23" s="570"/>
      <c r="C23" s="571"/>
      <c r="D23" s="571"/>
      <c r="E23" s="571"/>
      <c r="F23" s="571"/>
      <c r="G23" s="571"/>
      <c r="H23" s="572"/>
      <c r="I23" s="570"/>
      <c r="J23" s="572"/>
    </row>
    <row r="24" spans="1:14">
      <c r="A24" s="139"/>
      <c r="B24" s="569" t="s">
        <v>126</v>
      </c>
      <c r="C24" s="569"/>
      <c r="D24" s="569"/>
      <c r="E24" s="569"/>
      <c r="F24" s="569"/>
      <c r="G24" s="569"/>
      <c r="H24" s="569"/>
      <c r="I24" s="578">
        <f>((1-I19+I9+I21)/(1-I16))-1</f>
        <v>0.1278</v>
      </c>
      <c r="J24" s="579"/>
      <c r="N24" s="52"/>
    </row>
    <row r="25" spans="1:14">
      <c r="A25" s="17"/>
      <c r="B25" s="17"/>
      <c r="C25" s="17"/>
      <c r="D25" s="17"/>
      <c r="E25" s="17"/>
      <c r="F25" s="17"/>
      <c r="G25" s="17"/>
      <c r="H25" s="17"/>
      <c r="I25" s="17"/>
      <c r="J25" s="17"/>
    </row>
    <row r="26" spans="1:14">
      <c r="A26" s="17"/>
      <c r="B26" s="17"/>
      <c r="C26" s="17"/>
      <c r="D26" s="17"/>
      <c r="E26" s="17"/>
      <c r="F26" s="17"/>
      <c r="G26" s="17"/>
      <c r="H26" s="17"/>
      <c r="I26" s="17"/>
      <c r="J26" s="17"/>
      <c r="N26" s="52"/>
    </row>
    <row r="27" spans="1:14" ht="50.25" customHeight="1">
      <c r="A27" s="565" t="s">
        <v>85</v>
      </c>
      <c r="B27" s="565"/>
      <c r="C27" s="565"/>
      <c r="D27" s="565"/>
      <c r="E27" s="565"/>
      <c r="F27" s="565"/>
      <c r="G27" s="565"/>
      <c r="H27" s="565"/>
      <c r="I27" s="565"/>
      <c r="J27" s="565"/>
    </row>
    <row r="28" spans="1:14">
      <c r="A28" s="54"/>
      <c r="B28" s="54"/>
      <c r="C28" s="54"/>
      <c r="D28" s="54"/>
      <c r="E28" s="17"/>
      <c r="F28" s="17"/>
      <c r="G28" s="17"/>
      <c r="H28" s="17"/>
      <c r="I28" s="17"/>
      <c r="J28" s="17"/>
    </row>
    <row r="29" spans="1:14" ht="16.5">
      <c r="A29" s="54"/>
      <c r="B29" s="17"/>
      <c r="C29" s="4"/>
      <c r="D29" s="54"/>
      <c r="E29" s="4"/>
      <c r="F29" s="17"/>
      <c r="G29" s="17"/>
      <c r="H29" s="17"/>
      <c r="I29" s="17"/>
      <c r="J29" s="17"/>
    </row>
    <row r="30" spans="1:14">
      <c r="A30" s="54"/>
      <c r="B30" s="54"/>
      <c r="C30" s="54"/>
      <c r="D30" s="54"/>
      <c r="E30" s="17"/>
      <c r="F30" s="17"/>
      <c r="G30" s="17"/>
      <c r="H30" s="17"/>
      <c r="I30" s="17"/>
      <c r="J30" s="17"/>
    </row>
    <row r="31" spans="1:14">
      <c r="A31" s="54"/>
      <c r="B31" s="54"/>
      <c r="C31" s="54"/>
      <c r="D31" s="54"/>
      <c r="E31" s="17"/>
      <c r="F31" s="17"/>
      <c r="G31" s="17"/>
      <c r="H31" s="17"/>
      <c r="I31" s="17"/>
      <c r="J31" s="17"/>
    </row>
    <row r="32" spans="1:14">
      <c r="A32" s="176"/>
      <c r="B32" s="54"/>
      <c r="C32" s="54"/>
      <c r="D32" s="54"/>
      <c r="E32" s="17"/>
      <c r="F32" s="17"/>
      <c r="G32" s="17"/>
      <c r="H32" s="17"/>
      <c r="I32" s="17"/>
      <c r="J32" s="17"/>
    </row>
    <row r="33" spans="1:10">
      <c r="A33" s="55"/>
      <c r="B33" s="54"/>
      <c r="C33" s="54"/>
      <c r="D33" s="54"/>
      <c r="E33" s="17"/>
      <c r="F33" s="17"/>
      <c r="G33" s="17"/>
      <c r="H33" s="17"/>
      <c r="I33" s="17"/>
      <c r="J33" s="42"/>
    </row>
    <row r="34" spans="1:10">
      <c r="A34" s="55"/>
      <c r="B34" s="54"/>
      <c r="C34" s="54"/>
      <c r="D34" s="54"/>
      <c r="E34" s="17"/>
      <c r="F34" s="17"/>
      <c r="G34" s="17"/>
      <c r="H34" s="17"/>
      <c r="I34" s="17"/>
      <c r="J34" s="42"/>
    </row>
    <row r="35" spans="1:10">
      <c r="A35" s="55"/>
      <c r="B35" s="54"/>
      <c r="C35" s="54"/>
      <c r="D35" s="54"/>
      <c r="E35" s="17"/>
      <c r="F35" s="17"/>
      <c r="G35" s="17"/>
      <c r="H35" s="17"/>
      <c r="I35" s="17"/>
      <c r="J35" s="42"/>
    </row>
    <row r="36" spans="1:10">
      <c r="A36" s="55"/>
      <c r="B36" s="54"/>
      <c r="C36" s="54"/>
      <c r="D36" s="54"/>
      <c r="E36" s="17"/>
      <c r="F36" s="17"/>
      <c r="G36" s="17"/>
      <c r="H36" s="17"/>
      <c r="I36" s="17"/>
      <c r="J36" s="42"/>
    </row>
    <row r="37" spans="1:10">
      <c r="A37" s="55"/>
      <c r="B37" s="17"/>
      <c r="C37" s="17"/>
      <c r="D37" s="17"/>
      <c r="E37" s="17"/>
      <c r="F37" s="17"/>
      <c r="G37" s="17"/>
      <c r="H37" s="17"/>
      <c r="I37" s="17"/>
      <c r="J37" s="42"/>
    </row>
    <row r="38" spans="1:10">
      <c r="A38" s="53"/>
      <c r="B38" s="17"/>
      <c r="C38" s="17"/>
      <c r="D38" s="17"/>
      <c r="E38" s="17"/>
      <c r="F38" s="17"/>
      <c r="G38" s="17"/>
      <c r="H38" s="17"/>
      <c r="I38" s="17"/>
      <c r="J38" s="42"/>
    </row>
    <row r="39" spans="1:10">
      <c r="A39" s="56"/>
      <c r="B39" s="41"/>
      <c r="C39" s="41"/>
      <c r="D39" s="41"/>
      <c r="E39" s="41"/>
      <c r="F39" s="41"/>
      <c r="G39" s="41"/>
      <c r="H39" s="41"/>
      <c r="I39" s="41"/>
      <c r="J39" s="57"/>
    </row>
    <row r="40" spans="1:10">
      <c r="A40" s="58"/>
      <c r="B40" s="17"/>
      <c r="C40" s="17"/>
      <c r="D40" s="17"/>
      <c r="E40" s="17"/>
      <c r="F40" s="17"/>
      <c r="G40" s="17"/>
      <c r="H40" s="17"/>
      <c r="I40" s="17"/>
      <c r="J40" s="59"/>
    </row>
    <row r="41" spans="1:10">
      <c r="A41" s="58"/>
      <c r="B41" s="17"/>
      <c r="C41" s="17"/>
      <c r="D41" s="17"/>
      <c r="E41" s="17"/>
      <c r="F41" s="17"/>
      <c r="G41" s="17"/>
      <c r="H41" s="17"/>
      <c r="I41" s="17"/>
      <c r="J41" s="59"/>
    </row>
    <row r="42" spans="1:10">
      <c r="A42" s="58"/>
      <c r="B42" s="17"/>
      <c r="C42" s="17"/>
      <c r="D42" s="17"/>
      <c r="E42" s="17"/>
      <c r="F42" s="17"/>
      <c r="G42" s="17"/>
      <c r="H42" s="17"/>
      <c r="I42" s="17"/>
      <c r="J42" s="59"/>
    </row>
    <row r="43" spans="1:10" ht="16.5" thickBot="1">
      <c r="A43" s="60"/>
      <c r="B43" s="61"/>
      <c r="C43" s="61"/>
      <c r="D43" s="61"/>
      <c r="E43" s="61"/>
      <c r="F43" s="61"/>
      <c r="G43" s="61"/>
      <c r="H43" s="61"/>
      <c r="I43" s="61"/>
      <c r="J43" s="62"/>
    </row>
    <row r="44" spans="1:10">
      <c r="A44" s="17"/>
      <c r="B44" s="17"/>
      <c r="C44" s="17"/>
      <c r="D44" s="17"/>
      <c r="E44" s="17"/>
      <c r="F44" s="17"/>
      <c r="G44" s="17"/>
      <c r="H44" s="17"/>
      <c r="I44" s="17"/>
      <c r="J44" s="17"/>
    </row>
    <row r="45" spans="1:10">
      <c r="A45" s="17"/>
      <c r="B45" s="17"/>
      <c r="C45" s="17"/>
      <c r="D45" s="17"/>
      <c r="E45" s="17"/>
      <c r="F45" s="17"/>
      <c r="G45" s="17"/>
      <c r="H45" s="17"/>
      <c r="I45" s="17"/>
      <c r="J45" s="17"/>
    </row>
    <row r="46" spans="1:10">
      <c r="A46" s="17"/>
      <c r="B46" s="17"/>
      <c r="C46" s="17"/>
      <c r="D46" s="17"/>
      <c r="E46" s="17"/>
      <c r="F46" s="17"/>
      <c r="G46" s="17"/>
      <c r="H46" s="17"/>
      <c r="I46" s="17"/>
      <c r="J46" s="17"/>
    </row>
    <row r="47" spans="1:10">
      <c r="A47" s="17"/>
      <c r="B47" s="17"/>
      <c r="C47" s="17"/>
      <c r="D47" s="17"/>
      <c r="E47" s="17"/>
      <c r="F47" s="17"/>
      <c r="G47" s="17"/>
      <c r="H47" s="17"/>
      <c r="I47" s="17"/>
      <c r="J47" s="17"/>
    </row>
    <row r="48" spans="1:10">
      <c r="A48" s="17"/>
      <c r="B48" s="17"/>
      <c r="C48" s="17"/>
      <c r="D48" s="17"/>
      <c r="E48" s="17"/>
      <c r="F48" s="17"/>
      <c r="G48" s="17"/>
      <c r="H48" s="17"/>
      <c r="I48" s="17"/>
      <c r="J48" s="17"/>
    </row>
    <row r="49" spans="1:10">
      <c r="A49" s="17"/>
      <c r="B49" s="17"/>
      <c r="C49" s="17"/>
      <c r="D49" s="17"/>
      <c r="E49" s="17"/>
      <c r="F49" s="17"/>
      <c r="G49" s="17"/>
      <c r="H49" s="17"/>
      <c r="I49" s="17"/>
      <c r="J49" s="17"/>
    </row>
    <row r="50" spans="1:10">
      <c r="A50" s="17"/>
      <c r="B50" s="17"/>
      <c r="C50" s="17"/>
      <c r="D50" s="17"/>
      <c r="E50" s="17"/>
      <c r="F50" s="17"/>
      <c r="G50" s="17"/>
      <c r="H50" s="17"/>
      <c r="I50" s="17"/>
      <c r="J50" s="17"/>
    </row>
    <row r="51" spans="1:10">
      <c r="A51" s="17"/>
      <c r="B51" s="17"/>
      <c r="C51" s="17"/>
      <c r="D51" s="17"/>
      <c r="E51" s="17"/>
      <c r="F51" s="17"/>
      <c r="G51" s="17"/>
      <c r="H51" s="17"/>
      <c r="I51" s="17"/>
      <c r="J51" s="17"/>
    </row>
    <row r="52" spans="1:10">
      <c r="A52" s="17"/>
      <c r="B52" s="17"/>
      <c r="C52" s="17"/>
      <c r="D52" s="17"/>
      <c r="E52" s="17"/>
      <c r="F52" s="17"/>
      <c r="G52" s="17"/>
      <c r="H52" s="17"/>
      <c r="I52" s="17"/>
      <c r="J52" s="17"/>
    </row>
    <row r="53" spans="1:10">
      <c r="A53" s="17"/>
      <c r="B53" s="17"/>
      <c r="C53" s="17"/>
      <c r="D53" s="17"/>
      <c r="E53" s="17"/>
      <c r="F53" s="17"/>
      <c r="G53" s="17"/>
      <c r="H53" s="17"/>
      <c r="I53" s="17"/>
      <c r="J53" s="17"/>
    </row>
  </sheetData>
  <mergeCells count="41">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4:J4"/>
    <mergeCell ref="A27:J27"/>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
 &amp;"-,Regular"Engenheira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8"/>
  <sheetViews>
    <sheetView showGridLines="0" tabSelected="1" view="pageBreakPreview" zoomScale="90" zoomScaleNormal="90" zoomScaleSheetLayoutView="90" zoomScalePageLayoutView="110" workbookViewId="0">
      <selection activeCell="A309" sqref="A309:G309"/>
    </sheetView>
  </sheetViews>
  <sheetFormatPr defaultRowHeight="15.75"/>
  <cols>
    <col min="1" max="1" width="20.7109375" style="63" customWidth="1"/>
    <col min="2" max="2" width="24" style="63" customWidth="1"/>
    <col min="3" max="3" width="3.5703125" style="63" bestFit="1" customWidth="1"/>
    <col min="4" max="4" width="26.42578125" style="63" customWidth="1"/>
    <col min="5" max="5" width="6" style="66" customWidth="1"/>
    <col min="6" max="6" width="10.5703125" style="66" bestFit="1" customWidth="1"/>
    <col min="7" max="7" width="15.28515625" style="66" bestFit="1" customWidth="1"/>
    <col min="8" max="8" width="14.28515625" style="66" bestFit="1" customWidth="1"/>
    <col min="9" max="16384" width="9.140625" style="63"/>
  </cols>
  <sheetData>
    <row r="1" spans="1:8">
      <c r="A1" s="620" t="s">
        <v>116</v>
      </c>
      <c r="B1" s="620"/>
      <c r="C1" s="620"/>
      <c r="D1" s="620"/>
      <c r="E1" s="620"/>
      <c r="F1" s="620"/>
      <c r="G1" s="620"/>
      <c r="H1" s="620"/>
    </row>
    <row r="2" spans="1:8">
      <c r="A2" s="620"/>
      <c r="B2" s="620"/>
      <c r="C2" s="620"/>
      <c r="D2" s="620"/>
      <c r="E2" s="620"/>
      <c r="F2" s="620"/>
      <c r="G2" s="620"/>
      <c r="H2" s="620"/>
    </row>
    <row r="3" spans="1:8">
      <c r="A3" s="614" t="s">
        <v>295</v>
      </c>
      <c r="B3" s="615"/>
      <c r="C3" s="615"/>
      <c r="D3" s="616"/>
      <c r="E3" s="621" t="s">
        <v>264</v>
      </c>
      <c r="F3" s="622"/>
      <c r="G3" s="623"/>
      <c r="H3" s="624"/>
    </row>
    <row r="4" spans="1:8">
      <c r="A4" s="614" t="s">
        <v>541</v>
      </c>
      <c r="B4" s="615"/>
      <c r="C4" s="615"/>
      <c r="D4" s="615"/>
      <c r="E4" s="615"/>
      <c r="F4" s="615"/>
      <c r="G4" s="615"/>
      <c r="H4" s="616"/>
    </row>
    <row r="5" spans="1:8">
      <c r="A5" s="587"/>
      <c r="B5" s="588"/>
      <c r="C5" s="588"/>
      <c r="D5" s="588"/>
      <c r="E5" s="588"/>
      <c r="F5" s="588"/>
      <c r="G5" s="588"/>
      <c r="H5" s="589"/>
    </row>
    <row r="6" spans="1:8" ht="31.5">
      <c r="A6" s="408" t="s">
        <v>366</v>
      </c>
      <c r="B6" s="614" t="s">
        <v>110</v>
      </c>
      <c r="C6" s="615"/>
      <c r="D6" s="616"/>
      <c r="E6" s="397" t="s">
        <v>98</v>
      </c>
      <c r="F6" s="398" t="s">
        <v>111</v>
      </c>
      <c r="G6" s="398" t="s">
        <v>107</v>
      </c>
      <c r="H6" s="399" t="s">
        <v>108</v>
      </c>
    </row>
    <row r="7" spans="1:8">
      <c r="A7" s="238">
        <v>20231</v>
      </c>
      <c r="B7" s="587" t="s">
        <v>420</v>
      </c>
      <c r="C7" s="588"/>
      <c r="D7" s="589"/>
      <c r="E7" s="64" t="s">
        <v>101</v>
      </c>
      <c r="F7" s="103">
        <v>1.5</v>
      </c>
      <c r="G7" s="104">
        <v>41.67</v>
      </c>
      <c r="H7" s="104">
        <f t="shared" ref="H7:H8" si="0">F7*G7</f>
        <v>62.51</v>
      </c>
    </row>
    <row r="8" spans="1:8" ht="15.75" customHeight="1">
      <c r="A8" s="238">
        <v>93441</v>
      </c>
      <c r="B8" s="587" t="s">
        <v>542</v>
      </c>
      <c r="C8" s="588"/>
      <c r="D8" s="589"/>
      <c r="E8" s="64" t="s">
        <v>263</v>
      </c>
      <c r="F8" s="103">
        <v>1</v>
      </c>
      <c r="G8" s="104">
        <v>854.21</v>
      </c>
      <c r="H8" s="104">
        <f t="shared" si="0"/>
        <v>854.21</v>
      </c>
    </row>
    <row r="9" spans="1:8" ht="43.5" customHeight="1">
      <c r="A9" s="364">
        <v>34353</v>
      </c>
      <c r="B9" s="587" t="s">
        <v>828</v>
      </c>
      <c r="C9" s="588"/>
      <c r="D9" s="589"/>
      <c r="E9" s="64" t="s">
        <v>461</v>
      </c>
      <c r="F9" s="103">
        <v>1</v>
      </c>
      <c r="G9" s="104">
        <v>1.45</v>
      </c>
      <c r="H9" s="104">
        <f t="shared" ref="H9" si="1">F9*G9</f>
        <v>1.45</v>
      </c>
    </row>
    <row r="10" spans="1:8">
      <c r="A10" s="598" t="s">
        <v>112</v>
      </c>
      <c r="B10" s="599"/>
      <c r="C10" s="599"/>
      <c r="D10" s="599"/>
      <c r="E10" s="599"/>
      <c r="F10" s="599"/>
      <c r="G10" s="600"/>
      <c r="H10" s="65">
        <f>SUM(H7:H8)</f>
        <v>916.72</v>
      </c>
    </row>
    <row r="11" spans="1:8">
      <c r="A11" s="587"/>
      <c r="B11" s="588"/>
      <c r="C11" s="588"/>
      <c r="D11" s="588"/>
      <c r="E11" s="588"/>
      <c r="F11" s="588"/>
      <c r="G11" s="588"/>
      <c r="H11" s="589"/>
    </row>
    <row r="12" spans="1:8">
      <c r="A12" s="614" t="s">
        <v>113</v>
      </c>
      <c r="B12" s="615"/>
      <c r="C12" s="615"/>
      <c r="D12" s="615"/>
      <c r="E12" s="615"/>
      <c r="F12" s="615"/>
      <c r="G12" s="616"/>
      <c r="H12" s="399">
        <f>H10</f>
        <v>916.72</v>
      </c>
    </row>
    <row r="13" spans="1:8">
      <c r="A13" s="482"/>
      <c r="B13" s="482"/>
      <c r="C13" s="482"/>
      <c r="D13" s="482"/>
      <c r="E13" s="483"/>
      <c r="F13" s="483"/>
      <c r="G13" s="483"/>
      <c r="H13" s="483"/>
    </row>
    <row r="14" spans="1:8">
      <c r="A14" s="586" t="s">
        <v>950</v>
      </c>
      <c r="B14" s="586"/>
      <c r="C14" s="586"/>
      <c r="D14" s="586"/>
      <c r="E14" s="593" t="s">
        <v>352</v>
      </c>
      <c r="F14" s="594"/>
      <c r="G14" s="595"/>
      <c r="H14" s="595"/>
    </row>
    <row r="15" spans="1:8" ht="15.75" customHeight="1">
      <c r="A15" s="586" t="s">
        <v>368</v>
      </c>
      <c r="B15" s="586"/>
      <c r="C15" s="586"/>
      <c r="D15" s="586"/>
      <c r="E15" s="586"/>
      <c r="F15" s="592"/>
      <c r="G15" s="586"/>
      <c r="H15" s="586"/>
    </row>
    <row r="16" spans="1:8">
      <c r="A16" s="584"/>
      <c r="B16" s="584"/>
      <c r="C16" s="584"/>
      <c r="D16" s="584"/>
      <c r="E16" s="584"/>
      <c r="F16" s="585"/>
      <c r="G16" s="584"/>
      <c r="H16" s="584"/>
    </row>
    <row r="17" spans="1:8" ht="15.75" customHeight="1">
      <c r="A17" s="408" t="s">
        <v>366</v>
      </c>
      <c r="B17" s="614" t="s">
        <v>93</v>
      </c>
      <c r="C17" s="615"/>
      <c r="D17" s="616"/>
      <c r="E17" s="397" t="s">
        <v>98</v>
      </c>
      <c r="F17" s="398" t="s">
        <v>106</v>
      </c>
      <c r="G17" s="398" t="s">
        <v>107</v>
      </c>
      <c r="H17" s="399" t="s">
        <v>108</v>
      </c>
    </row>
    <row r="18" spans="1:8">
      <c r="A18" s="238">
        <v>88256</v>
      </c>
      <c r="B18" s="587" t="s">
        <v>369</v>
      </c>
      <c r="C18" s="588"/>
      <c r="D18" s="589"/>
      <c r="E18" s="64" t="s">
        <v>100</v>
      </c>
      <c r="F18" s="103">
        <v>1.6</v>
      </c>
      <c r="G18" s="104">
        <v>17.61</v>
      </c>
      <c r="H18" s="104">
        <f>F18*G18</f>
        <v>28.18</v>
      </c>
    </row>
    <row r="19" spans="1:8">
      <c r="A19" s="245">
        <v>88316</v>
      </c>
      <c r="B19" s="587" t="s">
        <v>139</v>
      </c>
      <c r="C19" s="588"/>
      <c r="D19" s="589"/>
      <c r="E19" s="64" t="s">
        <v>100</v>
      </c>
      <c r="F19" s="103">
        <v>1.25</v>
      </c>
      <c r="G19" s="104">
        <v>14.02</v>
      </c>
      <c r="H19" s="104">
        <f t="shared" ref="H19" si="2">F19*G19</f>
        <v>17.53</v>
      </c>
    </row>
    <row r="20" spans="1:8">
      <c r="A20" s="590" t="s">
        <v>109</v>
      </c>
      <c r="B20" s="590"/>
      <c r="C20" s="590"/>
      <c r="D20" s="590"/>
      <c r="E20" s="590"/>
      <c r="F20" s="591"/>
      <c r="G20" s="590"/>
      <c r="H20" s="65">
        <f>SUM(H18:H19)</f>
        <v>45.71</v>
      </c>
    </row>
    <row r="21" spans="1:8" ht="15.75" customHeight="1">
      <c r="A21" s="584"/>
      <c r="B21" s="584"/>
      <c r="C21" s="584"/>
      <c r="D21" s="584"/>
      <c r="E21" s="584"/>
      <c r="F21" s="585"/>
      <c r="G21" s="584"/>
      <c r="H21" s="584"/>
    </row>
    <row r="22" spans="1:8" ht="31.5">
      <c r="A22" s="408" t="s">
        <v>366</v>
      </c>
      <c r="B22" s="614" t="s">
        <v>110</v>
      </c>
      <c r="C22" s="615"/>
      <c r="D22" s="616"/>
      <c r="E22" s="397" t="s">
        <v>98</v>
      </c>
      <c r="F22" s="398" t="s">
        <v>111</v>
      </c>
      <c r="G22" s="398" t="s">
        <v>107</v>
      </c>
      <c r="H22" s="399" t="s">
        <v>108</v>
      </c>
    </row>
    <row r="23" spans="1:8">
      <c r="A23" s="238">
        <v>1106</v>
      </c>
      <c r="B23" s="587" t="s">
        <v>370</v>
      </c>
      <c r="C23" s="588"/>
      <c r="D23" s="589"/>
      <c r="E23" s="64" t="s">
        <v>99</v>
      </c>
      <c r="F23" s="103">
        <v>2.73</v>
      </c>
      <c r="G23" s="104">
        <v>0.8</v>
      </c>
      <c r="H23" s="104">
        <f>F23*G23</f>
        <v>2.1800000000000002</v>
      </c>
    </row>
    <row r="24" spans="1:8" ht="15.75" customHeight="1">
      <c r="A24" s="238">
        <v>370</v>
      </c>
      <c r="B24" s="587" t="s">
        <v>298</v>
      </c>
      <c r="C24" s="588"/>
      <c r="D24" s="589"/>
      <c r="E24" s="64" t="s">
        <v>102</v>
      </c>
      <c r="F24" s="103">
        <v>1.8200000000000001E-2</v>
      </c>
      <c r="G24" s="104">
        <v>74.59</v>
      </c>
      <c r="H24" s="104">
        <f t="shared" ref="H24:H26" si="3">F24*G24</f>
        <v>1.36</v>
      </c>
    </row>
    <row r="25" spans="1:8">
      <c r="A25" s="238">
        <v>1379</v>
      </c>
      <c r="B25" s="587" t="s">
        <v>371</v>
      </c>
      <c r="C25" s="588"/>
      <c r="D25" s="589"/>
      <c r="E25" s="64" t="s">
        <v>99</v>
      </c>
      <c r="F25" s="103">
        <v>2.8</v>
      </c>
      <c r="G25" s="104">
        <v>0.64</v>
      </c>
      <c r="H25" s="104">
        <f t="shared" si="3"/>
        <v>1.79</v>
      </c>
    </row>
    <row r="26" spans="1:8">
      <c r="A26" s="238">
        <v>36178</v>
      </c>
      <c r="B26" s="587" t="s">
        <v>372</v>
      </c>
      <c r="C26" s="588"/>
      <c r="D26" s="589"/>
      <c r="E26" s="64" t="s">
        <v>98</v>
      </c>
      <c r="F26" s="103">
        <v>17.600000000000001</v>
      </c>
      <c r="G26" s="104">
        <v>12.99</v>
      </c>
      <c r="H26" s="104">
        <f t="shared" si="3"/>
        <v>228.62</v>
      </c>
    </row>
    <row r="27" spans="1:8">
      <c r="A27" s="590" t="s">
        <v>112</v>
      </c>
      <c r="B27" s="590"/>
      <c r="C27" s="590"/>
      <c r="D27" s="590"/>
      <c r="E27" s="590"/>
      <c r="F27" s="591"/>
      <c r="G27" s="590"/>
      <c r="H27" s="65">
        <f>SUM(H23:H26)</f>
        <v>233.95</v>
      </c>
    </row>
    <row r="28" spans="1:8">
      <c r="A28" s="584"/>
      <c r="B28" s="584"/>
      <c r="C28" s="584"/>
      <c r="D28" s="584"/>
      <c r="E28" s="584"/>
      <c r="F28" s="585"/>
      <c r="G28" s="584"/>
      <c r="H28" s="584"/>
    </row>
    <row r="29" spans="1:8">
      <c r="A29" s="586" t="s">
        <v>113</v>
      </c>
      <c r="B29" s="586"/>
      <c r="C29" s="586"/>
      <c r="D29" s="586"/>
      <c r="E29" s="586"/>
      <c r="F29" s="592"/>
      <c r="G29" s="586"/>
      <c r="H29" s="399">
        <f>H20+H27</f>
        <v>279.66000000000003</v>
      </c>
    </row>
    <row r="30" spans="1:8">
      <c r="A30" s="482"/>
      <c r="B30" s="482"/>
      <c r="C30" s="482"/>
      <c r="D30" s="482"/>
      <c r="E30" s="483"/>
      <c r="F30" s="483"/>
      <c r="G30" s="483"/>
      <c r="H30" s="483"/>
    </row>
    <row r="31" spans="1:8">
      <c r="A31" s="586" t="s">
        <v>952</v>
      </c>
      <c r="B31" s="586"/>
      <c r="C31" s="586"/>
      <c r="D31" s="586"/>
      <c r="E31" s="593" t="s">
        <v>352</v>
      </c>
      <c r="F31" s="594"/>
      <c r="G31" s="595"/>
      <c r="H31" s="595"/>
    </row>
    <row r="32" spans="1:8">
      <c r="A32" s="586" t="s">
        <v>376</v>
      </c>
      <c r="B32" s="586"/>
      <c r="C32" s="586"/>
      <c r="D32" s="586"/>
      <c r="E32" s="586"/>
      <c r="F32" s="592"/>
      <c r="G32" s="586"/>
      <c r="H32" s="586"/>
    </row>
    <row r="33" spans="1:8">
      <c r="A33" s="584"/>
      <c r="B33" s="584"/>
      <c r="C33" s="584"/>
      <c r="D33" s="584"/>
      <c r="E33" s="584"/>
      <c r="F33" s="585"/>
      <c r="G33" s="584"/>
      <c r="H33" s="584"/>
    </row>
    <row r="34" spans="1:8" ht="31.5">
      <c r="A34" s="586" t="s">
        <v>93</v>
      </c>
      <c r="B34" s="586"/>
      <c r="C34" s="586"/>
      <c r="D34" s="586"/>
      <c r="E34" s="397" t="s">
        <v>98</v>
      </c>
      <c r="F34" s="398" t="s">
        <v>106</v>
      </c>
      <c r="G34" s="398" t="s">
        <v>107</v>
      </c>
      <c r="H34" s="399" t="s">
        <v>108</v>
      </c>
    </row>
    <row r="35" spans="1:8">
      <c r="A35" s="244">
        <v>88316</v>
      </c>
      <c r="B35" s="587" t="s">
        <v>139</v>
      </c>
      <c r="C35" s="588"/>
      <c r="D35" s="589"/>
      <c r="E35" s="64" t="s">
        <v>100</v>
      </c>
      <c r="F35" s="103">
        <v>0.14000000000000001</v>
      </c>
      <c r="G35" s="104">
        <v>14.02</v>
      </c>
      <c r="H35" s="104">
        <f>F35*G35</f>
        <v>1.96</v>
      </c>
    </row>
    <row r="36" spans="1:8">
      <c r="A36" s="590" t="s">
        <v>109</v>
      </c>
      <c r="B36" s="590"/>
      <c r="C36" s="590"/>
      <c r="D36" s="590"/>
      <c r="E36" s="590"/>
      <c r="F36" s="591"/>
      <c r="G36" s="590"/>
      <c r="H36" s="65">
        <f>SUM(H35:H35)</f>
        <v>1.96</v>
      </c>
    </row>
    <row r="37" spans="1:8">
      <c r="A37" s="587"/>
      <c r="B37" s="588"/>
      <c r="C37" s="588"/>
      <c r="D37" s="588"/>
      <c r="E37" s="588"/>
      <c r="F37" s="588"/>
      <c r="G37" s="588"/>
      <c r="H37" s="589"/>
    </row>
    <row r="38" spans="1:8" ht="31.5">
      <c r="A38" s="586" t="s">
        <v>110</v>
      </c>
      <c r="B38" s="586"/>
      <c r="C38" s="586"/>
      <c r="D38" s="586"/>
      <c r="E38" s="397" t="s">
        <v>98</v>
      </c>
      <c r="F38" s="398" t="s">
        <v>111</v>
      </c>
      <c r="G38" s="398" t="s">
        <v>107</v>
      </c>
      <c r="H38" s="399" t="s">
        <v>108</v>
      </c>
    </row>
    <row r="39" spans="1:8">
      <c r="A39" s="119">
        <v>3</v>
      </c>
      <c r="B39" s="617" t="s">
        <v>378</v>
      </c>
      <c r="C39" s="618"/>
      <c r="D39" s="619"/>
      <c r="E39" s="240" t="s">
        <v>379</v>
      </c>
      <c r="F39" s="241">
        <v>0.05</v>
      </c>
      <c r="G39" s="237">
        <v>5.17</v>
      </c>
      <c r="H39" s="237">
        <f>F39*G39</f>
        <v>0.26</v>
      </c>
    </row>
    <row r="40" spans="1:8">
      <c r="A40" s="590" t="s">
        <v>112</v>
      </c>
      <c r="B40" s="590"/>
      <c r="C40" s="590"/>
      <c r="D40" s="590"/>
      <c r="E40" s="590"/>
      <c r="F40" s="591"/>
      <c r="G40" s="590"/>
      <c r="H40" s="65">
        <f>SUM(H39:H39)</f>
        <v>0.26</v>
      </c>
    </row>
    <row r="41" spans="1:8">
      <c r="A41" s="584"/>
      <c r="B41" s="584"/>
      <c r="C41" s="584"/>
      <c r="D41" s="584"/>
      <c r="E41" s="584"/>
      <c r="F41" s="585"/>
      <c r="G41" s="584"/>
      <c r="H41" s="584"/>
    </row>
    <row r="42" spans="1:8">
      <c r="A42" s="586" t="s">
        <v>113</v>
      </c>
      <c r="B42" s="586"/>
      <c r="C42" s="586"/>
      <c r="D42" s="586"/>
      <c r="E42" s="586"/>
      <c r="F42" s="592"/>
      <c r="G42" s="586"/>
      <c r="H42" s="399">
        <f>H36+H40</f>
        <v>2.2200000000000002</v>
      </c>
    </row>
    <row r="43" spans="1:8" ht="15.75" customHeight="1">
      <c r="A43" s="489"/>
      <c r="B43" s="489"/>
      <c r="C43" s="489"/>
      <c r="D43" s="489"/>
      <c r="E43" s="489"/>
      <c r="F43" s="490"/>
      <c r="G43" s="489"/>
      <c r="H43" s="491"/>
    </row>
    <row r="44" spans="1:8" ht="15.75" customHeight="1">
      <c r="A44" s="586" t="s">
        <v>956</v>
      </c>
      <c r="B44" s="586"/>
      <c r="C44" s="586"/>
      <c r="D44" s="586"/>
      <c r="E44" s="593" t="s">
        <v>352</v>
      </c>
      <c r="F44" s="594"/>
      <c r="G44" s="595"/>
      <c r="H44" s="595"/>
    </row>
    <row r="45" spans="1:8">
      <c r="A45" s="586" t="s">
        <v>380</v>
      </c>
      <c r="B45" s="586"/>
      <c r="C45" s="586"/>
      <c r="D45" s="586"/>
      <c r="E45" s="586"/>
      <c r="F45" s="592"/>
      <c r="G45" s="586"/>
      <c r="H45" s="586"/>
    </row>
    <row r="46" spans="1:8" ht="15.75" customHeight="1">
      <c r="A46" s="584"/>
      <c r="B46" s="584"/>
      <c r="C46" s="584"/>
      <c r="D46" s="584"/>
      <c r="E46" s="584"/>
      <c r="F46" s="585"/>
      <c r="G46" s="584"/>
      <c r="H46" s="584"/>
    </row>
    <row r="47" spans="1:8" ht="31.5">
      <c r="A47" s="586" t="s">
        <v>93</v>
      </c>
      <c r="B47" s="586"/>
      <c r="C47" s="586"/>
      <c r="D47" s="586"/>
      <c r="E47" s="397" t="s">
        <v>98</v>
      </c>
      <c r="F47" s="398" t="s">
        <v>106</v>
      </c>
      <c r="G47" s="398" t="s">
        <v>107</v>
      </c>
      <c r="H47" s="399" t="s">
        <v>108</v>
      </c>
    </row>
    <row r="48" spans="1:8">
      <c r="A48" s="409">
        <v>88316</v>
      </c>
      <c r="B48" s="587" t="s">
        <v>139</v>
      </c>
      <c r="C48" s="588"/>
      <c r="D48" s="589"/>
      <c r="E48" s="64" t="s">
        <v>100</v>
      </c>
      <c r="F48" s="103">
        <v>0.6</v>
      </c>
      <c r="G48" s="104">
        <v>14.02</v>
      </c>
      <c r="H48" s="104">
        <f>F48*G48</f>
        <v>8.41</v>
      </c>
    </row>
    <row r="49" spans="1:8">
      <c r="A49" s="590" t="s">
        <v>109</v>
      </c>
      <c r="B49" s="590"/>
      <c r="C49" s="590"/>
      <c r="D49" s="590"/>
      <c r="E49" s="590"/>
      <c r="F49" s="591"/>
      <c r="G49" s="590"/>
      <c r="H49" s="65">
        <f>SUM(H48:H48)</f>
        <v>8.41</v>
      </c>
    </row>
    <row r="50" spans="1:8">
      <c r="A50" s="587"/>
      <c r="B50" s="588"/>
      <c r="C50" s="588"/>
      <c r="D50" s="588"/>
      <c r="E50" s="588"/>
      <c r="F50" s="588"/>
      <c r="G50" s="588"/>
      <c r="H50" s="589"/>
    </row>
    <row r="51" spans="1:8" ht="31.5">
      <c r="A51" s="586" t="s">
        <v>110</v>
      </c>
      <c r="B51" s="586"/>
      <c r="C51" s="586"/>
      <c r="D51" s="586"/>
      <c r="E51" s="397" t="s">
        <v>98</v>
      </c>
      <c r="F51" s="398" t="s">
        <v>111</v>
      </c>
      <c r="G51" s="398" t="s">
        <v>107</v>
      </c>
      <c r="H51" s="399" t="s">
        <v>108</v>
      </c>
    </row>
    <row r="52" spans="1:8" ht="15.75" customHeight="1">
      <c r="A52" s="409">
        <v>13</v>
      </c>
      <c r="B52" s="587" t="s">
        <v>384</v>
      </c>
      <c r="C52" s="588"/>
      <c r="D52" s="589"/>
      <c r="E52" s="64" t="s">
        <v>99</v>
      </c>
      <c r="F52" s="103">
        <v>0.09</v>
      </c>
      <c r="G52" s="104">
        <v>21.54</v>
      </c>
      <c r="H52" s="104">
        <f>F52*G52</f>
        <v>1.94</v>
      </c>
    </row>
    <row r="53" spans="1:8">
      <c r="A53" s="409">
        <v>5318</v>
      </c>
      <c r="B53" s="587" t="s">
        <v>385</v>
      </c>
      <c r="C53" s="588"/>
      <c r="D53" s="589"/>
      <c r="E53" s="64" t="s">
        <v>379</v>
      </c>
      <c r="F53" s="103">
        <v>0.08</v>
      </c>
      <c r="G53" s="104">
        <v>12.84</v>
      </c>
      <c r="H53" s="104">
        <f>F53*G53</f>
        <v>1.03</v>
      </c>
    </row>
    <row r="54" spans="1:8" ht="15.75" customHeight="1">
      <c r="A54" s="590" t="s">
        <v>112</v>
      </c>
      <c r="B54" s="590"/>
      <c r="C54" s="590"/>
      <c r="D54" s="590"/>
      <c r="E54" s="590"/>
      <c r="F54" s="591"/>
      <c r="G54" s="590"/>
      <c r="H54" s="65">
        <f>SUM(H52:H53)</f>
        <v>2.97</v>
      </c>
    </row>
    <row r="55" spans="1:8" ht="15.75" customHeight="1">
      <c r="A55" s="584"/>
      <c r="B55" s="584"/>
      <c r="C55" s="584"/>
      <c r="D55" s="584"/>
      <c r="E55" s="584"/>
      <c r="F55" s="585"/>
      <c r="G55" s="584"/>
      <c r="H55" s="584"/>
    </row>
    <row r="56" spans="1:8" ht="15.75" customHeight="1">
      <c r="A56" s="586" t="s">
        <v>113</v>
      </c>
      <c r="B56" s="586"/>
      <c r="C56" s="586"/>
      <c r="D56" s="586"/>
      <c r="E56" s="586"/>
      <c r="F56" s="592"/>
      <c r="G56" s="586"/>
      <c r="H56" s="399">
        <f>H49+H54</f>
        <v>11.38</v>
      </c>
    </row>
    <row r="57" spans="1:8">
      <c r="A57" s="482"/>
      <c r="B57" s="482"/>
      <c r="C57" s="482"/>
      <c r="D57" s="482"/>
      <c r="E57" s="483"/>
      <c r="F57" s="483"/>
      <c r="G57" s="483"/>
      <c r="H57" s="483"/>
    </row>
    <row r="58" spans="1:8" ht="15.75" customHeight="1">
      <c r="A58" s="586" t="s">
        <v>957</v>
      </c>
      <c r="B58" s="586"/>
      <c r="C58" s="586"/>
      <c r="D58" s="586"/>
      <c r="E58" s="593" t="s">
        <v>352</v>
      </c>
      <c r="F58" s="594"/>
      <c r="G58" s="595"/>
      <c r="H58" s="595"/>
    </row>
    <row r="59" spans="1:8" ht="15.75" customHeight="1">
      <c r="A59" s="586" t="s">
        <v>381</v>
      </c>
      <c r="B59" s="586"/>
      <c r="C59" s="586"/>
      <c r="D59" s="586"/>
      <c r="E59" s="586"/>
      <c r="F59" s="592"/>
      <c r="G59" s="586"/>
      <c r="H59" s="586"/>
    </row>
    <row r="60" spans="1:8">
      <c r="A60" s="584"/>
      <c r="B60" s="584"/>
      <c r="C60" s="584"/>
      <c r="D60" s="584"/>
      <c r="E60" s="584"/>
      <c r="F60" s="585"/>
      <c r="G60" s="584"/>
      <c r="H60" s="584"/>
    </row>
    <row r="61" spans="1:8" ht="31.5">
      <c r="A61" s="604" t="s">
        <v>93</v>
      </c>
      <c r="B61" s="604"/>
      <c r="C61" s="604"/>
      <c r="D61" s="604"/>
      <c r="E61" s="479" t="s">
        <v>98</v>
      </c>
      <c r="F61" s="480" t="s">
        <v>106</v>
      </c>
      <c r="G61" s="480" t="s">
        <v>107</v>
      </c>
      <c r="H61" s="481" t="s">
        <v>108</v>
      </c>
    </row>
    <row r="62" spans="1:8" ht="15.75" customHeight="1">
      <c r="A62" s="244">
        <v>88316</v>
      </c>
      <c r="B62" s="587" t="s">
        <v>139</v>
      </c>
      <c r="C62" s="588"/>
      <c r="D62" s="589"/>
      <c r="E62" s="64" t="s">
        <v>100</v>
      </c>
      <c r="F62" s="103">
        <v>0.3</v>
      </c>
      <c r="G62" s="104">
        <v>14.02</v>
      </c>
      <c r="H62" s="104">
        <f>F62*G62</f>
        <v>4.21</v>
      </c>
    </row>
    <row r="63" spans="1:8" ht="15.75" customHeight="1">
      <c r="A63" s="590"/>
      <c r="B63" s="590"/>
      <c r="C63" s="590"/>
      <c r="D63" s="590"/>
      <c r="E63" s="590"/>
      <c r="F63" s="591"/>
      <c r="G63" s="590"/>
      <c r="H63" s="65">
        <f>SUM(H62:H62)</f>
        <v>4.21</v>
      </c>
    </row>
    <row r="64" spans="1:8" ht="15.75" customHeight="1">
      <c r="A64" s="587"/>
      <c r="B64" s="588"/>
      <c r="C64" s="588"/>
      <c r="D64" s="588"/>
      <c r="E64" s="588"/>
      <c r="F64" s="588"/>
      <c r="G64" s="588"/>
      <c r="H64" s="589"/>
    </row>
    <row r="65" spans="1:8" ht="15.75" customHeight="1">
      <c r="A65" s="586" t="s">
        <v>110</v>
      </c>
      <c r="B65" s="586"/>
      <c r="C65" s="586"/>
      <c r="D65" s="586"/>
      <c r="E65" s="397" t="s">
        <v>98</v>
      </c>
      <c r="F65" s="398" t="s">
        <v>111</v>
      </c>
      <c r="G65" s="398" t="s">
        <v>107</v>
      </c>
      <c r="H65" s="399" t="s">
        <v>108</v>
      </c>
    </row>
    <row r="66" spans="1:8" ht="15.75" customHeight="1">
      <c r="A66" s="119">
        <v>13</v>
      </c>
      <c r="B66" s="617" t="s">
        <v>384</v>
      </c>
      <c r="C66" s="618"/>
      <c r="D66" s="619"/>
      <c r="E66" s="240" t="s">
        <v>99</v>
      </c>
      <c r="F66" s="241">
        <v>0.09</v>
      </c>
      <c r="G66" s="237">
        <v>21.54</v>
      </c>
      <c r="H66" s="237">
        <f>F66*G66</f>
        <v>1.94</v>
      </c>
    </row>
    <row r="67" spans="1:8">
      <c r="A67" s="119">
        <v>5318</v>
      </c>
      <c r="B67" s="617" t="s">
        <v>385</v>
      </c>
      <c r="C67" s="618"/>
      <c r="D67" s="619"/>
      <c r="E67" s="240" t="s">
        <v>379</v>
      </c>
      <c r="F67" s="241">
        <v>1.4999999999999999E-2</v>
      </c>
      <c r="G67" s="237">
        <v>12.84</v>
      </c>
      <c r="H67" s="237">
        <f>F67*G67</f>
        <v>0.19</v>
      </c>
    </row>
    <row r="68" spans="1:8" ht="15.75" customHeight="1">
      <c r="A68" s="590" t="s">
        <v>112</v>
      </c>
      <c r="B68" s="590"/>
      <c r="C68" s="590"/>
      <c r="D68" s="590"/>
      <c r="E68" s="590"/>
      <c r="F68" s="591"/>
      <c r="G68" s="590"/>
      <c r="H68" s="65">
        <f>SUM(H66:H67)</f>
        <v>2.13</v>
      </c>
    </row>
    <row r="69" spans="1:8" ht="15.75" customHeight="1">
      <c r="A69" s="584"/>
      <c r="B69" s="584"/>
      <c r="C69" s="584"/>
      <c r="D69" s="584"/>
      <c r="E69" s="584"/>
      <c r="F69" s="585"/>
      <c r="G69" s="584"/>
      <c r="H69" s="584"/>
    </row>
    <row r="70" spans="1:8">
      <c r="A70" s="586" t="s">
        <v>113</v>
      </c>
      <c r="B70" s="586"/>
      <c r="C70" s="586"/>
      <c r="D70" s="586"/>
      <c r="E70" s="586"/>
      <c r="F70" s="592"/>
      <c r="G70" s="586"/>
      <c r="H70" s="399">
        <f>H63+H68</f>
        <v>6.34</v>
      </c>
    </row>
    <row r="71" spans="1:8">
      <c r="A71" s="482"/>
      <c r="B71" s="482"/>
      <c r="C71" s="482"/>
      <c r="D71" s="482"/>
      <c r="E71" s="483"/>
      <c r="F71" s="483"/>
      <c r="G71" s="483"/>
      <c r="H71" s="483"/>
    </row>
    <row r="72" spans="1:8">
      <c r="A72" s="586" t="s">
        <v>959</v>
      </c>
      <c r="B72" s="586"/>
      <c r="C72" s="586"/>
      <c r="D72" s="586"/>
      <c r="E72" s="593" t="s">
        <v>404</v>
      </c>
      <c r="F72" s="594"/>
      <c r="G72" s="595"/>
      <c r="H72" s="595"/>
    </row>
    <row r="73" spans="1:8" ht="15.75" customHeight="1">
      <c r="A73" s="586" t="s">
        <v>446</v>
      </c>
      <c r="B73" s="586"/>
      <c r="C73" s="586"/>
      <c r="D73" s="586"/>
      <c r="E73" s="586"/>
      <c r="F73" s="592"/>
      <c r="G73" s="586"/>
      <c r="H73" s="586"/>
    </row>
    <row r="74" spans="1:8" ht="15.75" customHeight="1">
      <c r="A74" s="584"/>
      <c r="B74" s="584"/>
      <c r="C74" s="584"/>
      <c r="D74" s="584"/>
      <c r="E74" s="584"/>
      <c r="F74" s="585"/>
      <c r="G74" s="584"/>
      <c r="H74" s="584"/>
    </row>
    <row r="75" spans="1:8" ht="15.75" customHeight="1">
      <c r="A75" s="586" t="s">
        <v>93</v>
      </c>
      <c r="B75" s="586"/>
      <c r="C75" s="586"/>
      <c r="D75" s="586"/>
      <c r="E75" s="397" t="s">
        <v>98</v>
      </c>
      <c r="F75" s="398" t="s">
        <v>106</v>
      </c>
      <c r="G75" s="398" t="s">
        <v>107</v>
      </c>
      <c r="H75" s="399" t="s">
        <v>108</v>
      </c>
    </row>
    <row r="76" spans="1:8">
      <c r="A76" s="268">
        <v>88316</v>
      </c>
      <c r="B76" s="587" t="s">
        <v>139</v>
      </c>
      <c r="C76" s="588"/>
      <c r="D76" s="589"/>
      <c r="E76" s="64" t="s">
        <v>100</v>
      </c>
      <c r="F76" s="103">
        <v>0.74</v>
      </c>
      <c r="G76" s="104">
        <v>14.02</v>
      </c>
      <c r="H76" s="104">
        <f>F76*G76</f>
        <v>10.37</v>
      </c>
    </row>
    <row r="77" spans="1:8">
      <c r="A77" s="268">
        <v>88309</v>
      </c>
      <c r="B77" s="596" t="s">
        <v>140</v>
      </c>
      <c r="C77" s="596"/>
      <c r="D77" s="597"/>
      <c r="E77" s="64" t="s">
        <v>100</v>
      </c>
      <c r="F77" s="103">
        <v>0.49299999999999999</v>
      </c>
      <c r="G77" s="104">
        <v>17.670000000000002</v>
      </c>
      <c r="H77" s="104">
        <f>F77*G77</f>
        <v>8.7100000000000009</v>
      </c>
    </row>
    <row r="78" spans="1:8">
      <c r="A78" s="590" t="s">
        <v>109</v>
      </c>
      <c r="B78" s="590"/>
      <c r="C78" s="590"/>
      <c r="D78" s="590"/>
      <c r="E78" s="590"/>
      <c r="F78" s="591"/>
      <c r="G78" s="590"/>
      <c r="H78" s="65">
        <f>SUM(H76:H77)</f>
        <v>19.079999999999998</v>
      </c>
    </row>
    <row r="79" spans="1:8">
      <c r="A79" s="587"/>
      <c r="B79" s="588"/>
      <c r="C79" s="588"/>
      <c r="D79" s="588"/>
      <c r="E79" s="588"/>
      <c r="F79" s="588"/>
      <c r="G79" s="588"/>
      <c r="H79" s="589"/>
    </row>
    <row r="80" spans="1:8" ht="31.5">
      <c r="A80" s="614" t="s">
        <v>114</v>
      </c>
      <c r="B80" s="615"/>
      <c r="C80" s="615"/>
      <c r="D80" s="616"/>
      <c r="E80" s="397" t="s">
        <v>98</v>
      </c>
      <c r="F80" s="398" t="s">
        <v>106</v>
      </c>
      <c r="G80" s="400" t="s">
        <v>107</v>
      </c>
      <c r="H80" s="399" t="s">
        <v>108</v>
      </c>
    </row>
    <row r="81" spans="1:8">
      <c r="A81" s="268">
        <v>90586</v>
      </c>
      <c r="B81" s="587" t="s">
        <v>439</v>
      </c>
      <c r="C81" s="588"/>
      <c r="D81" s="589"/>
      <c r="E81" s="64" t="s">
        <v>217</v>
      </c>
      <c r="F81" s="103">
        <v>0.12</v>
      </c>
      <c r="G81" s="103">
        <v>1.77</v>
      </c>
      <c r="H81" s="104">
        <f>F81*G81</f>
        <v>0.21</v>
      </c>
    </row>
    <row r="82" spans="1:8">
      <c r="A82" s="268">
        <v>90587</v>
      </c>
      <c r="B82" s="587" t="s">
        <v>440</v>
      </c>
      <c r="C82" s="588"/>
      <c r="D82" s="589"/>
      <c r="E82" s="64" t="s">
        <v>217</v>
      </c>
      <c r="F82" s="103">
        <v>0.126</v>
      </c>
      <c r="G82" s="103">
        <v>0.42</v>
      </c>
      <c r="H82" s="104">
        <f>F82*G82</f>
        <v>0.05</v>
      </c>
    </row>
    <row r="83" spans="1:8">
      <c r="A83" s="598" t="s">
        <v>115</v>
      </c>
      <c r="B83" s="599"/>
      <c r="C83" s="599"/>
      <c r="D83" s="599"/>
      <c r="E83" s="599"/>
      <c r="F83" s="599"/>
      <c r="G83" s="600"/>
      <c r="H83" s="65">
        <f>SUM(H81:H82)</f>
        <v>0.26</v>
      </c>
    </row>
    <row r="84" spans="1:8">
      <c r="A84" s="584"/>
      <c r="B84" s="584"/>
      <c r="C84" s="584"/>
      <c r="D84" s="584"/>
      <c r="E84" s="584"/>
      <c r="F84" s="585"/>
      <c r="G84" s="584"/>
      <c r="H84" s="584"/>
    </row>
    <row r="85" spans="1:8" ht="31.5">
      <c r="A85" s="586" t="s">
        <v>110</v>
      </c>
      <c r="B85" s="586"/>
      <c r="C85" s="586"/>
      <c r="D85" s="586"/>
      <c r="E85" s="397" t="s">
        <v>98</v>
      </c>
      <c r="F85" s="398" t="s">
        <v>111</v>
      </c>
      <c r="G85" s="398" t="s">
        <v>107</v>
      </c>
      <c r="H85" s="399" t="s">
        <v>108</v>
      </c>
    </row>
    <row r="86" spans="1:8">
      <c r="A86" s="268">
        <v>1527</v>
      </c>
      <c r="B86" s="587" t="s">
        <v>441</v>
      </c>
      <c r="C86" s="588"/>
      <c r="D86" s="589"/>
      <c r="E86" s="64" t="s">
        <v>102</v>
      </c>
      <c r="F86" s="103">
        <v>1.1499999999999999</v>
      </c>
      <c r="G86" s="237">
        <v>465.04</v>
      </c>
      <c r="H86" s="104">
        <f>F86*G86</f>
        <v>534.79999999999995</v>
      </c>
    </row>
    <row r="87" spans="1:8">
      <c r="A87" s="590" t="s">
        <v>112</v>
      </c>
      <c r="B87" s="590"/>
      <c r="C87" s="590"/>
      <c r="D87" s="590"/>
      <c r="E87" s="590"/>
      <c r="F87" s="591"/>
      <c r="G87" s="590"/>
      <c r="H87" s="65">
        <f>SUM(H86:H86)</f>
        <v>534.79999999999995</v>
      </c>
    </row>
    <row r="88" spans="1:8">
      <c r="A88" s="584"/>
      <c r="B88" s="584"/>
      <c r="C88" s="584"/>
      <c r="D88" s="584"/>
      <c r="E88" s="584"/>
      <c r="F88" s="585"/>
      <c r="G88" s="584"/>
      <c r="H88" s="584"/>
    </row>
    <row r="89" spans="1:8">
      <c r="A89" s="586" t="s">
        <v>113</v>
      </c>
      <c r="B89" s="586"/>
      <c r="C89" s="586"/>
      <c r="D89" s="586"/>
      <c r="E89" s="586"/>
      <c r="F89" s="592"/>
      <c r="G89" s="586"/>
      <c r="H89" s="399">
        <f>H78+H83+H87</f>
        <v>554.14</v>
      </c>
    </row>
    <row r="90" spans="1:8">
      <c r="A90" s="482"/>
      <c r="B90" s="482"/>
      <c r="C90" s="482"/>
      <c r="D90" s="482"/>
      <c r="E90" s="483"/>
      <c r="F90" s="483"/>
      <c r="G90" s="483"/>
      <c r="H90" s="483"/>
    </row>
    <row r="91" spans="1:8">
      <c r="A91" s="586" t="s">
        <v>589</v>
      </c>
      <c r="B91" s="586"/>
      <c r="C91" s="586"/>
      <c r="D91" s="586"/>
      <c r="E91" s="593" t="s">
        <v>404</v>
      </c>
      <c r="F91" s="594"/>
      <c r="G91" s="595"/>
      <c r="H91" s="595"/>
    </row>
    <row r="92" spans="1:8">
      <c r="A92" s="586" t="s">
        <v>447</v>
      </c>
      <c r="B92" s="586"/>
      <c r="C92" s="586"/>
      <c r="D92" s="586"/>
      <c r="E92" s="586"/>
      <c r="F92" s="592"/>
      <c r="G92" s="586"/>
      <c r="H92" s="586"/>
    </row>
    <row r="93" spans="1:8">
      <c r="A93" s="584"/>
      <c r="B93" s="584"/>
      <c r="C93" s="584"/>
      <c r="D93" s="584"/>
      <c r="E93" s="584"/>
      <c r="F93" s="585"/>
      <c r="G93" s="584"/>
      <c r="H93" s="584"/>
    </row>
    <row r="94" spans="1:8" ht="31.5">
      <c r="A94" s="586" t="s">
        <v>93</v>
      </c>
      <c r="B94" s="586"/>
      <c r="C94" s="586"/>
      <c r="D94" s="586"/>
      <c r="E94" s="397" t="s">
        <v>98</v>
      </c>
      <c r="F94" s="398" t="s">
        <v>106</v>
      </c>
      <c r="G94" s="398" t="s">
        <v>107</v>
      </c>
      <c r="H94" s="399" t="s">
        <v>108</v>
      </c>
    </row>
    <row r="95" spans="1:8">
      <c r="A95" s="270">
        <v>88262</v>
      </c>
      <c r="B95" s="587" t="s">
        <v>444</v>
      </c>
      <c r="C95" s="588"/>
      <c r="D95" s="589"/>
      <c r="E95" s="64" t="s">
        <v>100</v>
      </c>
      <c r="F95" s="103">
        <v>0.09</v>
      </c>
      <c r="G95" s="104">
        <v>17.48</v>
      </c>
      <c r="H95" s="104">
        <f>F95*G95</f>
        <v>1.57</v>
      </c>
    </row>
    <row r="96" spans="1:8">
      <c r="A96" s="270">
        <v>88316</v>
      </c>
      <c r="B96" s="587" t="s">
        <v>139</v>
      </c>
      <c r="C96" s="588"/>
      <c r="D96" s="589"/>
      <c r="E96" s="64" t="s">
        <v>100</v>
      </c>
      <c r="F96" s="103">
        <v>0.64</v>
      </c>
      <c r="G96" s="104">
        <v>14.02</v>
      </c>
      <c r="H96" s="104">
        <f>F96*G96</f>
        <v>8.9700000000000006</v>
      </c>
    </row>
    <row r="97" spans="1:11">
      <c r="A97" s="270">
        <v>88309</v>
      </c>
      <c r="B97" s="596" t="s">
        <v>140</v>
      </c>
      <c r="C97" s="596"/>
      <c r="D97" s="597"/>
      <c r="E97" s="64" t="s">
        <v>100</v>
      </c>
      <c r="F97" s="103">
        <v>0.56999999999999995</v>
      </c>
      <c r="G97" s="104">
        <v>17.670000000000002</v>
      </c>
      <c r="H97" s="104">
        <f>F97*G97</f>
        <v>10.07</v>
      </c>
    </row>
    <row r="98" spans="1:11">
      <c r="A98" s="590" t="s">
        <v>109</v>
      </c>
      <c r="B98" s="590"/>
      <c r="C98" s="590"/>
      <c r="D98" s="590"/>
      <c r="E98" s="590"/>
      <c r="F98" s="591"/>
      <c r="G98" s="590"/>
      <c r="H98" s="65">
        <f>SUM(H95:H97)</f>
        <v>20.61</v>
      </c>
    </row>
    <row r="99" spans="1:11">
      <c r="A99" s="587"/>
      <c r="B99" s="588"/>
      <c r="C99" s="588"/>
      <c r="D99" s="588"/>
      <c r="E99" s="588"/>
      <c r="F99" s="588"/>
      <c r="G99" s="588"/>
      <c r="H99" s="589"/>
    </row>
    <row r="100" spans="1:11" ht="31.5">
      <c r="A100" s="614" t="s">
        <v>114</v>
      </c>
      <c r="B100" s="615"/>
      <c r="C100" s="615"/>
      <c r="D100" s="616"/>
      <c r="E100" s="397" t="s">
        <v>98</v>
      </c>
      <c r="F100" s="398" t="s">
        <v>106</v>
      </c>
      <c r="G100" s="400" t="s">
        <v>107</v>
      </c>
      <c r="H100" s="399" t="s">
        <v>108</v>
      </c>
    </row>
    <row r="101" spans="1:11">
      <c r="A101" s="270">
        <v>90586</v>
      </c>
      <c r="B101" s="587" t="s">
        <v>439</v>
      </c>
      <c r="C101" s="588"/>
      <c r="D101" s="589"/>
      <c r="E101" s="64" t="s">
        <v>217</v>
      </c>
      <c r="F101" s="103">
        <v>0.06</v>
      </c>
      <c r="G101" s="103">
        <v>1.77</v>
      </c>
      <c r="H101" s="104">
        <f>F101*G101</f>
        <v>0.11</v>
      </c>
    </row>
    <row r="102" spans="1:11">
      <c r="A102" s="270">
        <v>90587</v>
      </c>
      <c r="B102" s="587" t="s">
        <v>440</v>
      </c>
      <c r="C102" s="588"/>
      <c r="D102" s="589"/>
      <c r="E102" s="64" t="s">
        <v>217</v>
      </c>
      <c r="F102" s="103">
        <v>0.13</v>
      </c>
      <c r="G102" s="103">
        <v>0.42</v>
      </c>
      <c r="H102" s="104">
        <f>F102*G102</f>
        <v>0.05</v>
      </c>
    </row>
    <row r="103" spans="1:11">
      <c r="A103" s="598" t="s">
        <v>115</v>
      </c>
      <c r="B103" s="599"/>
      <c r="C103" s="599"/>
      <c r="D103" s="599"/>
      <c r="E103" s="599"/>
      <c r="F103" s="599"/>
      <c r="G103" s="600"/>
      <c r="H103" s="65">
        <f>SUM(H101:H102)</f>
        <v>0.16</v>
      </c>
    </row>
    <row r="104" spans="1:11">
      <c r="A104" s="584"/>
      <c r="B104" s="584"/>
      <c r="C104" s="584"/>
      <c r="D104" s="584"/>
      <c r="E104" s="584"/>
      <c r="F104" s="585"/>
      <c r="G104" s="584"/>
      <c r="H104" s="584"/>
    </row>
    <row r="105" spans="1:11" ht="31.5">
      <c r="A105" s="586" t="s">
        <v>110</v>
      </c>
      <c r="B105" s="586"/>
      <c r="C105" s="586"/>
      <c r="D105" s="586"/>
      <c r="E105" s="397" t="s">
        <v>98</v>
      </c>
      <c r="F105" s="398" t="s">
        <v>111</v>
      </c>
      <c r="G105" s="398" t="s">
        <v>107</v>
      </c>
      <c r="H105" s="399" t="s">
        <v>108</v>
      </c>
    </row>
    <row r="106" spans="1:11">
      <c r="A106" s="270">
        <v>1527</v>
      </c>
      <c r="B106" s="587" t="s">
        <v>441</v>
      </c>
      <c r="C106" s="588"/>
      <c r="D106" s="589"/>
      <c r="E106" s="64" t="s">
        <v>102</v>
      </c>
      <c r="F106" s="103">
        <v>1.1000000000000001</v>
      </c>
      <c r="G106" s="237">
        <v>465.04</v>
      </c>
      <c r="H106" s="104">
        <f>F106*G106</f>
        <v>511.54</v>
      </c>
    </row>
    <row r="107" spans="1:11">
      <c r="A107" s="590" t="s">
        <v>112</v>
      </c>
      <c r="B107" s="590"/>
      <c r="C107" s="590"/>
      <c r="D107" s="590"/>
      <c r="E107" s="590"/>
      <c r="F107" s="591"/>
      <c r="G107" s="590"/>
      <c r="H107" s="65">
        <f>SUM(H106:H106)</f>
        <v>511.54</v>
      </c>
      <c r="K107" s="246"/>
    </row>
    <row r="108" spans="1:11">
      <c r="A108" s="584"/>
      <c r="B108" s="584"/>
      <c r="C108" s="584"/>
      <c r="D108" s="584"/>
      <c r="E108" s="584"/>
      <c r="F108" s="585"/>
      <c r="G108" s="584"/>
      <c r="H108" s="584"/>
    </row>
    <row r="109" spans="1:11">
      <c r="A109" s="586" t="s">
        <v>113</v>
      </c>
      <c r="B109" s="586"/>
      <c r="C109" s="586"/>
      <c r="D109" s="586"/>
      <c r="E109" s="586"/>
      <c r="F109" s="592"/>
      <c r="G109" s="586"/>
      <c r="H109" s="399">
        <f>H98+H103+H107</f>
        <v>532.30999999999995</v>
      </c>
    </row>
    <row r="110" spans="1:11">
      <c r="A110" s="482"/>
      <c r="B110" s="482"/>
      <c r="C110" s="482"/>
      <c r="D110" s="482"/>
      <c r="E110" s="483"/>
      <c r="F110" s="483"/>
      <c r="G110" s="483"/>
      <c r="H110" s="483"/>
    </row>
    <row r="111" spans="1:11">
      <c r="A111" s="586" t="s">
        <v>961</v>
      </c>
      <c r="B111" s="586"/>
      <c r="C111" s="586"/>
      <c r="D111" s="586"/>
      <c r="E111" s="593" t="s">
        <v>352</v>
      </c>
      <c r="F111" s="594"/>
      <c r="G111" s="595"/>
      <c r="H111" s="595"/>
    </row>
    <row r="112" spans="1:11">
      <c r="A112" s="586" t="s">
        <v>448</v>
      </c>
      <c r="B112" s="586"/>
      <c r="C112" s="586"/>
      <c r="D112" s="586"/>
      <c r="E112" s="586"/>
      <c r="F112" s="592"/>
      <c r="G112" s="586"/>
      <c r="H112" s="586"/>
    </row>
    <row r="113" spans="1:8">
      <c r="A113" s="584"/>
      <c r="B113" s="584"/>
      <c r="C113" s="584"/>
      <c r="D113" s="584"/>
      <c r="E113" s="584"/>
      <c r="F113" s="585"/>
      <c r="G113" s="584"/>
      <c r="H113" s="584"/>
    </row>
    <row r="114" spans="1:8" ht="31.5">
      <c r="A114" s="586" t="s">
        <v>93</v>
      </c>
      <c r="B114" s="586"/>
      <c r="C114" s="586"/>
      <c r="D114" s="586"/>
      <c r="E114" s="397" t="s">
        <v>98</v>
      </c>
      <c r="F114" s="398" t="s">
        <v>106</v>
      </c>
      <c r="G114" s="398" t="s">
        <v>107</v>
      </c>
      <c r="H114" s="399" t="s">
        <v>108</v>
      </c>
    </row>
    <row r="115" spans="1:8">
      <c r="A115" s="270">
        <v>88239</v>
      </c>
      <c r="B115" s="587" t="s">
        <v>449</v>
      </c>
      <c r="C115" s="588"/>
      <c r="D115" s="589"/>
      <c r="E115" s="64" t="s">
        <v>100</v>
      </c>
      <c r="F115" s="104">
        <v>0.16</v>
      </c>
      <c r="G115" s="104">
        <v>14.57</v>
      </c>
      <c r="H115" s="104">
        <f>F115*G115</f>
        <v>2.33</v>
      </c>
    </row>
    <row r="116" spans="1:8">
      <c r="A116" s="270">
        <v>88262</v>
      </c>
      <c r="B116" s="587" t="s">
        <v>444</v>
      </c>
      <c r="C116" s="588"/>
      <c r="D116" s="589"/>
      <c r="E116" s="64" t="s">
        <v>100</v>
      </c>
      <c r="F116" s="104">
        <v>0.16</v>
      </c>
      <c r="G116" s="104">
        <v>17.48</v>
      </c>
      <c r="H116" s="104">
        <f>F116*G116</f>
        <v>2.8</v>
      </c>
    </row>
    <row r="117" spans="1:8">
      <c r="A117" s="270">
        <v>88309</v>
      </c>
      <c r="B117" s="587" t="s">
        <v>140</v>
      </c>
      <c r="C117" s="588"/>
      <c r="D117" s="589"/>
      <c r="E117" s="64" t="s">
        <v>100</v>
      </c>
      <c r="F117" s="104">
        <v>0.4</v>
      </c>
      <c r="G117" s="104">
        <v>17.670000000000002</v>
      </c>
      <c r="H117" s="104">
        <f>F117*G117</f>
        <v>7.07</v>
      </c>
    </row>
    <row r="118" spans="1:8">
      <c r="A118" s="270">
        <v>88316</v>
      </c>
      <c r="B118" s="601" t="s">
        <v>139</v>
      </c>
      <c r="C118" s="596"/>
      <c r="D118" s="597"/>
      <c r="E118" s="64" t="s">
        <v>100</v>
      </c>
      <c r="F118" s="104">
        <v>0.44</v>
      </c>
      <c r="G118" s="104">
        <v>14.02</v>
      </c>
      <c r="H118" s="104">
        <f>F118*G118</f>
        <v>6.17</v>
      </c>
    </row>
    <row r="119" spans="1:8">
      <c r="A119" s="590" t="s">
        <v>109</v>
      </c>
      <c r="B119" s="590"/>
      <c r="C119" s="590"/>
      <c r="D119" s="590"/>
      <c r="E119" s="590"/>
      <c r="F119" s="591"/>
      <c r="G119" s="590"/>
      <c r="H119" s="65">
        <f>SUM(H115:H118)</f>
        <v>18.37</v>
      </c>
    </row>
    <row r="120" spans="1:8">
      <c r="A120" s="587"/>
      <c r="B120" s="588"/>
      <c r="C120" s="588"/>
      <c r="D120" s="588"/>
      <c r="E120" s="588"/>
      <c r="F120" s="588"/>
      <c r="G120" s="588"/>
      <c r="H120" s="589"/>
    </row>
    <row r="121" spans="1:8" ht="31.5">
      <c r="A121" s="586" t="s">
        <v>110</v>
      </c>
      <c r="B121" s="586"/>
      <c r="C121" s="586"/>
      <c r="D121" s="586"/>
      <c r="E121" s="397" t="s">
        <v>98</v>
      </c>
      <c r="F121" s="398" t="s">
        <v>111</v>
      </c>
      <c r="G121" s="398" t="s">
        <v>107</v>
      </c>
      <c r="H121" s="399" t="s">
        <v>108</v>
      </c>
    </row>
    <row r="122" spans="1:8">
      <c r="A122" s="270">
        <v>39</v>
      </c>
      <c r="B122" s="587" t="s">
        <v>450</v>
      </c>
      <c r="C122" s="588"/>
      <c r="D122" s="589"/>
      <c r="E122" s="269" t="s">
        <v>99</v>
      </c>
      <c r="F122" s="104">
        <v>0.47</v>
      </c>
      <c r="G122" s="237">
        <v>12.97</v>
      </c>
      <c r="H122" s="104">
        <f t="shared" ref="H122:H126" si="4">F122*G122</f>
        <v>6.1</v>
      </c>
    </row>
    <row r="123" spans="1:8">
      <c r="A123" s="270">
        <v>3737</v>
      </c>
      <c r="B123" s="587" t="s">
        <v>451</v>
      </c>
      <c r="C123" s="588"/>
      <c r="D123" s="589"/>
      <c r="E123" s="269" t="s">
        <v>103</v>
      </c>
      <c r="F123" s="104">
        <v>1</v>
      </c>
      <c r="G123" s="237">
        <v>83.26</v>
      </c>
      <c r="H123" s="104">
        <f t="shared" si="4"/>
        <v>83.26</v>
      </c>
    </row>
    <row r="124" spans="1:8">
      <c r="A124" s="270">
        <v>4491</v>
      </c>
      <c r="B124" s="587" t="s">
        <v>452</v>
      </c>
      <c r="C124" s="588"/>
      <c r="D124" s="589"/>
      <c r="E124" s="269" t="s">
        <v>101</v>
      </c>
      <c r="F124" s="104">
        <v>0.28999999999999998</v>
      </c>
      <c r="G124" s="237">
        <v>8.14</v>
      </c>
      <c r="H124" s="104">
        <f t="shared" si="4"/>
        <v>2.36</v>
      </c>
    </row>
    <row r="125" spans="1:8">
      <c r="A125" s="270">
        <v>5061</v>
      </c>
      <c r="B125" s="587" t="s">
        <v>453</v>
      </c>
      <c r="C125" s="588"/>
      <c r="D125" s="589"/>
      <c r="E125" s="269" t="s">
        <v>99</v>
      </c>
      <c r="F125" s="104">
        <v>0.03</v>
      </c>
      <c r="G125" s="237">
        <v>18</v>
      </c>
      <c r="H125" s="104">
        <f t="shared" si="4"/>
        <v>0.54</v>
      </c>
    </row>
    <row r="126" spans="1:8">
      <c r="A126" s="270">
        <v>6189</v>
      </c>
      <c r="B126" s="587" t="s">
        <v>454</v>
      </c>
      <c r="C126" s="588"/>
      <c r="D126" s="589"/>
      <c r="E126" s="269" t="s">
        <v>101</v>
      </c>
      <c r="F126" s="104">
        <v>0.17</v>
      </c>
      <c r="G126" s="237">
        <v>15.57</v>
      </c>
      <c r="H126" s="104">
        <f t="shared" si="4"/>
        <v>2.65</v>
      </c>
    </row>
    <row r="127" spans="1:8">
      <c r="A127" s="270">
        <v>1527</v>
      </c>
      <c r="B127" s="587" t="s">
        <v>441</v>
      </c>
      <c r="C127" s="588"/>
      <c r="D127" s="589"/>
      <c r="E127" s="269" t="s">
        <v>102</v>
      </c>
      <c r="F127" s="104">
        <v>0.04</v>
      </c>
      <c r="G127" s="237">
        <v>465.04</v>
      </c>
      <c r="H127" s="104">
        <f>F127*G127</f>
        <v>18.600000000000001</v>
      </c>
    </row>
    <row r="128" spans="1:8">
      <c r="A128" s="590" t="s">
        <v>112</v>
      </c>
      <c r="B128" s="590"/>
      <c r="C128" s="590"/>
      <c r="D128" s="590"/>
      <c r="E128" s="590"/>
      <c r="F128" s="591"/>
      <c r="G128" s="590"/>
      <c r="H128" s="65">
        <f>SUM(H122:H127)</f>
        <v>113.51</v>
      </c>
    </row>
    <row r="129" spans="1:8">
      <c r="A129" s="584"/>
      <c r="B129" s="584"/>
      <c r="C129" s="584"/>
      <c r="D129" s="584"/>
      <c r="E129" s="584"/>
      <c r="F129" s="585"/>
      <c r="G129" s="584"/>
      <c r="H129" s="584"/>
    </row>
    <row r="130" spans="1:8">
      <c r="A130" s="586" t="s">
        <v>113</v>
      </c>
      <c r="B130" s="586"/>
      <c r="C130" s="586"/>
      <c r="D130" s="586"/>
      <c r="E130" s="586"/>
      <c r="F130" s="592"/>
      <c r="G130" s="586"/>
      <c r="H130" s="399">
        <f>H119+H128</f>
        <v>131.88</v>
      </c>
    </row>
    <row r="131" spans="1:8">
      <c r="A131" s="482"/>
      <c r="B131" s="482"/>
      <c r="C131" s="482"/>
      <c r="D131" s="482"/>
      <c r="E131" s="483"/>
      <c r="F131" s="483"/>
      <c r="G131" s="483"/>
      <c r="H131" s="483"/>
    </row>
    <row r="132" spans="1:8">
      <c r="A132" s="586" t="s">
        <v>963</v>
      </c>
      <c r="B132" s="586"/>
      <c r="C132" s="586"/>
      <c r="D132" s="586"/>
      <c r="E132" s="593" t="s">
        <v>352</v>
      </c>
      <c r="F132" s="594"/>
      <c r="G132" s="595"/>
      <c r="H132" s="595"/>
    </row>
    <row r="133" spans="1:8">
      <c r="A133" s="586" t="s">
        <v>457</v>
      </c>
      <c r="B133" s="586"/>
      <c r="C133" s="586"/>
      <c r="D133" s="586"/>
      <c r="E133" s="586"/>
      <c r="F133" s="592"/>
      <c r="G133" s="586"/>
      <c r="H133" s="586"/>
    </row>
    <row r="134" spans="1:8">
      <c r="A134" s="584"/>
      <c r="B134" s="584"/>
      <c r="C134" s="584"/>
      <c r="D134" s="584"/>
      <c r="E134" s="584"/>
      <c r="F134" s="585"/>
      <c r="G134" s="584"/>
      <c r="H134" s="584"/>
    </row>
    <row r="135" spans="1:8" ht="31.5">
      <c r="A135" s="586" t="s">
        <v>93</v>
      </c>
      <c r="B135" s="586"/>
      <c r="C135" s="586"/>
      <c r="D135" s="586"/>
      <c r="E135" s="397" t="s">
        <v>98</v>
      </c>
      <c r="F135" s="398" t="s">
        <v>106</v>
      </c>
      <c r="G135" s="398" t="s">
        <v>107</v>
      </c>
      <c r="H135" s="399" t="s">
        <v>108</v>
      </c>
    </row>
    <row r="136" spans="1:8">
      <c r="A136" s="274">
        <v>88262</v>
      </c>
      <c r="B136" s="587" t="s">
        <v>444</v>
      </c>
      <c r="C136" s="588"/>
      <c r="D136" s="589"/>
      <c r="E136" s="64" t="s">
        <v>100</v>
      </c>
      <c r="F136" s="104">
        <v>0.05</v>
      </c>
      <c r="G136" s="104">
        <v>17.48</v>
      </c>
      <c r="H136" s="104">
        <f>F136*G136</f>
        <v>0.87</v>
      </c>
    </row>
    <row r="137" spans="1:8">
      <c r="A137" s="274">
        <v>88316</v>
      </c>
      <c r="B137" s="601" t="s">
        <v>139</v>
      </c>
      <c r="C137" s="596"/>
      <c r="D137" s="597"/>
      <c r="E137" s="64" t="s">
        <v>100</v>
      </c>
      <c r="F137" s="104">
        <v>0.2</v>
      </c>
      <c r="G137" s="104">
        <v>14.02</v>
      </c>
      <c r="H137" s="104">
        <f>F137*G137</f>
        <v>2.8</v>
      </c>
    </row>
    <row r="138" spans="1:8">
      <c r="A138" s="590" t="s">
        <v>109</v>
      </c>
      <c r="B138" s="590"/>
      <c r="C138" s="590"/>
      <c r="D138" s="590"/>
      <c r="E138" s="590"/>
      <c r="F138" s="591"/>
      <c r="G138" s="590"/>
      <c r="H138" s="65">
        <f>SUM(H136:H137)</f>
        <v>3.67</v>
      </c>
    </row>
    <row r="139" spans="1:8">
      <c r="A139" s="584"/>
      <c r="B139" s="584"/>
      <c r="C139" s="584"/>
      <c r="D139" s="584"/>
      <c r="E139" s="584"/>
      <c r="F139" s="585"/>
      <c r="G139" s="584"/>
      <c r="H139" s="584"/>
    </row>
    <row r="140" spans="1:8" ht="31.5">
      <c r="A140" s="586" t="s">
        <v>110</v>
      </c>
      <c r="B140" s="586"/>
      <c r="C140" s="586"/>
      <c r="D140" s="586"/>
      <c r="E140" s="397" t="s">
        <v>98</v>
      </c>
      <c r="F140" s="398" t="s">
        <v>111</v>
      </c>
      <c r="G140" s="398" t="s">
        <v>107</v>
      </c>
      <c r="H140" s="399" t="s">
        <v>108</v>
      </c>
    </row>
    <row r="141" spans="1:8">
      <c r="A141" s="274">
        <v>5075</v>
      </c>
      <c r="B141" s="587" t="s">
        <v>459</v>
      </c>
      <c r="C141" s="588"/>
      <c r="D141" s="589"/>
      <c r="E141" s="64" t="s">
        <v>461</v>
      </c>
      <c r="F141" s="103">
        <v>0.01</v>
      </c>
      <c r="G141" s="104">
        <v>18.309999999999999</v>
      </c>
      <c r="H141" s="104">
        <f t="shared" ref="H141:H142" si="5">G141*F141</f>
        <v>0.18</v>
      </c>
    </row>
    <row r="142" spans="1:8">
      <c r="A142" s="274">
        <v>20208</v>
      </c>
      <c r="B142" s="587" t="s">
        <v>460</v>
      </c>
      <c r="C142" s="588"/>
      <c r="D142" s="589"/>
      <c r="E142" s="64" t="s">
        <v>101</v>
      </c>
      <c r="F142" s="103">
        <v>0.05</v>
      </c>
      <c r="G142" s="104">
        <v>62.29</v>
      </c>
      <c r="H142" s="104">
        <f t="shared" si="5"/>
        <v>3.11</v>
      </c>
    </row>
    <row r="143" spans="1:8">
      <c r="A143" s="274">
        <v>20209</v>
      </c>
      <c r="B143" s="587" t="s">
        <v>820</v>
      </c>
      <c r="C143" s="588"/>
      <c r="D143" s="589"/>
      <c r="E143" s="64" t="s">
        <v>101</v>
      </c>
      <c r="F143" s="103">
        <v>0.48</v>
      </c>
      <c r="G143" s="104">
        <v>15.41</v>
      </c>
      <c r="H143" s="104">
        <f>G143*F143</f>
        <v>7.4</v>
      </c>
    </row>
    <row r="144" spans="1:8">
      <c r="A144" s="590" t="s">
        <v>112</v>
      </c>
      <c r="B144" s="590"/>
      <c r="C144" s="590"/>
      <c r="D144" s="590"/>
      <c r="E144" s="590"/>
      <c r="F144" s="591"/>
      <c r="G144" s="590"/>
      <c r="H144" s="65">
        <f>SUM(H141:H143)</f>
        <v>10.69</v>
      </c>
    </row>
    <row r="145" spans="1:8">
      <c r="A145" s="584"/>
      <c r="B145" s="584"/>
      <c r="C145" s="584"/>
      <c r="D145" s="584"/>
      <c r="E145" s="584"/>
      <c r="F145" s="585"/>
      <c r="G145" s="584"/>
      <c r="H145" s="584"/>
    </row>
    <row r="146" spans="1:8">
      <c r="A146" s="586" t="s">
        <v>113</v>
      </c>
      <c r="B146" s="586"/>
      <c r="C146" s="586"/>
      <c r="D146" s="586"/>
      <c r="E146" s="586"/>
      <c r="F146" s="592"/>
      <c r="G146" s="586"/>
      <c r="H146" s="399">
        <f>SUM(H144,H138)</f>
        <v>14.36</v>
      </c>
    </row>
    <row r="147" spans="1:8">
      <c r="A147" s="482"/>
      <c r="B147" s="482"/>
      <c r="C147" s="482"/>
      <c r="D147" s="482"/>
      <c r="E147" s="483"/>
      <c r="F147" s="483"/>
      <c r="G147" s="483"/>
      <c r="H147" s="483"/>
    </row>
    <row r="148" spans="1:8">
      <c r="A148" s="586" t="s">
        <v>592</v>
      </c>
      <c r="B148" s="586"/>
      <c r="C148" s="586"/>
      <c r="D148" s="586"/>
      <c r="E148" s="593" t="s">
        <v>463</v>
      </c>
      <c r="F148" s="594"/>
      <c r="G148" s="595"/>
      <c r="H148" s="595"/>
    </row>
    <row r="149" spans="1:8">
      <c r="A149" s="586" t="s">
        <v>213</v>
      </c>
      <c r="B149" s="586"/>
      <c r="C149" s="586"/>
      <c r="D149" s="586"/>
      <c r="E149" s="586"/>
      <c r="F149" s="592"/>
      <c r="G149" s="586"/>
      <c r="H149" s="586"/>
    </row>
    <row r="150" spans="1:8">
      <c r="A150" s="584"/>
      <c r="B150" s="584"/>
      <c r="C150" s="584"/>
      <c r="D150" s="584"/>
      <c r="E150" s="584"/>
      <c r="F150" s="585"/>
      <c r="G150" s="584"/>
      <c r="H150" s="584"/>
    </row>
    <row r="151" spans="1:8" ht="31.5">
      <c r="A151" s="408" t="s">
        <v>366</v>
      </c>
      <c r="B151" s="408" t="s">
        <v>93</v>
      </c>
      <c r="C151" s="417"/>
      <c r="D151" s="418"/>
      <c r="E151" s="397" t="s">
        <v>98</v>
      </c>
      <c r="F151" s="398" t="s">
        <v>106</v>
      </c>
      <c r="G151" s="398" t="s">
        <v>107</v>
      </c>
      <c r="H151" s="399" t="s">
        <v>108</v>
      </c>
    </row>
    <row r="152" spans="1:8">
      <c r="A152" s="75">
        <v>88309</v>
      </c>
      <c r="B152" s="601" t="s">
        <v>140</v>
      </c>
      <c r="C152" s="596"/>
      <c r="D152" s="597"/>
      <c r="E152" s="64" t="s">
        <v>100</v>
      </c>
      <c r="F152" s="103">
        <v>0.6</v>
      </c>
      <c r="G152" s="104">
        <v>17.670000000000002</v>
      </c>
      <c r="H152" s="104">
        <f>F152*G152</f>
        <v>10.6</v>
      </c>
    </row>
    <row r="153" spans="1:8">
      <c r="A153" s="598" t="s">
        <v>109</v>
      </c>
      <c r="B153" s="599"/>
      <c r="C153" s="599"/>
      <c r="D153" s="599"/>
      <c r="E153" s="599"/>
      <c r="F153" s="599"/>
      <c r="G153" s="600"/>
      <c r="H153" s="65">
        <f>SUM(H152)</f>
        <v>10.6</v>
      </c>
    </row>
    <row r="154" spans="1:8">
      <c r="A154" s="261"/>
      <c r="B154" s="262"/>
      <c r="C154" s="262"/>
      <c r="D154" s="262"/>
      <c r="E154" s="262"/>
      <c r="F154" s="263"/>
      <c r="G154" s="262"/>
      <c r="H154" s="264"/>
    </row>
    <row r="155" spans="1:8" ht="31.5">
      <c r="A155" s="408" t="s">
        <v>366</v>
      </c>
      <c r="B155" s="419" t="s">
        <v>110</v>
      </c>
      <c r="C155" s="417"/>
      <c r="D155" s="418"/>
      <c r="E155" s="397" t="s">
        <v>98</v>
      </c>
      <c r="F155" s="398" t="s">
        <v>111</v>
      </c>
      <c r="G155" s="398" t="s">
        <v>107</v>
      </c>
      <c r="H155" s="399" t="s">
        <v>108</v>
      </c>
    </row>
    <row r="156" spans="1:8">
      <c r="A156" s="190">
        <v>37400</v>
      </c>
      <c r="B156" s="601" t="s">
        <v>213</v>
      </c>
      <c r="C156" s="596"/>
      <c r="D156" s="597"/>
      <c r="E156" s="79" t="s">
        <v>98</v>
      </c>
      <c r="F156" s="103">
        <v>1</v>
      </c>
      <c r="G156" s="104">
        <v>79.02</v>
      </c>
      <c r="H156" s="104">
        <f t="shared" ref="H156" si="6">F156*G156</f>
        <v>79.02</v>
      </c>
    </row>
    <row r="157" spans="1:8">
      <c r="A157" s="590" t="s">
        <v>112</v>
      </c>
      <c r="B157" s="590"/>
      <c r="C157" s="590"/>
      <c r="D157" s="590"/>
      <c r="E157" s="590"/>
      <c r="F157" s="591"/>
      <c r="G157" s="590"/>
      <c r="H157" s="65">
        <f>SUM(H156)</f>
        <v>79.02</v>
      </c>
    </row>
    <row r="158" spans="1:8">
      <c r="A158" s="584"/>
      <c r="B158" s="584"/>
      <c r="C158" s="584"/>
      <c r="D158" s="584"/>
      <c r="E158" s="584"/>
      <c r="F158" s="585"/>
      <c r="G158" s="584"/>
      <c r="H158" s="584"/>
    </row>
    <row r="159" spans="1:8">
      <c r="A159" s="586" t="s">
        <v>113</v>
      </c>
      <c r="B159" s="586"/>
      <c r="C159" s="586"/>
      <c r="D159" s="586"/>
      <c r="E159" s="586"/>
      <c r="F159" s="592"/>
      <c r="G159" s="586"/>
      <c r="H159" s="399">
        <f>H153+H157</f>
        <v>89.62</v>
      </c>
    </row>
    <row r="160" spans="1:8">
      <c r="A160" s="482"/>
      <c r="B160" s="482"/>
      <c r="C160" s="482"/>
      <c r="D160" s="482"/>
      <c r="E160" s="483"/>
      <c r="F160" s="483"/>
      <c r="G160" s="483"/>
      <c r="H160" s="483"/>
    </row>
    <row r="161" spans="1:8">
      <c r="A161" s="586" t="s">
        <v>365</v>
      </c>
      <c r="B161" s="586"/>
      <c r="C161" s="586"/>
      <c r="D161" s="586"/>
      <c r="E161" s="593" t="s">
        <v>463</v>
      </c>
      <c r="F161" s="594"/>
      <c r="G161" s="595"/>
      <c r="H161" s="595"/>
    </row>
    <row r="162" spans="1:8">
      <c r="A162" s="586" t="s">
        <v>214</v>
      </c>
      <c r="B162" s="586"/>
      <c r="C162" s="586"/>
      <c r="D162" s="586"/>
      <c r="E162" s="586"/>
      <c r="F162" s="592"/>
      <c r="G162" s="586"/>
      <c r="H162" s="586"/>
    </row>
    <row r="163" spans="1:8">
      <c r="A163" s="584"/>
      <c r="B163" s="584"/>
      <c r="C163" s="584"/>
      <c r="D163" s="584"/>
      <c r="E163" s="584"/>
      <c r="F163" s="585"/>
      <c r="G163" s="584"/>
      <c r="H163" s="584"/>
    </row>
    <row r="164" spans="1:8" ht="31.5">
      <c r="A164" s="408" t="s">
        <v>366</v>
      </c>
      <c r="B164" s="408" t="s">
        <v>93</v>
      </c>
      <c r="C164" s="417"/>
      <c r="D164" s="418"/>
      <c r="E164" s="397" t="s">
        <v>98</v>
      </c>
      <c r="F164" s="398" t="s">
        <v>106</v>
      </c>
      <c r="G164" s="398" t="s">
        <v>107</v>
      </c>
      <c r="H164" s="399" t="s">
        <v>108</v>
      </c>
    </row>
    <row r="165" spans="1:8">
      <c r="A165" s="75" t="s">
        <v>464</v>
      </c>
      <c r="B165" s="601" t="s">
        <v>140</v>
      </c>
      <c r="C165" s="596"/>
      <c r="D165" s="597"/>
      <c r="E165" s="64" t="s">
        <v>100</v>
      </c>
      <c r="F165" s="103">
        <v>0.6</v>
      </c>
      <c r="G165" s="104">
        <v>17.670000000000002</v>
      </c>
      <c r="H165" s="104">
        <f>F165*G165</f>
        <v>10.6</v>
      </c>
    </row>
    <row r="166" spans="1:8">
      <c r="A166" s="598" t="s">
        <v>109</v>
      </c>
      <c r="B166" s="599"/>
      <c r="C166" s="599"/>
      <c r="D166" s="599"/>
      <c r="E166" s="599"/>
      <c r="F166" s="599"/>
      <c r="G166" s="600"/>
      <c r="H166" s="65">
        <f>SUM(H165)</f>
        <v>10.6</v>
      </c>
    </row>
    <row r="167" spans="1:8">
      <c r="A167" s="261"/>
      <c r="B167" s="262"/>
      <c r="C167" s="262"/>
      <c r="D167" s="262"/>
      <c r="E167" s="262"/>
      <c r="F167" s="263"/>
      <c r="G167" s="262"/>
      <c r="H167" s="264"/>
    </row>
    <row r="168" spans="1:8" ht="31.5">
      <c r="A168" s="408" t="s">
        <v>366</v>
      </c>
      <c r="B168" s="419" t="s">
        <v>110</v>
      </c>
      <c r="C168" s="417"/>
      <c r="D168" s="418"/>
      <c r="E168" s="397" t="s">
        <v>98</v>
      </c>
      <c r="F168" s="398" t="s">
        <v>111</v>
      </c>
      <c r="G168" s="398" t="s">
        <v>107</v>
      </c>
      <c r="H168" s="399" t="s">
        <v>108</v>
      </c>
    </row>
    <row r="169" spans="1:8">
      <c r="A169" s="190">
        <v>37401</v>
      </c>
      <c r="B169" s="601" t="s">
        <v>214</v>
      </c>
      <c r="C169" s="596"/>
      <c r="D169" s="597"/>
      <c r="E169" s="79" t="s">
        <v>98</v>
      </c>
      <c r="F169" s="103">
        <v>1</v>
      </c>
      <c r="G169" s="104">
        <v>79.02</v>
      </c>
      <c r="H169" s="104">
        <f t="shared" ref="H169" si="7">F169*G169</f>
        <v>79.02</v>
      </c>
    </row>
    <row r="170" spans="1:8">
      <c r="A170" s="590" t="s">
        <v>112</v>
      </c>
      <c r="B170" s="590"/>
      <c r="C170" s="590"/>
      <c r="D170" s="590"/>
      <c r="E170" s="590"/>
      <c r="F170" s="591"/>
      <c r="G170" s="590"/>
      <c r="H170" s="65">
        <f>SUM(H169)</f>
        <v>79.02</v>
      </c>
    </row>
    <row r="171" spans="1:8">
      <c r="A171" s="584"/>
      <c r="B171" s="584"/>
      <c r="C171" s="584"/>
      <c r="D171" s="584"/>
      <c r="E171" s="584"/>
      <c r="F171" s="585"/>
      <c r="G171" s="584"/>
      <c r="H171" s="584"/>
    </row>
    <row r="172" spans="1:8">
      <c r="A172" s="586" t="s">
        <v>113</v>
      </c>
      <c r="B172" s="586"/>
      <c r="C172" s="586"/>
      <c r="D172" s="586"/>
      <c r="E172" s="586"/>
      <c r="F172" s="592"/>
      <c r="G172" s="586"/>
      <c r="H172" s="399">
        <f>H166+H170</f>
        <v>89.62</v>
      </c>
    </row>
    <row r="173" spans="1:8">
      <c r="A173" s="482"/>
      <c r="B173" s="482"/>
      <c r="C173" s="482"/>
      <c r="D173" s="482"/>
      <c r="E173" s="483"/>
      <c r="F173" s="483"/>
      <c r="G173" s="483"/>
      <c r="H173" s="483"/>
    </row>
    <row r="174" spans="1:8">
      <c r="A174" s="614" t="s">
        <v>373</v>
      </c>
      <c r="B174" s="615"/>
      <c r="C174" s="615"/>
      <c r="D174" s="616"/>
      <c r="E174" s="593" t="s">
        <v>558</v>
      </c>
      <c r="F174" s="594"/>
      <c r="G174" s="595"/>
      <c r="H174" s="595"/>
    </row>
    <row r="175" spans="1:8">
      <c r="A175" s="614" t="s">
        <v>559</v>
      </c>
      <c r="B175" s="615"/>
      <c r="C175" s="615"/>
      <c r="D175" s="615"/>
      <c r="E175" s="615"/>
      <c r="F175" s="615"/>
      <c r="G175" s="615"/>
      <c r="H175" s="616"/>
    </row>
    <row r="176" spans="1:8">
      <c r="A176" s="584"/>
      <c r="B176" s="584"/>
      <c r="C176" s="584"/>
      <c r="D176" s="584"/>
      <c r="E176" s="584"/>
      <c r="F176" s="585"/>
      <c r="G176" s="584"/>
      <c r="H176" s="584"/>
    </row>
    <row r="177" spans="1:8" ht="31.5">
      <c r="A177" s="586" t="s">
        <v>93</v>
      </c>
      <c r="B177" s="586"/>
      <c r="C177" s="586"/>
      <c r="D177" s="586"/>
      <c r="E177" s="397" t="s">
        <v>98</v>
      </c>
      <c r="F177" s="398" t="s">
        <v>106</v>
      </c>
      <c r="G177" s="398" t="s">
        <v>107</v>
      </c>
      <c r="H177" s="399" t="s">
        <v>108</v>
      </c>
    </row>
    <row r="178" spans="1:8">
      <c r="A178" s="287">
        <v>88264</v>
      </c>
      <c r="B178" s="596" t="s">
        <v>421</v>
      </c>
      <c r="C178" s="596"/>
      <c r="D178" s="597"/>
      <c r="E178" s="64" t="s">
        <v>100</v>
      </c>
      <c r="F178" s="103">
        <v>6</v>
      </c>
      <c r="G178" s="104">
        <v>18.3</v>
      </c>
      <c r="H178" s="104">
        <f>F178*G178</f>
        <v>109.8</v>
      </c>
    </row>
    <row r="179" spans="1:8">
      <c r="A179" s="287">
        <v>88316</v>
      </c>
      <c r="B179" s="596" t="s">
        <v>139</v>
      </c>
      <c r="C179" s="596"/>
      <c r="D179" s="597"/>
      <c r="E179" s="64" t="s">
        <v>100</v>
      </c>
      <c r="F179" s="103">
        <v>6</v>
      </c>
      <c r="G179" s="104">
        <v>14</v>
      </c>
      <c r="H179" s="104">
        <f>F179*G179</f>
        <v>84</v>
      </c>
    </row>
    <row r="180" spans="1:8">
      <c r="A180" s="590" t="s">
        <v>560</v>
      </c>
      <c r="B180" s="590"/>
      <c r="C180" s="590"/>
      <c r="D180" s="590"/>
      <c r="E180" s="590"/>
      <c r="F180" s="591"/>
      <c r="G180" s="590"/>
      <c r="H180" s="104">
        <f>SUM(H178:H179)</f>
        <v>193.8</v>
      </c>
    </row>
    <row r="181" spans="1:8">
      <c r="A181" s="611"/>
      <c r="B181" s="612"/>
      <c r="C181" s="612"/>
      <c r="D181" s="612"/>
      <c r="E181" s="612"/>
      <c r="F181" s="612"/>
      <c r="G181" s="612"/>
      <c r="H181" s="613"/>
    </row>
    <row r="182" spans="1:8">
      <c r="A182" s="590" t="s">
        <v>109</v>
      </c>
      <c r="B182" s="590"/>
      <c r="C182" s="590"/>
      <c r="D182" s="590"/>
      <c r="E182" s="590"/>
      <c r="F182" s="591"/>
      <c r="G182" s="590"/>
      <c r="H182" s="65">
        <f>H180</f>
        <v>193.8</v>
      </c>
    </row>
    <row r="183" spans="1:8">
      <c r="A183" s="584"/>
      <c r="B183" s="584"/>
      <c r="C183" s="584"/>
      <c r="D183" s="584"/>
      <c r="E183" s="584"/>
      <c r="F183" s="585"/>
      <c r="G183" s="584"/>
      <c r="H183" s="584"/>
    </row>
    <row r="184" spans="1:8" ht="31.5">
      <c r="A184" s="586" t="s">
        <v>110</v>
      </c>
      <c r="B184" s="586"/>
      <c r="C184" s="586"/>
      <c r="D184" s="586"/>
      <c r="E184" s="397" t="s">
        <v>98</v>
      </c>
      <c r="F184" s="398" t="s">
        <v>111</v>
      </c>
      <c r="G184" s="398" t="s">
        <v>107</v>
      </c>
      <c r="H184" s="399" t="s">
        <v>108</v>
      </c>
    </row>
    <row r="185" spans="1:8">
      <c r="A185" s="587" t="s">
        <v>561</v>
      </c>
      <c r="B185" s="588"/>
      <c r="C185" s="588"/>
      <c r="D185" s="589"/>
      <c r="E185" s="79" t="s">
        <v>98</v>
      </c>
      <c r="F185" s="117">
        <v>1</v>
      </c>
      <c r="G185" s="299">
        <v>669.8</v>
      </c>
      <c r="H185" s="104">
        <f t="shared" ref="H185:H210" si="8">F185*G185</f>
        <v>669.8</v>
      </c>
    </row>
    <row r="186" spans="1:8">
      <c r="A186" s="587" t="s">
        <v>562</v>
      </c>
      <c r="B186" s="588"/>
      <c r="C186" s="588"/>
      <c r="D186" s="589"/>
      <c r="E186" s="79" t="s">
        <v>98</v>
      </c>
      <c r="F186" s="117">
        <v>2</v>
      </c>
      <c r="G186" s="299">
        <v>29.82</v>
      </c>
      <c r="H186" s="104">
        <f t="shared" si="8"/>
        <v>59.64</v>
      </c>
    </row>
    <row r="187" spans="1:8">
      <c r="A187" s="587" t="s">
        <v>563</v>
      </c>
      <c r="B187" s="588"/>
      <c r="C187" s="588"/>
      <c r="D187" s="589"/>
      <c r="E187" s="79" t="s">
        <v>98</v>
      </c>
      <c r="F187" s="117">
        <v>2</v>
      </c>
      <c r="G187" s="299">
        <v>2.76</v>
      </c>
      <c r="H187" s="104">
        <f t="shared" si="8"/>
        <v>5.52</v>
      </c>
    </row>
    <row r="188" spans="1:8">
      <c r="A188" s="587" t="s">
        <v>564</v>
      </c>
      <c r="B188" s="588"/>
      <c r="C188" s="588"/>
      <c r="D188" s="589"/>
      <c r="E188" s="79" t="s">
        <v>98</v>
      </c>
      <c r="F188" s="117">
        <v>1</v>
      </c>
      <c r="G188" s="299">
        <v>5.24</v>
      </c>
      <c r="H188" s="104">
        <f t="shared" si="8"/>
        <v>5.24</v>
      </c>
    </row>
    <row r="189" spans="1:8">
      <c r="A189" s="587" t="s">
        <v>565</v>
      </c>
      <c r="B189" s="588"/>
      <c r="C189" s="588"/>
      <c r="D189" s="589"/>
      <c r="E189" s="79" t="s">
        <v>98</v>
      </c>
      <c r="F189" s="117">
        <v>2</v>
      </c>
      <c r="G189" s="299">
        <v>2.44</v>
      </c>
      <c r="H189" s="104">
        <f t="shared" si="8"/>
        <v>4.88</v>
      </c>
    </row>
    <row r="190" spans="1:8">
      <c r="A190" s="587" t="s">
        <v>566</v>
      </c>
      <c r="B190" s="588"/>
      <c r="C190" s="588"/>
      <c r="D190" s="589"/>
      <c r="E190" s="79" t="s">
        <v>98</v>
      </c>
      <c r="F190" s="117">
        <v>2</v>
      </c>
      <c r="G190" s="299">
        <v>1.1499999999999999</v>
      </c>
      <c r="H190" s="104">
        <f t="shared" si="8"/>
        <v>2.2999999999999998</v>
      </c>
    </row>
    <row r="191" spans="1:8">
      <c r="A191" s="587" t="s">
        <v>567</v>
      </c>
      <c r="B191" s="588"/>
      <c r="C191" s="588"/>
      <c r="D191" s="589"/>
      <c r="E191" s="79" t="s">
        <v>98</v>
      </c>
      <c r="F191" s="117">
        <v>1</v>
      </c>
      <c r="G191" s="299">
        <v>19.79</v>
      </c>
      <c r="H191" s="104">
        <f t="shared" si="8"/>
        <v>19.79</v>
      </c>
    </row>
    <row r="192" spans="1:8">
      <c r="A192" s="587" t="s">
        <v>568</v>
      </c>
      <c r="B192" s="588"/>
      <c r="C192" s="588"/>
      <c r="D192" s="589"/>
      <c r="E192" s="79" t="s">
        <v>98</v>
      </c>
      <c r="F192" s="117">
        <v>1</v>
      </c>
      <c r="G192" s="299">
        <v>6.89</v>
      </c>
      <c r="H192" s="104">
        <f t="shared" si="8"/>
        <v>6.89</v>
      </c>
    </row>
    <row r="193" spans="1:8">
      <c r="A193" s="587" t="s">
        <v>569</v>
      </c>
      <c r="B193" s="588"/>
      <c r="C193" s="588"/>
      <c r="D193" s="589"/>
      <c r="E193" s="79" t="s">
        <v>98</v>
      </c>
      <c r="F193" s="117">
        <v>1</v>
      </c>
      <c r="G193" s="299">
        <v>10.46</v>
      </c>
      <c r="H193" s="104">
        <f t="shared" si="8"/>
        <v>10.46</v>
      </c>
    </row>
    <row r="194" spans="1:8">
      <c r="A194" s="587" t="s">
        <v>570</v>
      </c>
      <c r="B194" s="588"/>
      <c r="C194" s="588"/>
      <c r="D194" s="589"/>
      <c r="E194" s="79" t="s">
        <v>98</v>
      </c>
      <c r="F194" s="117">
        <v>2</v>
      </c>
      <c r="G194" s="299">
        <v>17.18</v>
      </c>
      <c r="H194" s="104">
        <f t="shared" si="8"/>
        <v>34.36</v>
      </c>
    </row>
    <row r="195" spans="1:8">
      <c r="A195" s="587" t="s">
        <v>571</v>
      </c>
      <c r="B195" s="588"/>
      <c r="C195" s="588"/>
      <c r="D195" s="589"/>
      <c r="E195" s="79" t="s">
        <v>98</v>
      </c>
      <c r="F195" s="117">
        <v>3</v>
      </c>
      <c r="G195" s="299">
        <v>0.99</v>
      </c>
      <c r="H195" s="104">
        <f t="shared" si="8"/>
        <v>2.97</v>
      </c>
    </row>
    <row r="196" spans="1:8">
      <c r="A196" s="587" t="s">
        <v>572</v>
      </c>
      <c r="B196" s="588"/>
      <c r="C196" s="588"/>
      <c r="D196" s="589"/>
      <c r="E196" s="79" t="s">
        <v>98</v>
      </c>
      <c r="F196" s="117">
        <v>1</v>
      </c>
      <c r="G196" s="299">
        <v>197.79</v>
      </c>
      <c r="H196" s="104">
        <f t="shared" si="8"/>
        <v>197.79</v>
      </c>
    </row>
    <row r="197" spans="1:8">
      <c r="A197" s="587" t="s">
        <v>573</v>
      </c>
      <c r="B197" s="588"/>
      <c r="C197" s="588"/>
      <c r="D197" s="589"/>
      <c r="E197" s="79" t="s">
        <v>98</v>
      </c>
      <c r="F197" s="117">
        <v>1</v>
      </c>
      <c r="G197" s="299">
        <v>173.64</v>
      </c>
      <c r="H197" s="104">
        <f t="shared" si="8"/>
        <v>173.64</v>
      </c>
    </row>
    <row r="198" spans="1:8">
      <c r="A198" s="587" t="s">
        <v>574</v>
      </c>
      <c r="B198" s="588"/>
      <c r="C198" s="588"/>
      <c r="D198" s="589"/>
      <c r="E198" s="79" t="s">
        <v>98</v>
      </c>
      <c r="F198" s="117">
        <v>1</v>
      </c>
      <c r="G198" s="299">
        <v>8.77</v>
      </c>
      <c r="H198" s="104">
        <f t="shared" si="8"/>
        <v>8.77</v>
      </c>
    </row>
    <row r="199" spans="1:8">
      <c r="A199" s="587" t="s">
        <v>575</v>
      </c>
      <c r="B199" s="588"/>
      <c r="C199" s="588"/>
      <c r="D199" s="589"/>
      <c r="E199" s="79" t="s">
        <v>98</v>
      </c>
      <c r="F199" s="117">
        <v>1</v>
      </c>
      <c r="G199" s="299">
        <v>1.03</v>
      </c>
      <c r="H199" s="104">
        <f t="shared" si="8"/>
        <v>1.03</v>
      </c>
    </row>
    <row r="200" spans="1:8">
      <c r="A200" s="587" t="s">
        <v>576</v>
      </c>
      <c r="B200" s="588"/>
      <c r="C200" s="588"/>
      <c r="D200" s="589"/>
      <c r="E200" s="79" t="s">
        <v>98</v>
      </c>
      <c r="F200" s="117">
        <v>1</v>
      </c>
      <c r="G200" s="299">
        <v>0.72</v>
      </c>
      <c r="H200" s="104">
        <f t="shared" si="8"/>
        <v>0.72</v>
      </c>
    </row>
    <row r="201" spans="1:8">
      <c r="A201" s="587" t="s">
        <v>577</v>
      </c>
      <c r="B201" s="588"/>
      <c r="C201" s="588"/>
      <c r="D201" s="589"/>
      <c r="E201" s="79" t="s">
        <v>99</v>
      </c>
      <c r="F201" s="117">
        <v>0.5</v>
      </c>
      <c r="G201" s="299">
        <v>37.82</v>
      </c>
      <c r="H201" s="104">
        <f t="shared" si="8"/>
        <v>18.91</v>
      </c>
    </row>
    <row r="202" spans="1:8">
      <c r="A202" s="587" t="s">
        <v>578</v>
      </c>
      <c r="B202" s="588"/>
      <c r="C202" s="588"/>
      <c r="D202" s="589"/>
      <c r="E202" s="79" t="s">
        <v>579</v>
      </c>
      <c r="F202" s="117">
        <v>1</v>
      </c>
      <c r="G202" s="299">
        <v>15.71</v>
      </c>
      <c r="H202" s="104">
        <f t="shared" si="8"/>
        <v>15.71</v>
      </c>
    </row>
    <row r="203" spans="1:8">
      <c r="A203" s="587" t="s">
        <v>580</v>
      </c>
      <c r="B203" s="588"/>
      <c r="C203" s="588"/>
      <c r="D203" s="589"/>
      <c r="E203" s="79" t="s">
        <v>98</v>
      </c>
      <c r="F203" s="117">
        <v>3</v>
      </c>
      <c r="G203" s="299">
        <v>73.45</v>
      </c>
      <c r="H203" s="104">
        <f t="shared" si="8"/>
        <v>220.35</v>
      </c>
    </row>
    <row r="204" spans="1:8">
      <c r="A204" s="587" t="s">
        <v>581</v>
      </c>
      <c r="B204" s="588"/>
      <c r="C204" s="588"/>
      <c r="D204" s="589"/>
      <c r="E204" s="79" t="s">
        <v>98</v>
      </c>
      <c r="F204" s="117">
        <v>3</v>
      </c>
      <c r="G204" s="299">
        <v>9.76</v>
      </c>
      <c r="H204" s="104">
        <f t="shared" si="8"/>
        <v>29.28</v>
      </c>
    </row>
    <row r="205" spans="1:8">
      <c r="A205" s="587" t="s">
        <v>582</v>
      </c>
      <c r="B205" s="588"/>
      <c r="C205" s="588"/>
      <c r="D205" s="589"/>
      <c r="E205" s="79" t="s">
        <v>98</v>
      </c>
      <c r="F205" s="117">
        <v>3</v>
      </c>
      <c r="G205" s="299">
        <v>9.58</v>
      </c>
      <c r="H205" s="104">
        <f t="shared" si="8"/>
        <v>28.74</v>
      </c>
    </row>
    <row r="206" spans="1:8">
      <c r="A206" s="587" t="s">
        <v>583</v>
      </c>
      <c r="B206" s="588"/>
      <c r="C206" s="588"/>
      <c r="D206" s="589"/>
      <c r="E206" s="79" t="s">
        <v>101</v>
      </c>
      <c r="F206" s="117">
        <v>9</v>
      </c>
      <c r="G206" s="299">
        <v>11</v>
      </c>
      <c r="H206" s="104">
        <f t="shared" si="8"/>
        <v>99</v>
      </c>
    </row>
    <row r="207" spans="1:8">
      <c r="A207" s="587" t="s">
        <v>584</v>
      </c>
      <c r="B207" s="588"/>
      <c r="C207" s="588"/>
      <c r="D207" s="589"/>
      <c r="E207" s="79" t="s">
        <v>101</v>
      </c>
      <c r="F207" s="117">
        <v>25</v>
      </c>
      <c r="G207" s="299">
        <v>30</v>
      </c>
      <c r="H207" s="104">
        <f t="shared" si="8"/>
        <v>750</v>
      </c>
    </row>
    <row r="208" spans="1:8">
      <c r="A208" s="587" t="s">
        <v>585</v>
      </c>
      <c r="B208" s="588"/>
      <c r="C208" s="588"/>
      <c r="D208" s="589"/>
      <c r="E208" s="79" t="s">
        <v>101</v>
      </c>
      <c r="F208" s="117">
        <v>12</v>
      </c>
      <c r="G208" s="299">
        <v>30</v>
      </c>
      <c r="H208" s="104">
        <f t="shared" si="8"/>
        <v>360</v>
      </c>
    </row>
    <row r="209" spans="1:8">
      <c r="A209" s="587" t="s">
        <v>586</v>
      </c>
      <c r="B209" s="588"/>
      <c r="C209" s="588"/>
      <c r="D209" s="589"/>
      <c r="E209" s="79" t="s">
        <v>98</v>
      </c>
      <c r="F209" s="117">
        <v>15</v>
      </c>
      <c r="G209" s="299">
        <v>1.71</v>
      </c>
      <c r="H209" s="104">
        <f t="shared" si="8"/>
        <v>25.65</v>
      </c>
    </row>
    <row r="210" spans="1:8">
      <c r="A210" s="587" t="s">
        <v>587</v>
      </c>
      <c r="B210" s="588"/>
      <c r="C210" s="588"/>
      <c r="D210" s="589"/>
      <c r="E210" s="79" t="s">
        <v>98</v>
      </c>
      <c r="F210" s="117">
        <v>1</v>
      </c>
      <c r="G210" s="299">
        <v>4.43</v>
      </c>
      <c r="H210" s="104">
        <f t="shared" si="8"/>
        <v>4.43</v>
      </c>
    </row>
    <row r="211" spans="1:8" ht="15.75" customHeight="1">
      <c r="A211" s="590" t="s">
        <v>112</v>
      </c>
      <c r="B211" s="590"/>
      <c r="C211" s="590"/>
      <c r="D211" s="590"/>
      <c r="E211" s="590"/>
      <c r="F211" s="591"/>
      <c r="G211" s="590"/>
      <c r="H211" s="65">
        <f>SUM(H185:H210)</f>
        <v>2755.87</v>
      </c>
    </row>
    <row r="212" spans="1:8" ht="15.75" customHeight="1">
      <c r="A212" s="584"/>
      <c r="B212" s="584"/>
      <c r="C212" s="584"/>
      <c r="D212" s="584"/>
      <c r="E212" s="584"/>
      <c r="F212" s="585"/>
      <c r="G212" s="584"/>
      <c r="H212" s="584"/>
    </row>
    <row r="213" spans="1:8" ht="15.75" customHeight="1">
      <c r="A213" s="586" t="s">
        <v>113</v>
      </c>
      <c r="B213" s="586"/>
      <c r="C213" s="586"/>
      <c r="D213" s="586"/>
      <c r="E213" s="586"/>
      <c r="F213" s="592"/>
      <c r="G213" s="586"/>
      <c r="H213" s="399">
        <f>H182+H211</f>
        <v>2949.67</v>
      </c>
    </row>
    <row r="214" spans="1:8" ht="15.75" customHeight="1">
      <c r="A214" s="482"/>
      <c r="B214" s="482"/>
      <c r="C214" s="482"/>
      <c r="D214" s="482"/>
      <c r="E214" s="483"/>
      <c r="F214" s="483"/>
      <c r="G214" s="483"/>
      <c r="H214" s="483"/>
    </row>
    <row r="215" spans="1:8">
      <c r="A215" s="586" t="s">
        <v>597</v>
      </c>
      <c r="B215" s="586"/>
      <c r="C215" s="586"/>
      <c r="D215" s="586"/>
      <c r="E215" s="593" t="s">
        <v>434</v>
      </c>
      <c r="F215" s="594"/>
      <c r="G215" s="595"/>
      <c r="H215" s="595"/>
    </row>
    <row r="216" spans="1:8">
      <c r="A216" s="586" t="s">
        <v>588</v>
      </c>
      <c r="B216" s="586"/>
      <c r="C216" s="586"/>
      <c r="D216" s="586"/>
      <c r="E216" s="586"/>
      <c r="F216" s="592"/>
      <c r="G216" s="586"/>
      <c r="H216" s="586"/>
    </row>
    <row r="217" spans="1:8">
      <c r="A217" s="584"/>
      <c r="B217" s="584"/>
      <c r="C217" s="584"/>
      <c r="D217" s="584"/>
      <c r="E217" s="584"/>
      <c r="F217" s="585"/>
      <c r="G217" s="584"/>
      <c r="H217" s="584"/>
    </row>
    <row r="218" spans="1:8" ht="15.75" customHeight="1">
      <c r="A218" s="416" t="s">
        <v>366</v>
      </c>
      <c r="B218" s="408" t="s">
        <v>93</v>
      </c>
      <c r="C218" s="417"/>
      <c r="D218" s="418"/>
      <c r="E218" s="397" t="s">
        <v>98</v>
      </c>
      <c r="F218" s="398" t="s">
        <v>106</v>
      </c>
      <c r="G218" s="398" t="s">
        <v>107</v>
      </c>
      <c r="H218" s="399" t="s">
        <v>108</v>
      </c>
    </row>
    <row r="219" spans="1:8">
      <c r="A219" s="260">
        <v>88264</v>
      </c>
      <c r="B219" s="596" t="s">
        <v>421</v>
      </c>
      <c r="C219" s="596"/>
      <c r="D219" s="597"/>
      <c r="E219" s="64" t="s">
        <v>100</v>
      </c>
      <c r="F219" s="103">
        <v>0.1062</v>
      </c>
      <c r="G219" s="104">
        <v>18.3</v>
      </c>
      <c r="H219" s="104">
        <f>F219*G219</f>
        <v>1.94</v>
      </c>
    </row>
    <row r="220" spans="1:8" ht="30.75" customHeight="1">
      <c r="A220" s="260">
        <v>88247</v>
      </c>
      <c r="B220" s="596" t="s">
        <v>435</v>
      </c>
      <c r="C220" s="596"/>
      <c r="D220" s="597"/>
      <c r="E220" s="64" t="s">
        <v>100</v>
      </c>
      <c r="F220" s="103">
        <v>0.1062</v>
      </c>
      <c r="G220" s="104">
        <v>14</v>
      </c>
      <c r="H220" s="104">
        <f>F220*G220</f>
        <v>1.49</v>
      </c>
    </row>
    <row r="221" spans="1:8" ht="20.25" customHeight="1">
      <c r="A221" s="598" t="s">
        <v>109</v>
      </c>
      <c r="B221" s="599"/>
      <c r="C221" s="599"/>
      <c r="D221" s="599"/>
      <c r="E221" s="599"/>
      <c r="F221" s="599"/>
      <c r="G221" s="600"/>
      <c r="H221" s="65">
        <f>SUM(H219:H220)</f>
        <v>3.43</v>
      </c>
    </row>
    <row r="222" spans="1:8" ht="30.75" customHeight="1">
      <c r="A222" s="261"/>
      <c r="B222" s="262"/>
      <c r="C222" s="262"/>
      <c r="D222" s="262"/>
      <c r="E222" s="262"/>
      <c r="F222" s="263"/>
      <c r="G222" s="262"/>
      <c r="H222" s="264"/>
    </row>
    <row r="223" spans="1:8" ht="31.5">
      <c r="A223" s="408" t="s">
        <v>366</v>
      </c>
      <c r="B223" s="419" t="s">
        <v>110</v>
      </c>
      <c r="C223" s="417"/>
      <c r="D223" s="418"/>
      <c r="E223" s="397" t="s">
        <v>98</v>
      </c>
      <c r="F223" s="398" t="s">
        <v>111</v>
      </c>
      <c r="G223" s="398" t="s">
        <v>107</v>
      </c>
      <c r="H223" s="399" t="s">
        <v>108</v>
      </c>
    </row>
    <row r="224" spans="1:8">
      <c r="A224" s="190">
        <v>39601</v>
      </c>
      <c r="B224" s="601" t="s">
        <v>436</v>
      </c>
      <c r="C224" s="596"/>
      <c r="D224" s="597"/>
      <c r="E224" s="265" t="s">
        <v>101</v>
      </c>
      <c r="F224" s="103">
        <v>1</v>
      </c>
      <c r="G224" s="104">
        <v>18.37</v>
      </c>
      <c r="H224" s="104">
        <f t="shared" ref="H224" si="9">F224*G224</f>
        <v>18.37</v>
      </c>
    </row>
    <row r="225" spans="1:8">
      <c r="A225" s="590" t="s">
        <v>112</v>
      </c>
      <c r="B225" s="590"/>
      <c r="C225" s="590"/>
      <c r="D225" s="590"/>
      <c r="E225" s="590"/>
      <c r="F225" s="591"/>
      <c r="G225" s="590"/>
      <c r="H225" s="65">
        <f>SUM(H224:H224)</f>
        <v>18.37</v>
      </c>
    </row>
    <row r="226" spans="1:8">
      <c r="A226" s="584"/>
      <c r="B226" s="584"/>
      <c r="C226" s="584"/>
      <c r="D226" s="584"/>
      <c r="E226" s="584"/>
      <c r="F226" s="585"/>
      <c r="G226" s="584"/>
      <c r="H226" s="584"/>
    </row>
    <row r="227" spans="1:8">
      <c r="A227" s="609" t="s">
        <v>113</v>
      </c>
      <c r="B227" s="609"/>
      <c r="C227" s="609"/>
      <c r="D227" s="609"/>
      <c r="E227" s="609"/>
      <c r="F227" s="610"/>
      <c r="G227" s="609"/>
      <c r="H227" s="475">
        <f>SUM(H225,H221)</f>
        <v>21.8</v>
      </c>
    </row>
    <row r="228" spans="1:8">
      <c r="A228" s="485"/>
      <c r="B228" s="486"/>
      <c r="C228" s="486"/>
      <c r="D228" s="486"/>
      <c r="E228" s="486"/>
      <c r="F228" s="487"/>
      <c r="G228" s="486"/>
      <c r="H228" s="488"/>
    </row>
    <row r="229" spans="1:8">
      <c r="A229" s="586" t="s">
        <v>377</v>
      </c>
      <c r="B229" s="586"/>
      <c r="C229" s="586"/>
      <c r="D229" s="586"/>
      <c r="E229" s="593" t="s">
        <v>434</v>
      </c>
      <c r="F229" s="594"/>
      <c r="G229" s="595"/>
      <c r="H229" s="595"/>
    </row>
    <row r="230" spans="1:8">
      <c r="A230" s="586" t="s">
        <v>590</v>
      </c>
      <c r="B230" s="586"/>
      <c r="C230" s="586"/>
      <c r="D230" s="586"/>
      <c r="E230" s="586"/>
      <c r="F230" s="592"/>
      <c r="G230" s="586"/>
      <c r="H230" s="586"/>
    </row>
    <row r="231" spans="1:8">
      <c r="A231" s="584"/>
      <c r="B231" s="584"/>
      <c r="C231" s="584"/>
      <c r="D231" s="584"/>
      <c r="E231" s="584"/>
      <c r="F231" s="585"/>
      <c r="G231" s="584"/>
      <c r="H231" s="584"/>
    </row>
    <row r="232" spans="1:8" ht="31.5">
      <c r="A232" s="416" t="s">
        <v>366</v>
      </c>
      <c r="B232" s="408" t="s">
        <v>93</v>
      </c>
      <c r="C232" s="417"/>
      <c r="D232" s="418"/>
      <c r="E232" s="397" t="s">
        <v>98</v>
      </c>
      <c r="F232" s="398" t="s">
        <v>106</v>
      </c>
      <c r="G232" s="398" t="s">
        <v>107</v>
      </c>
      <c r="H232" s="399" t="s">
        <v>108</v>
      </c>
    </row>
    <row r="233" spans="1:8" ht="15.75" customHeight="1">
      <c r="A233" s="260">
        <v>88264</v>
      </c>
      <c r="B233" s="596" t="s">
        <v>421</v>
      </c>
      <c r="C233" s="596"/>
      <c r="D233" s="597"/>
      <c r="E233" s="64" t="s">
        <v>100</v>
      </c>
      <c r="F233" s="103">
        <v>0.3</v>
      </c>
      <c r="G233" s="104">
        <v>18.3</v>
      </c>
      <c r="H233" s="104">
        <f>F233*G233</f>
        <v>5.49</v>
      </c>
    </row>
    <row r="234" spans="1:8" ht="15.75" customHeight="1">
      <c r="A234" s="260">
        <v>88247</v>
      </c>
      <c r="B234" s="596" t="s">
        <v>435</v>
      </c>
      <c r="C234" s="596"/>
      <c r="D234" s="597"/>
      <c r="E234" s="64" t="s">
        <v>100</v>
      </c>
      <c r="F234" s="103">
        <v>0.3</v>
      </c>
      <c r="G234" s="104">
        <v>14</v>
      </c>
      <c r="H234" s="104">
        <f>F234*G234</f>
        <v>4.2</v>
      </c>
    </row>
    <row r="235" spans="1:8">
      <c r="A235" s="598" t="s">
        <v>109</v>
      </c>
      <c r="B235" s="599"/>
      <c r="C235" s="599"/>
      <c r="D235" s="599"/>
      <c r="E235" s="599"/>
      <c r="F235" s="599"/>
      <c r="G235" s="600"/>
      <c r="H235" s="65">
        <f>SUM(H233:H234)</f>
        <v>9.69</v>
      </c>
    </row>
    <row r="236" spans="1:8">
      <c r="A236" s="261"/>
      <c r="B236" s="262"/>
      <c r="C236" s="262"/>
      <c r="D236" s="262"/>
      <c r="E236" s="262"/>
      <c r="F236" s="263"/>
      <c r="G236" s="262"/>
      <c r="H236" s="264"/>
    </row>
    <row r="237" spans="1:8" ht="31.5">
      <c r="A237" s="408" t="s">
        <v>366</v>
      </c>
      <c r="B237" s="419" t="s">
        <v>110</v>
      </c>
      <c r="C237" s="417"/>
      <c r="D237" s="418"/>
      <c r="E237" s="397" t="s">
        <v>98</v>
      </c>
      <c r="F237" s="398" t="s">
        <v>111</v>
      </c>
      <c r="G237" s="398" t="s">
        <v>107</v>
      </c>
      <c r="H237" s="399" t="s">
        <v>108</v>
      </c>
    </row>
    <row r="238" spans="1:8">
      <c r="A238" s="190">
        <v>1585</v>
      </c>
      <c r="B238" s="601" t="s">
        <v>591</v>
      </c>
      <c r="C238" s="596"/>
      <c r="D238" s="597"/>
      <c r="E238" s="265" t="s">
        <v>101</v>
      </c>
      <c r="F238" s="103">
        <v>1</v>
      </c>
      <c r="G238" s="104">
        <v>4.18</v>
      </c>
      <c r="H238" s="104">
        <f t="shared" ref="H238" si="10">F238*G238</f>
        <v>4.18</v>
      </c>
    </row>
    <row r="239" spans="1:8">
      <c r="A239" s="590" t="s">
        <v>112</v>
      </c>
      <c r="B239" s="590"/>
      <c r="C239" s="590"/>
      <c r="D239" s="590"/>
      <c r="E239" s="590"/>
      <c r="F239" s="591"/>
      <c r="G239" s="590"/>
      <c r="H239" s="65">
        <f>SUM(H238:H238)</f>
        <v>4.18</v>
      </c>
    </row>
    <row r="240" spans="1:8">
      <c r="A240" s="584"/>
      <c r="B240" s="584"/>
      <c r="C240" s="584"/>
      <c r="D240" s="584"/>
      <c r="E240" s="584"/>
      <c r="F240" s="585"/>
      <c r="G240" s="584"/>
      <c r="H240" s="584"/>
    </row>
    <row r="241" spans="1:8">
      <c r="A241" s="586" t="s">
        <v>113</v>
      </c>
      <c r="B241" s="586"/>
      <c r="C241" s="586"/>
      <c r="D241" s="586"/>
      <c r="E241" s="586"/>
      <c r="F241" s="592"/>
      <c r="G241" s="586"/>
      <c r="H241" s="399">
        <f>SUM(H239,H235)</f>
        <v>13.87</v>
      </c>
    </row>
    <row r="242" spans="1:8">
      <c r="A242" s="484"/>
      <c r="B242" s="484"/>
      <c r="C242" s="484"/>
      <c r="D242" s="484"/>
      <c r="E242" s="484"/>
      <c r="F242" s="484"/>
      <c r="G242" s="484"/>
      <c r="H242" s="484"/>
    </row>
    <row r="243" spans="1:8">
      <c r="A243" s="586" t="s">
        <v>383</v>
      </c>
      <c r="B243" s="586"/>
      <c r="C243" s="586"/>
      <c r="D243" s="586"/>
      <c r="E243" s="593" t="s">
        <v>434</v>
      </c>
      <c r="F243" s="594"/>
      <c r="G243" s="595"/>
      <c r="H243" s="595"/>
    </row>
    <row r="244" spans="1:8">
      <c r="A244" s="586" t="s">
        <v>593</v>
      </c>
      <c r="B244" s="586"/>
      <c r="C244" s="586"/>
      <c r="D244" s="586"/>
      <c r="E244" s="586"/>
      <c r="F244" s="592"/>
      <c r="G244" s="586"/>
      <c r="H244" s="586"/>
    </row>
    <row r="245" spans="1:8">
      <c r="A245" s="602"/>
      <c r="B245" s="602"/>
      <c r="C245" s="602"/>
      <c r="D245" s="602"/>
      <c r="E245" s="602"/>
      <c r="F245" s="603"/>
      <c r="G245" s="602"/>
      <c r="H245" s="602"/>
    </row>
    <row r="246" spans="1:8" ht="31.5">
      <c r="A246" s="416" t="s">
        <v>366</v>
      </c>
      <c r="B246" s="408" t="s">
        <v>93</v>
      </c>
      <c r="C246" s="417"/>
      <c r="D246" s="418"/>
      <c r="E246" s="397" t="s">
        <v>98</v>
      </c>
      <c r="F246" s="398" t="s">
        <v>106</v>
      </c>
      <c r="G246" s="398" t="s">
        <v>107</v>
      </c>
      <c r="H246" s="399" t="s">
        <v>108</v>
      </c>
    </row>
    <row r="247" spans="1:8">
      <c r="A247" s="260">
        <v>88264</v>
      </c>
      <c r="B247" s="596" t="s">
        <v>421</v>
      </c>
      <c r="C247" s="596"/>
      <c r="D247" s="597"/>
      <c r="E247" s="64" t="s">
        <v>100</v>
      </c>
      <c r="F247" s="103">
        <v>0.3</v>
      </c>
      <c r="G247" s="104">
        <v>18.3</v>
      </c>
      <c r="H247" s="104">
        <f>F247*G247</f>
        <v>5.49</v>
      </c>
    </row>
    <row r="248" spans="1:8">
      <c r="A248" s="260">
        <v>88247</v>
      </c>
      <c r="B248" s="596" t="s">
        <v>435</v>
      </c>
      <c r="C248" s="596"/>
      <c r="D248" s="597"/>
      <c r="E248" s="64" t="s">
        <v>100</v>
      </c>
      <c r="F248" s="103">
        <v>0.3</v>
      </c>
      <c r="G248" s="104">
        <v>14</v>
      </c>
      <c r="H248" s="104">
        <f>F248*G248</f>
        <v>4.2</v>
      </c>
    </row>
    <row r="249" spans="1:8">
      <c r="A249" s="598" t="s">
        <v>109</v>
      </c>
      <c r="B249" s="599"/>
      <c r="C249" s="599"/>
      <c r="D249" s="599"/>
      <c r="E249" s="599"/>
      <c r="F249" s="599"/>
      <c r="G249" s="600"/>
      <c r="H249" s="65">
        <f>SUM(H247:H248)</f>
        <v>9.69</v>
      </c>
    </row>
    <row r="250" spans="1:8">
      <c r="A250" s="261"/>
      <c r="B250" s="262"/>
      <c r="C250" s="262"/>
      <c r="D250" s="262"/>
      <c r="E250" s="262"/>
      <c r="F250" s="263"/>
      <c r="G250" s="262"/>
      <c r="H250" s="264"/>
    </row>
    <row r="251" spans="1:8" ht="31.5">
      <c r="A251" s="408" t="s">
        <v>366</v>
      </c>
      <c r="B251" s="419" t="s">
        <v>110</v>
      </c>
      <c r="C251" s="417"/>
      <c r="D251" s="418"/>
      <c r="E251" s="397" t="s">
        <v>98</v>
      </c>
      <c r="F251" s="398" t="s">
        <v>111</v>
      </c>
      <c r="G251" s="398" t="s">
        <v>107</v>
      </c>
      <c r="H251" s="399" t="s">
        <v>108</v>
      </c>
    </row>
    <row r="252" spans="1:8">
      <c r="A252" s="190" t="s">
        <v>265</v>
      </c>
      <c r="B252" s="601" t="s">
        <v>594</v>
      </c>
      <c r="C252" s="596"/>
      <c r="D252" s="597"/>
      <c r="E252" s="265" t="s">
        <v>101</v>
      </c>
      <c r="F252" s="103">
        <v>1</v>
      </c>
      <c r="G252" s="104">
        <v>64.59</v>
      </c>
      <c r="H252" s="104">
        <f t="shared" ref="H252" si="11">F252*G252</f>
        <v>64.59</v>
      </c>
    </row>
    <row r="253" spans="1:8" ht="30.75" customHeight="1">
      <c r="A253" s="590" t="s">
        <v>112</v>
      </c>
      <c r="B253" s="590"/>
      <c r="C253" s="590"/>
      <c r="D253" s="590"/>
      <c r="E253" s="590"/>
      <c r="F253" s="591"/>
      <c r="G253" s="590"/>
      <c r="H253" s="65">
        <f>SUM(H252:H252)</f>
        <v>64.59</v>
      </c>
    </row>
    <row r="254" spans="1:8">
      <c r="A254" s="584"/>
      <c r="B254" s="584"/>
      <c r="C254" s="584"/>
      <c r="D254" s="584"/>
      <c r="E254" s="584"/>
      <c r="F254" s="585"/>
      <c r="G254" s="584"/>
      <c r="H254" s="584"/>
    </row>
    <row r="255" spans="1:8">
      <c r="A255" s="586" t="s">
        <v>113</v>
      </c>
      <c r="B255" s="586"/>
      <c r="C255" s="586"/>
      <c r="D255" s="586"/>
      <c r="E255" s="586"/>
      <c r="F255" s="592"/>
      <c r="G255" s="586"/>
      <c r="H255" s="399">
        <f>SUM(H253,H249)</f>
        <v>74.28</v>
      </c>
    </row>
    <row r="256" spans="1:8">
      <c r="A256" s="484"/>
      <c r="B256" s="484"/>
      <c r="C256" s="484"/>
      <c r="D256" s="484"/>
      <c r="E256" s="484"/>
      <c r="F256" s="484"/>
      <c r="G256" s="484"/>
      <c r="H256" s="484"/>
    </row>
    <row r="257" spans="1:8">
      <c r="A257" s="586" t="s">
        <v>386</v>
      </c>
      <c r="B257" s="586"/>
      <c r="C257" s="586"/>
      <c r="D257" s="586"/>
      <c r="E257" s="593" t="s">
        <v>434</v>
      </c>
      <c r="F257" s="594"/>
      <c r="G257" s="595"/>
      <c r="H257" s="595"/>
    </row>
    <row r="258" spans="1:8">
      <c r="A258" s="586" t="s">
        <v>551</v>
      </c>
      <c r="B258" s="586"/>
      <c r="C258" s="586"/>
      <c r="D258" s="586"/>
      <c r="E258" s="586"/>
      <c r="F258" s="592"/>
      <c r="G258" s="586"/>
      <c r="H258" s="586"/>
    </row>
    <row r="259" spans="1:8">
      <c r="A259" s="584"/>
      <c r="B259" s="584"/>
      <c r="C259" s="584"/>
      <c r="D259" s="584"/>
      <c r="E259" s="584"/>
      <c r="F259" s="585"/>
      <c r="G259" s="584"/>
      <c r="H259" s="584"/>
    </row>
    <row r="260" spans="1:8" ht="31.5">
      <c r="A260" s="416" t="s">
        <v>366</v>
      </c>
      <c r="B260" s="408" t="s">
        <v>93</v>
      </c>
      <c r="C260" s="417"/>
      <c r="D260" s="418"/>
      <c r="E260" s="397" t="s">
        <v>98</v>
      </c>
      <c r="F260" s="398" t="s">
        <v>106</v>
      </c>
      <c r="G260" s="398" t="s">
        <v>107</v>
      </c>
      <c r="H260" s="399" t="s">
        <v>108</v>
      </c>
    </row>
    <row r="261" spans="1:8">
      <c r="A261" s="260">
        <v>88264</v>
      </c>
      <c r="B261" s="596" t="s">
        <v>421</v>
      </c>
      <c r="C261" s="596"/>
      <c r="D261" s="597"/>
      <c r="E261" s="64" t="s">
        <v>100</v>
      </c>
      <c r="F261" s="103">
        <v>0.3</v>
      </c>
      <c r="G261" s="104">
        <v>18.3</v>
      </c>
      <c r="H261" s="104">
        <f>F261*G261</f>
        <v>5.49</v>
      </c>
    </row>
    <row r="262" spans="1:8" ht="31.5" customHeight="1">
      <c r="A262" s="260">
        <v>88247</v>
      </c>
      <c r="B262" s="596" t="s">
        <v>435</v>
      </c>
      <c r="C262" s="596"/>
      <c r="D262" s="597"/>
      <c r="E262" s="64" t="s">
        <v>100</v>
      </c>
      <c r="F262" s="103">
        <v>0.3</v>
      </c>
      <c r="G262" s="104">
        <v>14</v>
      </c>
      <c r="H262" s="104">
        <f>F262*G262</f>
        <v>4.2</v>
      </c>
    </row>
    <row r="263" spans="1:8" ht="19.5" customHeight="1">
      <c r="A263" s="598" t="s">
        <v>109</v>
      </c>
      <c r="B263" s="599"/>
      <c r="C263" s="599"/>
      <c r="D263" s="599"/>
      <c r="E263" s="599"/>
      <c r="F263" s="599"/>
      <c r="G263" s="600"/>
      <c r="H263" s="65">
        <f>SUM(H261:H262)</f>
        <v>9.69</v>
      </c>
    </row>
    <row r="264" spans="1:8">
      <c r="A264" s="261"/>
      <c r="B264" s="262"/>
      <c r="C264" s="262"/>
      <c r="D264" s="262"/>
      <c r="E264" s="262"/>
      <c r="F264" s="263"/>
      <c r="G264" s="262"/>
      <c r="H264" s="264"/>
    </row>
    <row r="265" spans="1:8" ht="31.5">
      <c r="A265" s="408" t="s">
        <v>366</v>
      </c>
      <c r="B265" s="419" t="s">
        <v>110</v>
      </c>
      <c r="C265" s="417"/>
      <c r="D265" s="418"/>
      <c r="E265" s="397" t="s">
        <v>98</v>
      </c>
      <c r="F265" s="398" t="s">
        <v>111</v>
      </c>
      <c r="G265" s="398" t="s">
        <v>107</v>
      </c>
      <c r="H265" s="399" t="s">
        <v>108</v>
      </c>
    </row>
    <row r="266" spans="1:8">
      <c r="A266" s="190" t="s">
        <v>265</v>
      </c>
      <c r="B266" s="601" t="s">
        <v>602</v>
      </c>
      <c r="C266" s="596"/>
      <c r="D266" s="597"/>
      <c r="E266" s="311" t="s">
        <v>98</v>
      </c>
      <c r="F266" s="103">
        <v>1</v>
      </c>
      <c r="G266" s="104">
        <v>11.96</v>
      </c>
      <c r="H266" s="104">
        <f t="shared" ref="H266" si="12">F266*G266</f>
        <v>11.96</v>
      </c>
    </row>
    <row r="267" spans="1:8">
      <c r="A267" s="590" t="s">
        <v>112</v>
      </c>
      <c r="B267" s="590"/>
      <c r="C267" s="590"/>
      <c r="D267" s="590"/>
      <c r="E267" s="590"/>
      <c r="F267" s="591"/>
      <c r="G267" s="590"/>
      <c r="H267" s="65">
        <f>SUM(H266)</f>
        <v>11.96</v>
      </c>
    </row>
    <row r="268" spans="1:8">
      <c r="A268" s="584"/>
      <c r="B268" s="584"/>
      <c r="C268" s="584"/>
      <c r="D268" s="584"/>
      <c r="E268" s="584"/>
      <c r="F268" s="585"/>
      <c r="G268" s="584"/>
      <c r="H268" s="584"/>
    </row>
    <row r="269" spans="1:8">
      <c r="A269" s="586" t="s">
        <v>113</v>
      </c>
      <c r="B269" s="586"/>
      <c r="C269" s="586"/>
      <c r="D269" s="586"/>
      <c r="E269" s="586"/>
      <c r="F269" s="592"/>
      <c r="G269" s="586"/>
      <c r="H269" s="399">
        <f>H263+H267</f>
        <v>21.65</v>
      </c>
    </row>
    <row r="270" spans="1:8">
      <c r="A270" s="484"/>
      <c r="B270" s="484"/>
      <c r="C270" s="484"/>
      <c r="D270" s="484"/>
      <c r="E270" s="484"/>
      <c r="F270" s="484"/>
      <c r="G270" s="484"/>
      <c r="H270" s="484"/>
    </row>
    <row r="271" spans="1:8">
      <c r="A271" s="586" t="s">
        <v>403</v>
      </c>
      <c r="B271" s="586"/>
      <c r="C271" s="586"/>
      <c r="D271" s="586"/>
      <c r="E271" s="593" t="s">
        <v>434</v>
      </c>
      <c r="F271" s="594"/>
      <c r="G271" s="595"/>
      <c r="H271" s="595"/>
    </row>
    <row r="272" spans="1:8">
      <c r="A272" s="586" t="s">
        <v>553</v>
      </c>
      <c r="B272" s="586"/>
      <c r="C272" s="586"/>
      <c r="D272" s="586"/>
      <c r="E272" s="586"/>
      <c r="F272" s="592"/>
      <c r="G272" s="586"/>
      <c r="H272" s="586"/>
    </row>
    <row r="273" spans="1:8">
      <c r="A273" s="584"/>
      <c r="B273" s="584"/>
      <c r="C273" s="584"/>
      <c r="D273" s="584"/>
      <c r="E273" s="584"/>
      <c r="F273" s="585"/>
      <c r="G273" s="584"/>
      <c r="H273" s="584"/>
    </row>
    <row r="274" spans="1:8" ht="31.5">
      <c r="A274" s="416" t="s">
        <v>366</v>
      </c>
      <c r="B274" s="408" t="s">
        <v>93</v>
      </c>
      <c r="C274" s="417"/>
      <c r="D274" s="418"/>
      <c r="E274" s="397" t="s">
        <v>98</v>
      </c>
      <c r="F274" s="398" t="s">
        <v>106</v>
      </c>
      <c r="G274" s="398" t="s">
        <v>107</v>
      </c>
      <c r="H274" s="399" t="s">
        <v>108</v>
      </c>
    </row>
    <row r="275" spans="1:8">
      <c r="A275" s="260">
        <v>88264</v>
      </c>
      <c r="B275" s="596" t="s">
        <v>421</v>
      </c>
      <c r="C275" s="596"/>
      <c r="D275" s="597"/>
      <c r="E275" s="64" t="s">
        <v>100</v>
      </c>
      <c r="F275" s="103">
        <v>0.3</v>
      </c>
      <c r="G275" s="104">
        <v>18.3</v>
      </c>
      <c r="H275" s="104">
        <f>F275*G275</f>
        <v>5.49</v>
      </c>
    </row>
    <row r="276" spans="1:8">
      <c r="A276" s="260">
        <v>88247</v>
      </c>
      <c r="B276" s="596" t="s">
        <v>435</v>
      </c>
      <c r="C276" s="596"/>
      <c r="D276" s="597"/>
      <c r="E276" s="64" t="s">
        <v>100</v>
      </c>
      <c r="F276" s="103">
        <v>0.3</v>
      </c>
      <c r="G276" s="104">
        <v>14</v>
      </c>
      <c r="H276" s="104">
        <f>F276*G276</f>
        <v>4.2</v>
      </c>
    </row>
    <row r="277" spans="1:8">
      <c r="A277" s="598" t="s">
        <v>109</v>
      </c>
      <c r="B277" s="599"/>
      <c r="C277" s="599"/>
      <c r="D277" s="599"/>
      <c r="E277" s="599"/>
      <c r="F277" s="599"/>
      <c r="G277" s="600"/>
      <c r="H277" s="65">
        <f>SUM(H275:H276)</f>
        <v>9.69</v>
      </c>
    </row>
    <row r="278" spans="1:8">
      <c r="A278" s="261"/>
      <c r="B278" s="262"/>
      <c r="C278" s="262"/>
      <c r="D278" s="262"/>
      <c r="E278" s="262"/>
      <c r="F278" s="263"/>
      <c r="G278" s="262"/>
      <c r="H278" s="264"/>
    </row>
    <row r="279" spans="1:8" ht="31.5">
      <c r="A279" s="408" t="s">
        <v>366</v>
      </c>
      <c r="B279" s="419" t="s">
        <v>110</v>
      </c>
      <c r="C279" s="417"/>
      <c r="D279" s="418"/>
      <c r="E279" s="397" t="s">
        <v>98</v>
      </c>
      <c r="F279" s="398" t="s">
        <v>111</v>
      </c>
      <c r="G279" s="398" t="s">
        <v>107</v>
      </c>
      <c r="H279" s="399" t="s">
        <v>108</v>
      </c>
    </row>
    <row r="280" spans="1:8">
      <c r="A280" s="190" t="s">
        <v>265</v>
      </c>
      <c r="B280" s="601" t="s">
        <v>603</v>
      </c>
      <c r="C280" s="596"/>
      <c r="D280" s="597"/>
      <c r="E280" s="265" t="s">
        <v>98</v>
      </c>
      <c r="F280" s="103">
        <v>1</v>
      </c>
      <c r="G280" s="104">
        <v>14.27</v>
      </c>
      <c r="H280" s="104">
        <f t="shared" ref="H280" si="13">F280*G280</f>
        <v>14.27</v>
      </c>
    </row>
    <row r="281" spans="1:8">
      <c r="A281" s="590" t="s">
        <v>112</v>
      </c>
      <c r="B281" s="590"/>
      <c r="C281" s="590"/>
      <c r="D281" s="590"/>
      <c r="E281" s="590"/>
      <c r="F281" s="591"/>
      <c r="G281" s="590"/>
      <c r="H281" s="65">
        <f>SUM(H280)</f>
        <v>14.27</v>
      </c>
    </row>
    <row r="282" spans="1:8">
      <c r="A282" s="584"/>
      <c r="B282" s="584"/>
      <c r="C282" s="584"/>
      <c r="D282" s="584"/>
      <c r="E282" s="584"/>
      <c r="F282" s="585"/>
      <c r="G282" s="584"/>
      <c r="H282" s="584"/>
    </row>
    <row r="283" spans="1:8">
      <c r="A283" s="586" t="s">
        <v>113</v>
      </c>
      <c r="B283" s="586"/>
      <c r="C283" s="586"/>
      <c r="D283" s="586"/>
      <c r="E283" s="586"/>
      <c r="F283" s="592"/>
      <c r="G283" s="586"/>
      <c r="H283" s="399">
        <f>H277+H281</f>
        <v>23.96</v>
      </c>
    </row>
    <row r="284" spans="1:8">
      <c r="A284" s="484"/>
      <c r="B284" s="484"/>
      <c r="C284" s="484"/>
      <c r="D284" s="484"/>
      <c r="E284" s="484"/>
      <c r="F284" s="484"/>
      <c r="G284" s="484"/>
      <c r="H284" s="484"/>
    </row>
    <row r="285" spans="1:8">
      <c r="A285" s="586" t="s">
        <v>405</v>
      </c>
      <c r="B285" s="586"/>
      <c r="C285" s="586"/>
      <c r="D285" s="586"/>
      <c r="E285" s="593" t="s">
        <v>434</v>
      </c>
      <c r="F285" s="594"/>
      <c r="G285" s="595"/>
      <c r="H285" s="595"/>
    </row>
    <row r="286" spans="1:8">
      <c r="A286" s="586" t="s">
        <v>555</v>
      </c>
      <c r="B286" s="586"/>
      <c r="C286" s="586"/>
      <c r="D286" s="586"/>
      <c r="E286" s="586"/>
      <c r="F286" s="592"/>
      <c r="G286" s="586"/>
      <c r="H286" s="586"/>
    </row>
    <row r="287" spans="1:8">
      <c r="A287" s="584"/>
      <c r="B287" s="584"/>
      <c r="C287" s="584"/>
      <c r="D287" s="584"/>
      <c r="E287" s="584"/>
      <c r="F287" s="585"/>
      <c r="G287" s="584"/>
      <c r="H287" s="584"/>
    </row>
    <row r="288" spans="1:8" ht="31.5">
      <c r="A288" s="416" t="s">
        <v>366</v>
      </c>
      <c r="B288" s="408" t="s">
        <v>93</v>
      </c>
      <c r="C288" s="417"/>
      <c r="D288" s="418"/>
      <c r="E288" s="397" t="s">
        <v>98</v>
      </c>
      <c r="F288" s="398" t="s">
        <v>106</v>
      </c>
      <c r="G288" s="398" t="s">
        <v>107</v>
      </c>
      <c r="H288" s="399" t="s">
        <v>108</v>
      </c>
    </row>
    <row r="289" spans="1:8">
      <c r="A289" s="260">
        <v>88264</v>
      </c>
      <c r="B289" s="596" t="s">
        <v>421</v>
      </c>
      <c r="C289" s="596"/>
      <c r="D289" s="597"/>
      <c r="E289" s="64" t="s">
        <v>100</v>
      </c>
      <c r="F289" s="103">
        <v>0.6</v>
      </c>
      <c r="G289" s="104">
        <v>18.3</v>
      </c>
      <c r="H289" s="104">
        <f>F289*G289</f>
        <v>10.98</v>
      </c>
    </row>
    <row r="290" spans="1:8">
      <c r="A290" s="260">
        <v>88247</v>
      </c>
      <c r="B290" s="596" t="s">
        <v>435</v>
      </c>
      <c r="C290" s="596"/>
      <c r="D290" s="597"/>
      <c r="E290" s="64" t="s">
        <v>100</v>
      </c>
      <c r="F290" s="103">
        <v>0.6</v>
      </c>
      <c r="G290" s="104">
        <v>14</v>
      </c>
      <c r="H290" s="104">
        <f>F290*G290</f>
        <v>8.4</v>
      </c>
    </row>
    <row r="291" spans="1:8">
      <c r="A291" s="598" t="s">
        <v>109</v>
      </c>
      <c r="B291" s="599"/>
      <c r="C291" s="599"/>
      <c r="D291" s="599"/>
      <c r="E291" s="599"/>
      <c r="F291" s="599"/>
      <c r="G291" s="600"/>
      <c r="H291" s="65">
        <f>SUM(H289:H290)</f>
        <v>19.38</v>
      </c>
    </row>
    <row r="292" spans="1:8">
      <c r="A292" s="261"/>
      <c r="B292" s="262"/>
      <c r="C292" s="262"/>
      <c r="D292" s="262"/>
      <c r="E292" s="262"/>
      <c r="F292" s="263"/>
      <c r="G292" s="262"/>
      <c r="H292" s="264"/>
    </row>
    <row r="293" spans="1:8" ht="31.5">
      <c r="A293" s="408" t="s">
        <v>366</v>
      </c>
      <c r="B293" s="419" t="s">
        <v>110</v>
      </c>
      <c r="C293" s="417"/>
      <c r="D293" s="418"/>
      <c r="E293" s="397" t="s">
        <v>98</v>
      </c>
      <c r="F293" s="398" t="s">
        <v>111</v>
      </c>
      <c r="G293" s="398" t="s">
        <v>107</v>
      </c>
      <c r="H293" s="399" t="s">
        <v>108</v>
      </c>
    </row>
    <row r="294" spans="1:8">
      <c r="A294" s="190" t="s">
        <v>265</v>
      </c>
      <c r="B294" s="601" t="s">
        <v>604</v>
      </c>
      <c r="C294" s="596"/>
      <c r="D294" s="597"/>
      <c r="E294" s="311" t="s">
        <v>98</v>
      </c>
      <c r="F294" s="103">
        <v>1</v>
      </c>
      <c r="G294" s="104">
        <v>25.49</v>
      </c>
      <c r="H294" s="104">
        <f t="shared" ref="H294" si="14">F294*G294</f>
        <v>25.49</v>
      </c>
    </row>
    <row r="295" spans="1:8">
      <c r="A295" s="590" t="s">
        <v>112</v>
      </c>
      <c r="B295" s="590"/>
      <c r="C295" s="590"/>
      <c r="D295" s="590"/>
      <c r="E295" s="590"/>
      <c r="F295" s="591"/>
      <c r="G295" s="590"/>
      <c r="H295" s="65">
        <f>SUM(H294)</f>
        <v>25.49</v>
      </c>
    </row>
    <row r="296" spans="1:8">
      <c r="A296" s="584"/>
      <c r="B296" s="584"/>
      <c r="C296" s="584"/>
      <c r="D296" s="584"/>
      <c r="E296" s="584"/>
      <c r="F296" s="585"/>
      <c r="G296" s="584"/>
      <c r="H296" s="584"/>
    </row>
    <row r="297" spans="1:8">
      <c r="A297" s="586" t="s">
        <v>113</v>
      </c>
      <c r="B297" s="586"/>
      <c r="C297" s="586"/>
      <c r="D297" s="586"/>
      <c r="E297" s="586"/>
      <c r="F297" s="592"/>
      <c r="G297" s="586"/>
      <c r="H297" s="399">
        <f>H291+H295</f>
        <v>44.87</v>
      </c>
    </row>
    <row r="298" spans="1:8">
      <c r="A298" s="484"/>
      <c r="B298" s="484"/>
      <c r="C298" s="484"/>
      <c r="D298" s="484"/>
      <c r="E298" s="484"/>
      <c r="F298" s="484"/>
      <c r="G298" s="484"/>
      <c r="H298" s="484"/>
    </row>
    <row r="299" spans="1:8">
      <c r="A299" s="604" t="s">
        <v>970</v>
      </c>
      <c r="B299" s="604"/>
      <c r="C299" s="604"/>
      <c r="D299" s="604"/>
      <c r="E299" s="605" t="s">
        <v>434</v>
      </c>
      <c r="F299" s="606"/>
      <c r="G299" s="607"/>
      <c r="H299" s="607"/>
    </row>
    <row r="300" spans="1:8">
      <c r="A300" s="604" t="s">
        <v>418</v>
      </c>
      <c r="B300" s="604"/>
      <c r="C300" s="604"/>
      <c r="D300" s="604"/>
      <c r="E300" s="604"/>
      <c r="F300" s="608"/>
      <c r="G300" s="604"/>
      <c r="H300" s="604"/>
    </row>
    <row r="301" spans="1:8">
      <c r="A301" s="584"/>
      <c r="B301" s="584"/>
      <c r="C301" s="584"/>
      <c r="D301" s="584"/>
      <c r="E301" s="584"/>
      <c r="F301" s="585"/>
      <c r="G301" s="584"/>
      <c r="H301" s="584"/>
    </row>
    <row r="302" spans="1:8" ht="31.5">
      <c r="A302" s="416" t="s">
        <v>366</v>
      </c>
      <c r="B302" s="408" t="s">
        <v>93</v>
      </c>
      <c r="C302" s="417"/>
      <c r="D302" s="418"/>
      <c r="E302" s="397" t="s">
        <v>98</v>
      </c>
      <c r="F302" s="398" t="s">
        <v>106</v>
      </c>
      <c r="G302" s="398" t="s">
        <v>107</v>
      </c>
      <c r="H302" s="399" t="s">
        <v>108</v>
      </c>
    </row>
    <row r="303" spans="1:8">
      <c r="A303" s="260">
        <v>88264</v>
      </c>
      <c r="B303" s="596" t="s">
        <v>421</v>
      </c>
      <c r="C303" s="596"/>
      <c r="D303" s="597"/>
      <c r="E303" s="64" t="s">
        <v>100</v>
      </c>
      <c r="F303" s="103">
        <v>0.3</v>
      </c>
      <c r="G303" s="104">
        <v>18.3</v>
      </c>
      <c r="H303" s="104">
        <f>F303*G303</f>
        <v>5.49</v>
      </c>
    </row>
    <row r="304" spans="1:8">
      <c r="A304" s="260">
        <v>88247</v>
      </c>
      <c r="B304" s="596" t="s">
        <v>435</v>
      </c>
      <c r="C304" s="596"/>
      <c r="D304" s="597"/>
      <c r="E304" s="64" t="s">
        <v>100</v>
      </c>
      <c r="F304" s="103">
        <v>0.3</v>
      </c>
      <c r="G304" s="104">
        <v>14</v>
      </c>
      <c r="H304" s="104">
        <f>F304*G304</f>
        <v>4.2</v>
      </c>
    </row>
    <row r="305" spans="1:8">
      <c r="A305" s="598" t="s">
        <v>109</v>
      </c>
      <c r="B305" s="599"/>
      <c r="C305" s="599"/>
      <c r="D305" s="599"/>
      <c r="E305" s="599"/>
      <c r="F305" s="599"/>
      <c r="G305" s="600"/>
      <c r="H305" s="65">
        <f>SUM(H303:H304)</f>
        <v>9.69</v>
      </c>
    </row>
    <row r="306" spans="1:8" ht="22.5" customHeight="1">
      <c r="A306" s="261"/>
      <c r="B306" s="262"/>
      <c r="C306" s="262"/>
      <c r="D306" s="262"/>
      <c r="E306" s="262"/>
      <c r="F306" s="263"/>
      <c r="G306" s="262"/>
      <c r="H306" s="264"/>
    </row>
    <row r="307" spans="1:8" ht="31.5">
      <c r="A307" s="408" t="s">
        <v>366</v>
      </c>
      <c r="B307" s="419" t="s">
        <v>110</v>
      </c>
      <c r="C307" s="417"/>
      <c r="D307" s="418"/>
      <c r="E307" s="397" t="s">
        <v>98</v>
      </c>
      <c r="F307" s="398" t="s">
        <v>111</v>
      </c>
      <c r="G307" s="398" t="s">
        <v>107</v>
      </c>
      <c r="H307" s="399" t="s">
        <v>108</v>
      </c>
    </row>
    <row r="308" spans="1:8">
      <c r="A308" s="190" t="s">
        <v>265</v>
      </c>
      <c r="B308" s="601" t="s">
        <v>418</v>
      </c>
      <c r="C308" s="596"/>
      <c r="D308" s="597"/>
      <c r="E308" s="265" t="s">
        <v>98</v>
      </c>
      <c r="F308" s="103">
        <v>1</v>
      </c>
      <c r="G308" s="104">
        <v>295</v>
      </c>
      <c r="H308" s="104">
        <f t="shared" ref="H308" si="15">F308*G308</f>
        <v>295</v>
      </c>
    </row>
    <row r="309" spans="1:8">
      <c r="A309" s="590" t="s">
        <v>112</v>
      </c>
      <c r="B309" s="590"/>
      <c r="C309" s="590"/>
      <c r="D309" s="590"/>
      <c r="E309" s="590"/>
      <c r="F309" s="591"/>
      <c r="G309" s="590"/>
      <c r="H309" s="65">
        <f>SUM(H308)</f>
        <v>295</v>
      </c>
    </row>
    <row r="310" spans="1:8">
      <c r="A310" s="584"/>
      <c r="B310" s="584"/>
      <c r="C310" s="584"/>
      <c r="D310" s="584"/>
      <c r="E310" s="584"/>
      <c r="F310" s="585"/>
      <c r="G310" s="584"/>
      <c r="H310" s="584"/>
    </row>
    <row r="311" spans="1:8">
      <c r="A311" s="586" t="s">
        <v>113</v>
      </c>
      <c r="B311" s="586"/>
      <c r="C311" s="586"/>
      <c r="D311" s="586"/>
      <c r="E311" s="586"/>
      <c r="F311" s="592"/>
      <c r="G311" s="586"/>
      <c r="H311" s="399">
        <f>H305+H309</f>
        <v>304.69</v>
      </c>
    </row>
    <row r="312" spans="1:8">
      <c r="A312" s="484"/>
      <c r="B312" s="484"/>
      <c r="C312" s="484"/>
      <c r="D312" s="484"/>
      <c r="E312" s="484"/>
      <c r="F312" s="484"/>
      <c r="G312" s="484"/>
      <c r="H312" s="484"/>
    </row>
    <row r="313" spans="1:8">
      <c r="A313" s="586" t="s">
        <v>406</v>
      </c>
      <c r="B313" s="586"/>
      <c r="C313" s="586"/>
      <c r="D313" s="586"/>
      <c r="E313" s="593" t="s">
        <v>434</v>
      </c>
      <c r="F313" s="594"/>
      <c r="G313" s="595"/>
      <c r="H313" s="595"/>
    </row>
    <row r="314" spans="1:8">
      <c r="A314" s="586" t="s">
        <v>419</v>
      </c>
      <c r="B314" s="586"/>
      <c r="C314" s="586"/>
      <c r="D314" s="586"/>
      <c r="E314" s="586"/>
      <c r="F314" s="592"/>
      <c r="G314" s="586"/>
      <c r="H314" s="586"/>
    </row>
    <row r="315" spans="1:8">
      <c r="A315" s="584"/>
      <c r="B315" s="584"/>
      <c r="C315" s="584"/>
      <c r="D315" s="584"/>
      <c r="E315" s="584"/>
      <c r="F315" s="585"/>
      <c r="G315" s="584"/>
      <c r="H315" s="584"/>
    </row>
    <row r="316" spans="1:8" ht="31.5">
      <c r="A316" s="416" t="s">
        <v>366</v>
      </c>
      <c r="B316" s="408" t="s">
        <v>93</v>
      </c>
      <c r="C316" s="417"/>
      <c r="D316" s="418"/>
      <c r="E316" s="397" t="s">
        <v>98</v>
      </c>
      <c r="F316" s="398" t="s">
        <v>106</v>
      </c>
      <c r="G316" s="398" t="s">
        <v>107</v>
      </c>
      <c r="H316" s="399" t="s">
        <v>108</v>
      </c>
    </row>
    <row r="317" spans="1:8" ht="48.75" customHeight="1">
      <c r="A317" s="260">
        <v>88264</v>
      </c>
      <c r="B317" s="596" t="s">
        <v>421</v>
      </c>
      <c r="C317" s="596"/>
      <c r="D317" s="597"/>
      <c r="E317" s="64" t="s">
        <v>100</v>
      </c>
      <c r="F317" s="103">
        <v>0.3</v>
      </c>
      <c r="G317" s="104">
        <v>18.3</v>
      </c>
      <c r="H317" s="104">
        <f>F317*G317</f>
        <v>5.49</v>
      </c>
    </row>
    <row r="318" spans="1:8">
      <c r="A318" s="260">
        <v>88247</v>
      </c>
      <c r="B318" s="596" t="s">
        <v>435</v>
      </c>
      <c r="C318" s="596"/>
      <c r="D318" s="597"/>
      <c r="E318" s="64" t="s">
        <v>100</v>
      </c>
      <c r="F318" s="103">
        <v>0.3</v>
      </c>
      <c r="G318" s="104">
        <v>14</v>
      </c>
      <c r="H318" s="104">
        <f>F318*G318</f>
        <v>4.2</v>
      </c>
    </row>
    <row r="319" spans="1:8">
      <c r="A319" s="598" t="s">
        <v>109</v>
      </c>
      <c r="B319" s="599"/>
      <c r="C319" s="599"/>
      <c r="D319" s="599"/>
      <c r="E319" s="599"/>
      <c r="F319" s="599"/>
      <c r="G319" s="600"/>
      <c r="H319" s="65">
        <f>SUM(H317:H318)</f>
        <v>9.69</v>
      </c>
    </row>
    <row r="320" spans="1:8">
      <c r="A320" s="261"/>
      <c r="B320" s="262"/>
      <c r="C320" s="262"/>
      <c r="D320" s="262"/>
      <c r="E320" s="262"/>
      <c r="F320" s="263"/>
      <c r="G320" s="262"/>
      <c r="H320" s="264"/>
    </row>
    <row r="321" spans="1:8" ht="31.5">
      <c r="A321" s="408" t="s">
        <v>366</v>
      </c>
      <c r="B321" s="419" t="s">
        <v>110</v>
      </c>
      <c r="C321" s="417"/>
      <c r="D321" s="418"/>
      <c r="E321" s="397" t="s">
        <v>98</v>
      </c>
      <c r="F321" s="398" t="s">
        <v>111</v>
      </c>
      <c r="G321" s="398" t="s">
        <v>107</v>
      </c>
      <c r="H321" s="399" t="s">
        <v>108</v>
      </c>
    </row>
    <row r="322" spans="1:8">
      <c r="A322" s="190" t="s">
        <v>265</v>
      </c>
      <c r="B322" s="601" t="s">
        <v>419</v>
      </c>
      <c r="C322" s="596"/>
      <c r="D322" s="597"/>
      <c r="E322" s="265" t="s">
        <v>98</v>
      </c>
      <c r="F322" s="103">
        <v>1</v>
      </c>
      <c r="G322" s="104">
        <v>345</v>
      </c>
      <c r="H322" s="104">
        <f t="shared" ref="H322" si="16">F322*G322</f>
        <v>345</v>
      </c>
    </row>
    <row r="323" spans="1:8">
      <c r="A323" s="590" t="s">
        <v>112</v>
      </c>
      <c r="B323" s="590"/>
      <c r="C323" s="590"/>
      <c r="D323" s="590"/>
      <c r="E323" s="590"/>
      <c r="F323" s="591"/>
      <c r="G323" s="590"/>
      <c r="H323" s="65">
        <f>SUM(H322)</f>
        <v>345</v>
      </c>
    </row>
    <row r="324" spans="1:8">
      <c r="A324" s="584"/>
      <c r="B324" s="584"/>
      <c r="C324" s="584"/>
      <c r="D324" s="584"/>
      <c r="E324" s="584"/>
      <c r="F324" s="585"/>
      <c r="G324" s="584"/>
      <c r="H324" s="584"/>
    </row>
    <row r="325" spans="1:8">
      <c r="A325" s="586" t="s">
        <v>113</v>
      </c>
      <c r="B325" s="586"/>
      <c r="C325" s="586"/>
      <c r="D325" s="586"/>
      <c r="E325" s="586"/>
      <c r="F325" s="592"/>
      <c r="G325" s="586"/>
      <c r="H325" s="399">
        <f>H319+H323</f>
        <v>354.69</v>
      </c>
    </row>
    <row r="326" spans="1:8">
      <c r="A326" s="484"/>
      <c r="B326" s="484"/>
      <c r="C326" s="484"/>
      <c r="D326" s="484"/>
      <c r="E326" s="484"/>
      <c r="F326" s="484"/>
      <c r="G326" s="484"/>
      <c r="H326" s="484"/>
    </row>
    <row r="327" spans="1:8">
      <c r="A327" s="586" t="s">
        <v>407</v>
      </c>
      <c r="B327" s="586"/>
      <c r="C327" s="586"/>
      <c r="D327" s="586"/>
      <c r="E327" s="593" t="s">
        <v>264</v>
      </c>
      <c r="F327" s="594"/>
      <c r="G327" s="595"/>
      <c r="H327" s="595"/>
    </row>
    <row r="328" spans="1:8">
      <c r="A328" s="586" t="s">
        <v>610</v>
      </c>
      <c r="B328" s="586"/>
      <c r="C328" s="586"/>
      <c r="D328" s="586"/>
      <c r="E328" s="586"/>
      <c r="F328" s="592"/>
      <c r="G328" s="586"/>
      <c r="H328" s="586"/>
    </row>
    <row r="329" spans="1:8">
      <c r="A329" s="584"/>
      <c r="B329" s="584"/>
      <c r="C329" s="584"/>
      <c r="D329" s="584"/>
      <c r="E329" s="584"/>
      <c r="F329" s="585"/>
      <c r="G329" s="584"/>
      <c r="H329" s="584"/>
    </row>
    <row r="330" spans="1:8" ht="31.5">
      <c r="A330" s="586" t="s">
        <v>93</v>
      </c>
      <c r="B330" s="586"/>
      <c r="C330" s="586"/>
      <c r="D330" s="586"/>
      <c r="E330" s="397" t="s">
        <v>98</v>
      </c>
      <c r="F330" s="398" t="s">
        <v>106</v>
      </c>
      <c r="G330" s="398" t="s">
        <v>107</v>
      </c>
      <c r="H330" s="399" t="s">
        <v>108</v>
      </c>
    </row>
    <row r="331" spans="1:8">
      <c r="A331" s="293">
        <v>88248</v>
      </c>
      <c r="B331" s="587" t="s">
        <v>297</v>
      </c>
      <c r="C331" s="588"/>
      <c r="D331" s="589"/>
      <c r="E331" s="64" t="s">
        <v>100</v>
      </c>
      <c r="F331" s="103">
        <v>3.5</v>
      </c>
      <c r="G331" s="104">
        <v>13.48</v>
      </c>
      <c r="H331" s="104">
        <f>F331*G331</f>
        <v>47.18</v>
      </c>
    </row>
    <row r="332" spans="1:8">
      <c r="A332" s="293">
        <v>88267</v>
      </c>
      <c r="B332" s="587" t="s">
        <v>141</v>
      </c>
      <c r="C332" s="588"/>
      <c r="D332" s="589"/>
      <c r="E332" s="64" t="s">
        <v>100</v>
      </c>
      <c r="F332" s="103">
        <v>3.5</v>
      </c>
      <c r="G332" s="104">
        <v>17.66</v>
      </c>
      <c r="H332" s="104">
        <f t="shared" ref="H332" si="17">F332*G332</f>
        <v>61.81</v>
      </c>
    </row>
    <row r="333" spans="1:8">
      <c r="A333" s="590" t="s">
        <v>109</v>
      </c>
      <c r="B333" s="590"/>
      <c r="C333" s="590"/>
      <c r="D333" s="590"/>
      <c r="E333" s="590"/>
      <c r="F333" s="591"/>
      <c r="G333" s="590"/>
      <c r="H333" s="65">
        <f>SUM(H331:H332)</f>
        <v>108.99</v>
      </c>
    </row>
    <row r="334" spans="1:8">
      <c r="A334" s="587"/>
      <c r="B334" s="588"/>
      <c r="C334" s="588"/>
      <c r="D334" s="588"/>
      <c r="E334" s="588"/>
      <c r="F334" s="588"/>
      <c r="G334" s="588"/>
      <c r="H334" s="589"/>
    </row>
    <row r="335" spans="1:8" ht="31.5">
      <c r="A335" s="586" t="s">
        <v>110</v>
      </c>
      <c r="B335" s="586"/>
      <c r="C335" s="586"/>
      <c r="D335" s="586"/>
      <c r="E335" s="397" t="s">
        <v>98</v>
      </c>
      <c r="F335" s="398" t="s">
        <v>111</v>
      </c>
      <c r="G335" s="398" t="s">
        <v>107</v>
      </c>
      <c r="H335" s="399" t="s">
        <v>108</v>
      </c>
    </row>
    <row r="336" spans="1:8">
      <c r="A336" s="293">
        <v>34640</v>
      </c>
      <c r="B336" s="587" t="s">
        <v>610</v>
      </c>
      <c r="C336" s="588"/>
      <c r="D336" s="589"/>
      <c r="E336" s="64" t="s">
        <v>611</v>
      </c>
      <c r="F336" s="103">
        <v>1</v>
      </c>
      <c r="G336" s="104">
        <v>978.69</v>
      </c>
      <c r="H336" s="104">
        <f>F336*G336</f>
        <v>978.69</v>
      </c>
    </row>
    <row r="337" spans="1:8">
      <c r="A337" s="293">
        <v>11830</v>
      </c>
      <c r="B337" s="587" t="s">
        <v>852</v>
      </c>
      <c r="C337" s="588"/>
      <c r="D337" s="589"/>
      <c r="E337" s="64" t="s">
        <v>611</v>
      </c>
      <c r="F337" s="103">
        <v>1</v>
      </c>
      <c r="G337" s="104">
        <v>28.8</v>
      </c>
      <c r="H337" s="104">
        <f t="shared" ref="H337" si="18">F337*G337</f>
        <v>28.8</v>
      </c>
    </row>
    <row r="338" spans="1:8">
      <c r="A338" s="590" t="s">
        <v>112</v>
      </c>
      <c r="B338" s="590"/>
      <c r="C338" s="590"/>
      <c r="D338" s="590"/>
      <c r="E338" s="590"/>
      <c r="F338" s="591"/>
      <c r="G338" s="590"/>
      <c r="H338" s="65">
        <f>SUM(H336:H337)</f>
        <v>1007.49</v>
      </c>
    </row>
    <row r="339" spans="1:8">
      <c r="A339" s="584"/>
      <c r="B339" s="584"/>
      <c r="C339" s="584"/>
      <c r="D339" s="584"/>
      <c r="E339" s="584"/>
      <c r="F339" s="585"/>
      <c r="G339" s="584"/>
      <c r="H339" s="584"/>
    </row>
    <row r="340" spans="1:8">
      <c r="A340" s="586" t="s">
        <v>113</v>
      </c>
      <c r="B340" s="586"/>
      <c r="C340" s="586"/>
      <c r="D340" s="586"/>
      <c r="E340" s="586"/>
      <c r="F340" s="592"/>
      <c r="G340" s="586"/>
      <c r="H340" s="399">
        <f>H333+H338</f>
        <v>1116.48</v>
      </c>
    </row>
    <row r="341" spans="1:8">
      <c r="A341" s="489"/>
      <c r="B341" s="489"/>
      <c r="C341" s="489"/>
      <c r="D341" s="489"/>
      <c r="E341" s="489"/>
      <c r="F341" s="490"/>
      <c r="G341" s="489"/>
      <c r="H341" s="491"/>
    </row>
    <row r="342" spans="1:8">
      <c r="A342" s="586" t="s">
        <v>438</v>
      </c>
      <c r="B342" s="586"/>
      <c r="C342" s="586"/>
      <c r="D342" s="586"/>
      <c r="E342" s="593" t="s">
        <v>264</v>
      </c>
      <c r="F342" s="594"/>
      <c r="G342" s="595"/>
      <c r="H342" s="595"/>
    </row>
    <row r="343" spans="1:8">
      <c r="A343" s="586" t="s">
        <v>610</v>
      </c>
      <c r="B343" s="586"/>
      <c r="C343" s="586"/>
      <c r="D343" s="586"/>
      <c r="E343" s="586"/>
      <c r="F343" s="592"/>
      <c r="G343" s="586"/>
      <c r="H343" s="586"/>
    </row>
    <row r="344" spans="1:8">
      <c r="A344" s="584"/>
      <c r="B344" s="584"/>
      <c r="C344" s="584"/>
      <c r="D344" s="584"/>
      <c r="E344" s="584"/>
      <c r="F344" s="585"/>
      <c r="G344" s="584"/>
      <c r="H344" s="584"/>
    </row>
    <row r="345" spans="1:8" ht="31.5">
      <c r="A345" s="586" t="s">
        <v>93</v>
      </c>
      <c r="B345" s="586"/>
      <c r="C345" s="586"/>
      <c r="D345" s="586"/>
      <c r="E345" s="397" t="s">
        <v>98</v>
      </c>
      <c r="F345" s="398" t="s">
        <v>106</v>
      </c>
      <c r="G345" s="398" t="s">
        <v>107</v>
      </c>
      <c r="H345" s="399" t="s">
        <v>108</v>
      </c>
    </row>
    <row r="346" spans="1:8">
      <c r="A346" s="409">
        <v>88248</v>
      </c>
      <c r="B346" s="587" t="s">
        <v>297</v>
      </c>
      <c r="C346" s="588"/>
      <c r="D346" s="589"/>
      <c r="E346" s="64" t="s">
        <v>100</v>
      </c>
      <c r="F346" s="103">
        <v>3.5</v>
      </c>
      <c r="G346" s="104">
        <v>13.48</v>
      </c>
      <c r="H346" s="104">
        <f>F346*G346</f>
        <v>47.18</v>
      </c>
    </row>
    <row r="347" spans="1:8">
      <c r="A347" s="409">
        <v>88267</v>
      </c>
      <c r="B347" s="587" t="s">
        <v>141</v>
      </c>
      <c r="C347" s="588"/>
      <c r="D347" s="589"/>
      <c r="E347" s="64" t="s">
        <v>100</v>
      </c>
      <c r="F347" s="103">
        <v>3.5</v>
      </c>
      <c r="G347" s="104">
        <v>17.66</v>
      </c>
      <c r="H347" s="104">
        <f t="shared" ref="H347" si="19">F347*G347</f>
        <v>61.81</v>
      </c>
    </row>
    <row r="348" spans="1:8">
      <c r="A348" s="590" t="s">
        <v>109</v>
      </c>
      <c r="B348" s="590"/>
      <c r="C348" s="590"/>
      <c r="D348" s="590"/>
      <c r="E348" s="590"/>
      <c r="F348" s="591"/>
      <c r="G348" s="590"/>
      <c r="H348" s="65">
        <f>SUM(H346:H347)</f>
        <v>108.99</v>
      </c>
    </row>
    <row r="349" spans="1:8">
      <c r="A349" s="587"/>
      <c r="B349" s="588"/>
      <c r="C349" s="588"/>
      <c r="D349" s="588"/>
      <c r="E349" s="588"/>
      <c r="F349" s="588"/>
      <c r="G349" s="588"/>
      <c r="H349" s="589"/>
    </row>
    <row r="350" spans="1:8" ht="31.5">
      <c r="A350" s="586" t="s">
        <v>110</v>
      </c>
      <c r="B350" s="586"/>
      <c r="C350" s="586"/>
      <c r="D350" s="586"/>
      <c r="E350" s="397" t="s">
        <v>98</v>
      </c>
      <c r="F350" s="398" t="s">
        <v>111</v>
      </c>
      <c r="G350" s="398" t="s">
        <v>107</v>
      </c>
      <c r="H350" s="399" t="s">
        <v>108</v>
      </c>
    </row>
    <row r="351" spans="1:8">
      <c r="A351" s="409">
        <v>34640</v>
      </c>
      <c r="B351" s="587" t="s">
        <v>610</v>
      </c>
      <c r="C351" s="588"/>
      <c r="D351" s="589"/>
      <c r="E351" s="64" t="s">
        <v>611</v>
      </c>
      <c r="F351" s="103">
        <v>1</v>
      </c>
      <c r="G351" s="104">
        <v>978.69</v>
      </c>
      <c r="H351" s="104">
        <f>F351*G351</f>
        <v>978.69</v>
      </c>
    </row>
    <row r="352" spans="1:8">
      <c r="A352" s="409">
        <v>11830</v>
      </c>
      <c r="B352" s="587" t="s">
        <v>852</v>
      </c>
      <c r="C352" s="588"/>
      <c r="D352" s="589"/>
      <c r="E352" s="64" t="s">
        <v>611</v>
      </c>
      <c r="F352" s="103">
        <v>1</v>
      </c>
      <c r="G352" s="104">
        <v>28.8</v>
      </c>
      <c r="H352" s="104">
        <f t="shared" ref="H352" si="20">F352*G352</f>
        <v>28.8</v>
      </c>
    </row>
    <row r="353" spans="1:8">
      <c r="A353" s="590" t="s">
        <v>112</v>
      </c>
      <c r="B353" s="590"/>
      <c r="C353" s="590"/>
      <c r="D353" s="590"/>
      <c r="E353" s="590"/>
      <c r="F353" s="591"/>
      <c r="G353" s="590"/>
      <c r="H353" s="65">
        <f>SUM(H351:H352)</f>
        <v>1007.49</v>
      </c>
    </row>
    <row r="354" spans="1:8">
      <c r="A354" s="584"/>
      <c r="B354" s="584"/>
      <c r="C354" s="584"/>
      <c r="D354" s="584"/>
      <c r="E354" s="584"/>
      <c r="F354" s="585"/>
      <c r="G354" s="584"/>
      <c r="H354" s="584"/>
    </row>
    <row r="355" spans="1:8">
      <c r="A355" s="586" t="s">
        <v>113</v>
      </c>
      <c r="B355" s="586"/>
      <c r="C355" s="586"/>
      <c r="D355" s="586"/>
      <c r="E355" s="586"/>
      <c r="F355" s="592"/>
      <c r="G355" s="586"/>
      <c r="H355" s="399">
        <f>H348+H353</f>
        <v>1116.48</v>
      </c>
    </row>
    <row r="356" spans="1:8">
      <c r="E356" s="63"/>
      <c r="F356" s="63"/>
      <c r="G356" s="63"/>
      <c r="H356" s="63"/>
    </row>
    <row r="357" spans="1:8">
      <c r="E357" s="63"/>
      <c r="F357" s="63"/>
      <c r="G357" s="63"/>
      <c r="H357" s="63"/>
    </row>
    <row r="358" spans="1:8">
      <c r="E358" s="63"/>
      <c r="F358" s="63"/>
      <c r="G358" s="63"/>
      <c r="H358" s="63"/>
    </row>
    <row r="359" spans="1:8">
      <c r="E359" s="63"/>
      <c r="F359" s="63"/>
      <c r="G359" s="63"/>
      <c r="H359" s="63"/>
    </row>
    <row r="360" spans="1:8">
      <c r="E360" s="63"/>
      <c r="F360" s="63"/>
      <c r="G360" s="63"/>
      <c r="H360" s="63"/>
    </row>
    <row r="361" spans="1:8">
      <c r="E361" s="63"/>
      <c r="F361" s="63"/>
      <c r="G361" s="63"/>
      <c r="H361" s="63"/>
    </row>
    <row r="362" spans="1:8">
      <c r="E362" s="63"/>
      <c r="F362" s="63"/>
      <c r="G362" s="63"/>
      <c r="H362" s="63"/>
    </row>
    <row r="363" spans="1:8">
      <c r="E363" s="63"/>
      <c r="F363" s="63"/>
      <c r="G363" s="63"/>
      <c r="H363" s="63"/>
    </row>
    <row r="364" spans="1:8">
      <c r="E364" s="63"/>
      <c r="F364" s="63"/>
      <c r="G364" s="63"/>
      <c r="H364" s="63"/>
    </row>
    <row r="365" spans="1:8">
      <c r="E365" s="63"/>
      <c r="F365" s="63"/>
      <c r="G365" s="63"/>
      <c r="H365" s="63"/>
    </row>
    <row r="366" spans="1:8">
      <c r="E366" s="63"/>
      <c r="F366" s="63"/>
      <c r="G366" s="63"/>
      <c r="H366" s="63"/>
    </row>
    <row r="367" spans="1:8">
      <c r="E367" s="63"/>
      <c r="F367" s="63"/>
      <c r="G367" s="63"/>
      <c r="H367" s="63"/>
    </row>
    <row r="368" spans="1:8">
      <c r="E368" s="63"/>
      <c r="F368" s="63"/>
      <c r="G368" s="63"/>
      <c r="H368" s="63"/>
    </row>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ht="35.25" customHeigh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406" s="63" customFormat="1"/>
    <row r="407" s="63" customFormat="1"/>
    <row r="408" s="63" customFormat="1"/>
    <row r="409" s="63" customFormat="1"/>
    <row r="410" s="63" customFormat="1"/>
    <row r="411" s="63" customFormat="1"/>
    <row r="412" s="63" customFormat="1"/>
    <row r="413" s="63" customFormat="1"/>
    <row r="414" s="63" customFormat="1"/>
    <row r="415" s="63" customFormat="1"/>
    <row r="416" s="63" customFormat="1"/>
    <row r="417" s="63" customFormat="1"/>
    <row r="418" s="63" customFormat="1"/>
    <row r="419" s="63" customFormat="1"/>
    <row r="420" s="63" customFormat="1"/>
    <row r="421" s="63" customFormat="1"/>
    <row r="422" s="63" customFormat="1"/>
    <row r="423" s="63" customFormat="1"/>
    <row r="424" s="63" customFormat="1"/>
    <row r="425" s="63" customFormat="1"/>
    <row r="426" s="63" customFormat="1"/>
    <row r="427" s="63" customFormat="1"/>
    <row r="428" s="63" customFormat="1"/>
    <row r="429" s="63" customFormat="1"/>
    <row r="430" s="63" customFormat="1"/>
    <row r="431" s="63" customFormat="1"/>
    <row r="432" s="63" customFormat="1"/>
    <row r="433" s="63" customFormat="1"/>
    <row r="434" s="63" customFormat="1"/>
    <row r="435" s="63" customFormat="1"/>
    <row r="436" s="63" customFormat="1"/>
    <row r="437" s="63" customFormat="1"/>
    <row r="438" s="63" customFormat="1"/>
    <row r="439" s="63" customFormat="1"/>
    <row r="440" s="63" customFormat="1"/>
    <row r="441" s="63" customFormat="1"/>
    <row r="442" s="63" customFormat="1"/>
    <row r="443" s="63" customFormat="1"/>
    <row r="444" s="63" customFormat="1"/>
    <row r="445" s="63" customFormat="1"/>
    <row r="446" s="63" customFormat="1"/>
    <row r="447" s="63" customFormat="1"/>
    <row r="448" s="63" customFormat="1"/>
    <row r="449" s="63" customFormat="1"/>
    <row r="450" s="63" customFormat="1" ht="32.25" customHeight="1"/>
    <row r="451" s="63" customFormat="1"/>
    <row r="452" s="63" customFormat="1"/>
    <row r="453" s="63" customFormat="1"/>
    <row r="454" s="63" customFormat="1"/>
    <row r="455" s="63" customFormat="1"/>
    <row r="456" s="63" customFormat="1" ht="30" customHeight="1"/>
    <row r="457" s="63" customFormat="1"/>
    <row r="458" s="63" customFormat="1"/>
    <row r="459" s="63" customFormat="1"/>
    <row r="460" s="63" customFormat="1"/>
    <row r="461" s="63" customFormat="1"/>
    <row r="462" s="63" customFormat="1"/>
    <row r="463" s="63" customFormat="1"/>
    <row r="464" s="63" customFormat="1" ht="30" customHeight="1"/>
    <row r="465" s="63" customFormat="1"/>
    <row r="466" s="63" customFormat="1"/>
    <row r="467" s="63" customFormat="1"/>
    <row r="468" s="63" customFormat="1"/>
    <row r="469" s="63" customFormat="1"/>
    <row r="470" s="63" customFormat="1"/>
    <row r="471" s="63" customFormat="1"/>
    <row r="472" s="63" customFormat="1"/>
    <row r="473" s="63" customFormat="1"/>
    <row r="474" s="63" customFormat="1"/>
    <row r="475" s="63" customFormat="1"/>
    <row r="476" s="63" customFormat="1"/>
    <row r="477" s="63" customFormat="1"/>
    <row r="478" s="63" customFormat="1"/>
    <row r="479" s="63" customFormat="1"/>
    <row r="480" s="63" customFormat="1"/>
    <row r="481" s="63" customFormat="1"/>
    <row r="482" s="63" customFormat="1"/>
    <row r="483" s="63" customFormat="1"/>
    <row r="484" s="63" customFormat="1"/>
    <row r="485" s="63" customFormat="1"/>
    <row r="486" s="63" customFormat="1"/>
    <row r="487" s="63" customFormat="1"/>
    <row r="488" s="63" customFormat="1"/>
    <row r="489" s="63" customFormat="1"/>
    <row r="490" s="63" customFormat="1"/>
    <row r="491" s="63" customFormat="1"/>
    <row r="492" s="63" customFormat="1"/>
    <row r="493" s="63" customFormat="1"/>
    <row r="494" s="63" customFormat="1"/>
    <row r="495" s="63" customFormat="1"/>
    <row r="496" s="63" customFormat="1"/>
    <row r="497" s="63" customFormat="1"/>
    <row r="498" s="63" customFormat="1"/>
    <row r="499" s="63" customFormat="1"/>
    <row r="500" s="63" customFormat="1"/>
    <row r="501" s="63" customFormat="1"/>
    <row r="502" s="63" customFormat="1"/>
    <row r="503" s="63" customFormat="1"/>
    <row r="504" s="63" customFormat="1"/>
    <row r="505" s="63" customFormat="1"/>
    <row r="506" s="63" customFormat="1"/>
    <row r="507" s="63" customFormat="1"/>
    <row r="508" s="63" customFormat="1"/>
    <row r="509" s="63" customFormat="1"/>
    <row r="510" s="63" customFormat="1"/>
    <row r="511" s="63" customFormat="1"/>
    <row r="512" s="63" customFormat="1"/>
    <row r="513" s="63" customFormat="1"/>
    <row r="514" s="63" customFormat="1"/>
    <row r="515" s="63" customFormat="1"/>
    <row r="516" s="63" customFormat="1"/>
    <row r="517" s="63" customFormat="1"/>
    <row r="518" s="63" customFormat="1"/>
    <row r="519" s="63" customFormat="1"/>
    <row r="520" s="63" customFormat="1"/>
    <row r="521" s="63" customFormat="1"/>
    <row r="522" s="63" customFormat="1"/>
    <row r="523" s="63" customFormat="1"/>
    <row r="524" s="63" customFormat="1"/>
    <row r="525" s="63" customFormat="1"/>
    <row r="526" s="63" customFormat="1"/>
    <row r="527" s="63" customFormat="1"/>
    <row r="528" s="63" customFormat="1"/>
    <row r="529" s="63" customFormat="1"/>
    <row r="530" s="63" customFormat="1"/>
    <row r="531" s="63" customFormat="1"/>
    <row r="532" s="63" customFormat="1"/>
    <row r="533" s="63" customFormat="1"/>
    <row r="534" s="63" customFormat="1" ht="46.5" customHeight="1"/>
    <row r="535" s="63" customFormat="1"/>
    <row r="536" s="63" customFormat="1"/>
    <row r="537" s="63" customFormat="1"/>
    <row r="538" s="63" customFormat="1"/>
    <row r="539" s="63" customFormat="1"/>
    <row r="540" s="63" customFormat="1"/>
    <row r="541" s="63" customFormat="1"/>
    <row r="542" s="63" customFormat="1"/>
    <row r="543" s="63" customFormat="1"/>
    <row r="544" s="63" customFormat="1"/>
    <row r="545" s="63" customFormat="1"/>
    <row r="546" s="63" customFormat="1"/>
    <row r="547" s="63" customFormat="1"/>
    <row r="548" s="63" customFormat="1" ht="36.75" customHeight="1"/>
    <row r="549" s="63" customFormat="1"/>
    <row r="550" s="63" customFormat="1"/>
    <row r="551" s="63" customFormat="1"/>
    <row r="552" s="63" customFormat="1"/>
    <row r="553" s="63" customFormat="1"/>
    <row r="554" s="63" customFormat="1"/>
    <row r="555" s="63" customFormat="1"/>
    <row r="556" s="63" customFormat="1"/>
    <row r="557" s="63" customFormat="1"/>
    <row r="558" s="63" customFormat="1"/>
    <row r="559" s="63" customFormat="1"/>
    <row r="560" s="63" customFormat="1"/>
    <row r="561" s="63" customFormat="1"/>
    <row r="562" s="63" customFormat="1" ht="35.25" customHeight="1"/>
    <row r="563" s="63" customFormat="1"/>
    <row r="564" s="63" customFormat="1"/>
    <row r="565" s="63" customFormat="1"/>
    <row r="566" s="63" customFormat="1"/>
    <row r="567" s="63" customFormat="1"/>
    <row r="568" s="63" customFormat="1"/>
    <row r="569" s="63" customFormat="1"/>
    <row r="570" s="63" customFormat="1"/>
    <row r="571" s="63" customFormat="1"/>
    <row r="572" s="63" customFormat="1"/>
    <row r="573" s="63" customFormat="1"/>
    <row r="574" s="63" customFormat="1"/>
    <row r="575" s="63" customFormat="1"/>
    <row r="576" s="63" customFormat="1" ht="32.25" customHeight="1"/>
    <row r="577" s="63" customFormat="1"/>
    <row r="578" s="63" customFormat="1"/>
    <row r="623" ht="15.75" customHeight="1"/>
    <row r="627" ht="15.75" customHeight="1"/>
    <row r="628" ht="15.75" customHeight="1"/>
    <row r="632" ht="15.75" customHeight="1"/>
    <row r="633" ht="15.75" customHeight="1"/>
    <row r="639" ht="31.5" customHeight="1"/>
    <row r="641" ht="32.25" customHeight="1"/>
    <row r="642" ht="36" customHeight="1"/>
    <row r="646" ht="33.75" customHeight="1"/>
    <row r="647" ht="30.75" customHeight="1"/>
    <row r="648" ht="43.5" customHeight="1"/>
    <row r="654" ht="35.25" customHeight="1"/>
    <row r="656" ht="33" customHeight="1"/>
    <row r="657" ht="33" customHeight="1"/>
    <row r="661" ht="30" customHeight="1"/>
    <row r="662" ht="32.25" customHeight="1"/>
    <row r="663" ht="46.5" customHeight="1"/>
    <row r="668" ht="15.75" customHeight="1"/>
    <row r="669" ht="37.5" customHeight="1"/>
    <row r="671" ht="32.25" customHeight="1"/>
    <row r="672" ht="34.5" customHeight="1"/>
    <row r="676" ht="32.25" customHeight="1"/>
    <row r="677" ht="37.5" customHeight="1"/>
    <row r="678" ht="33.75" customHeight="1"/>
    <row r="679" ht="15.75" customHeight="1"/>
    <row r="680" ht="15.75" customHeight="1"/>
    <row r="681" ht="15.75" customHeight="1"/>
    <row r="684" ht="37.5" customHeight="1"/>
    <row r="686" ht="32.25" customHeight="1"/>
    <row r="687" ht="33" customHeight="1"/>
    <row r="691" ht="21.75" customHeight="1"/>
    <row r="692" ht="33.75" customHeight="1"/>
    <row r="693" ht="30.75" customHeight="1"/>
    <row r="694" ht="46.5" customHeight="1"/>
    <row r="695" ht="18.75" customHeight="1"/>
    <row r="706" ht="31.5" customHeight="1"/>
    <row r="710" ht="34.5" customHeight="1"/>
    <row r="711" ht="29.25" customHeight="1"/>
    <row r="717" ht="39" customHeight="1"/>
    <row r="719" ht="30" customHeight="1"/>
    <row r="720" ht="29.25" customHeight="1"/>
    <row r="724" ht="32.25" customHeight="1"/>
    <row r="725" ht="31.5" customHeight="1"/>
    <row r="726" ht="47.25" customHeight="1"/>
    <row r="736" ht="29.25" customHeight="1"/>
    <row r="737" ht="33" customHeight="1"/>
    <row r="742" ht="48" customHeight="1"/>
    <row r="743" ht="29.25" customHeight="1"/>
    <row r="744" ht="34.5" customHeight="1"/>
    <row r="754" ht="32.25" customHeight="1"/>
    <row r="755" ht="35.25" customHeight="1"/>
    <row r="760" ht="42" customHeight="1"/>
    <row r="761" ht="40.5" customHeight="1"/>
    <row r="762" ht="33" customHeight="1"/>
    <row r="768" ht="32.25" customHeight="1"/>
    <row r="772" ht="33" customHeight="1"/>
    <row r="773" ht="32.25" customHeight="1"/>
    <row r="778" ht="46.5" customHeight="1"/>
    <row r="779" ht="32.25" customHeight="1"/>
    <row r="780" ht="48" customHeight="1"/>
    <row r="786" ht="35.25" customHeight="1"/>
    <row r="790" ht="33" customHeight="1"/>
    <row r="791" ht="34.5" customHeight="1"/>
    <row r="796" ht="48.75" customHeight="1"/>
    <row r="797" ht="31.5" customHeight="1"/>
    <row r="798" ht="49.5" customHeight="1"/>
  </sheetData>
  <mergeCells count="347">
    <mergeCell ref="A334:H334"/>
    <mergeCell ref="A335:D335"/>
    <mergeCell ref="B336:D336"/>
    <mergeCell ref="B337:D337"/>
    <mergeCell ref="A338:G338"/>
    <mergeCell ref="A339:H339"/>
    <mergeCell ref="A340:G340"/>
    <mergeCell ref="A343:H343"/>
    <mergeCell ref="A327:D327"/>
    <mergeCell ref="E327:F327"/>
    <mergeCell ref="G327:H327"/>
    <mergeCell ref="A328:H328"/>
    <mergeCell ref="A329:H329"/>
    <mergeCell ref="A330:D330"/>
    <mergeCell ref="B331:D331"/>
    <mergeCell ref="B332:D332"/>
    <mergeCell ref="A333:G333"/>
    <mergeCell ref="A342:D342"/>
    <mergeCell ref="E342:F342"/>
    <mergeCell ref="G342:H342"/>
    <mergeCell ref="B115:D115"/>
    <mergeCell ref="B118:D118"/>
    <mergeCell ref="A119:G119"/>
    <mergeCell ref="A120:H120"/>
    <mergeCell ref="A121:D121"/>
    <mergeCell ref="B122:D122"/>
    <mergeCell ref="A74:H74"/>
    <mergeCell ref="A75:D75"/>
    <mergeCell ref="B76:D76"/>
    <mergeCell ref="A111:D111"/>
    <mergeCell ref="E111:F111"/>
    <mergeCell ref="G111:H111"/>
    <mergeCell ref="G91:H91"/>
    <mergeCell ref="A92:H92"/>
    <mergeCell ref="A88:H88"/>
    <mergeCell ref="A89:G89"/>
    <mergeCell ref="A112:H112"/>
    <mergeCell ref="A113:H113"/>
    <mergeCell ref="A91:D91"/>
    <mergeCell ref="E91:F91"/>
    <mergeCell ref="A87:G87"/>
    <mergeCell ref="B19:D19"/>
    <mergeCell ref="A20:G20"/>
    <mergeCell ref="G14:H14"/>
    <mergeCell ref="B9:D9"/>
    <mergeCell ref="A105:D105"/>
    <mergeCell ref="B106:D106"/>
    <mergeCell ref="A107:G107"/>
    <mergeCell ref="A108:H108"/>
    <mergeCell ref="A109:G109"/>
    <mergeCell ref="B96:D96"/>
    <mergeCell ref="B52:D52"/>
    <mergeCell ref="A46:H46"/>
    <mergeCell ref="A72:D72"/>
    <mergeCell ref="E72:F72"/>
    <mergeCell ref="G72:H72"/>
    <mergeCell ref="A73:H73"/>
    <mergeCell ref="A45:H45"/>
    <mergeCell ref="A50:H50"/>
    <mergeCell ref="A34:D34"/>
    <mergeCell ref="B35:D35"/>
    <mergeCell ref="A36:G36"/>
    <mergeCell ref="A37:H37"/>
    <mergeCell ref="A38:D38"/>
    <mergeCell ref="B39:D39"/>
    <mergeCell ref="A1:H2"/>
    <mergeCell ref="A5:H5"/>
    <mergeCell ref="A4:H4"/>
    <mergeCell ref="B6:D6"/>
    <mergeCell ref="A3:D3"/>
    <mergeCell ref="E3:F3"/>
    <mergeCell ref="G3:H3"/>
    <mergeCell ref="A27:G27"/>
    <mergeCell ref="A28:H28"/>
    <mergeCell ref="A12:G12"/>
    <mergeCell ref="A14:D14"/>
    <mergeCell ref="E14:F14"/>
    <mergeCell ref="B23:D23"/>
    <mergeCell ref="B24:D24"/>
    <mergeCell ref="B25:D25"/>
    <mergeCell ref="B26:D26"/>
    <mergeCell ref="A15:H15"/>
    <mergeCell ref="A16:H16"/>
    <mergeCell ref="B17:D17"/>
    <mergeCell ref="B7:D7"/>
    <mergeCell ref="B8:D8"/>
    <mergeCell ref="A10:G10"/>
    <mergeCell ref="A11:H11"/>
    <mergeCell ref="B18:D18"/>
    <mergeCell ref="A21:H21"/>
    <mergeCell ref="B22:D22"/>
    <mergeCell ref="A32:H32"/>
    <mergeCell ref="A33:H33"/>
    <mergeCell ref="A40:G40"/>
    <mergeCell ref="A41:H41"/>
    <mergeCell ref="A42:G42"/>
    <mergeCell ref="A31:D31"/>
    <mergeCell ref="E31:F31"/>
    <mergeCell ref="G31:H31"/>
    <mergeCell ref="A29:G29"/>
    <mergeCell ref="B53:D53"/>
    <mergeCell ref="A58:D58"/>
    <mergeCell ref="E58:F58"/>
    <mergeCell ref="G58:H58"/>
    <mergeCell ref="A59:H59"/>
    <mergeCell ref="A60:H60"/>
    <mergeCell ref="A61:D61"/>
    <mergeCell ref="B86:D86"/>
    <mergeCell ref="A78:G78"/>
    <mergeCell ref="A79:H79"/>
    <mergeCell ref="A80:D80"/>
    <mergeCell ref="B81:D81"/>
    <mergeCell ref="B82:D82"/>
    <mergeCell ref="A83:G83"/>
    <mergeCell ref="A84:H84"/>
    <mergeCell ref="A85:D85"/>
    <mergeCell ref="A55:H55"/>
    <mergeCell ref="A56:G56"/>
    <mergeCell ref="B126:D126"/>
    <mergeCell ref="B127:D127"/>
    <mergeCell ref="A93:H93"/>
    <mergeCell ref="A94:D94"/>
    <mergeCell ref="B62:D62"/>
    <mergeCell ref="A63:G63"/>
    <mergeCell ref="A64:H64"/>
    <mergeCell ref="A65:D65"/>
    <mergeCell ref="B66:D66"/>
    <mergeCell ref="B67:D67"/>
    <mergeCell ref="A68:G68"/>
    <mergeCell ref="A69:H69"/>
    <mergeCell ref="A70:G70"/>
    <mergeCell ref="B95:D95"/>
    <mergeCell ref="B97:D97"/>
    <mergeCell ref="A98:G98"/>
    <mergeCell ref="A99:H99"/>
    <mergeCell ref="A100:D100"/>
    <mergeCell ref="B101:D101"/>
    <mergeCell ref="B102:D102"/>
    <mergeCell ref="A103:G103"/>
    <mergeCell ref="A104:H104"/>
    <mergeCell ref="B77:D77"/>
    <mergeCell ref="A114:D114"/>
    <mergeCell ref="B142:D142"/>
    <mergeCell ref="B143:D143"/>
    <mergeCell ref="A144:G144"/>
    <mergeCell ref="A145:H145"/>
    <mergeCell ref="A128:G128"/>
    <mergeCell ref="A129:H129"/>
    <mergeCell ref="A130:G130"/>
    <mergeCell ref="B116:D116"/>
    <mergeCell ref="B117:D117"/>
    <mergeCell ref="A133:H133"/>
    <mergeCell ref="A134:H134"/>
    <mergeCell ref="A135:D135"/>
    <mergeCell ref="B136:D136"/>
    <mergeCell ref="B137:D137"/>
    <mergeCell ref="A138:G138"/>
    <mergeCell ref="A139:H139"/>
    <mergeCell ref="A140:D140"/>
    <mergeCell ref="B141:D141"/>
    <mergeCell ref="B125:D125"/>
    <mergeCell ref="A132:D132"/>
    <mergeCell ref="E132:F132"/>
    <mergeCell ref="G132:H132"/>
    <mergeCell ref="B123:D123"/>
    <mergeCell ref="B124:D124"/>
    <mergeCell ref="B179:D179"/>
    <mergeCell ref="A180:G180"/>
    <mergeCell ref="A146:G146"/>
    <mergeCell ref="A166:G166"/>
    <mergeCell ref="B169:D169"/>
    <mergeCell ref="A170:G170"/>
    <mergeCell ref="A158:H158"/>
    <mergeCell ref="A159:G159"/>
    <mergeCell ref="G161:H161"/>
    <mergeCell ref="A162:H162"/>
    <mergeCell ref="A163:H163"/>
    <mergeCell ref="B165:D165"/>
    <mergeCell ref="A182:G182"/>
    <mergeCell ref="A183:H183"/>
    <mergeCell ref="A184:D184"/>
    <mergeCell ref="A148:D148"/>
    <mergeCell ref="E148:F148"/>
    <mergeCell ref="G148:H148"/>
    <mergeCell ref="A181:H181"/>
    <mergeCell ref="A171:H171"/>
    <mergeCell ref="A172:G172"/>
    <mergeCell ref="A149:H149"/>
    <mergeCell ref="A150:H150"/>
    <mergeCell ref="B152:D152"/>
    <mergeCell ref="A153:G153"/>
    <mergeCell ref="B156:D156"/>
    <mergeCell ref="A157:G157"/>
    <mergeCell ref="A161:D161"/>
    <mergeCell ref="E161:F161"/>
    <mergeCell ref="A174:D174"/>
    <mergeCell ref="E174:F174"/>
    <mergeCell ref="G174:H174"/>
    <mergeCell ref="A175:H175"/>
    <mergeCell ref="A176:H176"/>
    <mergeCell ref="A177:D177"/>
    <mergeCell ref="B178:D178"/>
    <mergeCell ref="A200:D200"/>
    <mergeCell ref="A201:D201"/>
    <mergeCell ref="A202:D202"/>
    <mergeCell ref="A203:D203"/>
    <mergeCell ref="A204:D204"/>
    <mergeCell ref="A205:D205"/>
    <mergeCell ref="A189:D189"/>
    <mergeCell ref="A190:D190"/>
    <mergeCell ref="A191:D191"/>
    <mergeCell ref="A192:D192"/>
    <mergeCell ref="A229:D229"/>
    <mergeCell ref="E229:F229"/>
    <mergeCell ref="G229:H229"/>
    <mergeCell ref="A230:H230"/>
    <mergeCell ref="A231:H231"/>
    <mergeCell ref="A221:G221"/>
    <mergeCell ref="B224:D224"/>
    <mergeCell ref="A225:G225"/>
    <mergeCell ref="A226:H226"/>
    <mergeCell ref="A227:G227"/>
    <mergeCell ref="A241:G241"/>
    <mergeCell ref="B234:D234"/>
    <mergeCell ref="A235:G235"/>
    <mergeCell ref="B238:D238"/>
    <mergeCell ref="A239:G239"/>
    <mergeCell ref="A240:H240"/>
    <mergeCell ref="B233:D233"/>
    <mergeCell ref="B261:D261"/>
    <mergeCell ref="B262:D262"/>
    <mergeCell ref="B247:D247"/>
    <mergeCell ref="B248:D248"/>
    <mergeCell ref="A249:G249"/>
    <mergeCell ref="B252:D252"/>
    <mergeCell ref="G243:H243"/>
    <mergeCell ref="A212:H212"/>
    <mergeCell ref="A213:G213"/>
    <mergeCell ref="A271:D271"/>
    <mergeCell ref="E271:F271"/>
    <mergeCell ref="G271:H271"/>
    <mergeCell ref="B294:D294"/>
    <mergeCell ref="A295:G295"/>
    <mergeCell ref="A296:H296"/>
    <mergeCell ref="A297:G297"/>
    <mergeCell ref="B275:D275"/>
    <mergeCell ref="B276:D276"/>
    <mergeCell ref="A277:G277"/>
    <mergeCell ref="B280:D280"/>
    <mergeCell ref="A263:G263"/>
    <mergeCell ref="B266:D266"/>
    <mergeCell ref="B289:D289"/>
    <mergeCell ref="A267:G267"/>
    <mergeCell ref="A268:H268"/>
    <mergeCell ref="A272:H272"/>
    <mergeCell ref="A273:H273"/>
    <mergeCell ref="A243:D243"/>
    <mergeCell ref="E243:F243"/>
    <mergeCell ref="A257:D257"/>
    <mergeCell ref="E257:F257"/>
    <mergeCell ref="G215:H215"/>
    <mergeCell ref="A216:H216"/>
    <mergeCell ref="A217:H217"/>
    <mergeCell ref="B219:D219"/>
    <mergeCell ref="B220:D220"/>
    <mergeCell ref="A215:D215"/>
    <mergeCell ref="E215:F215"/>
    <mergeCell ref="A185:D185"/>
    <mergeCell ref="A186:D186"/>
    <mergeCell ref="A187:D187"/>
    <mergeCell ref="A188:D188"/>
    <mergeCell ref="A193:D193"/>
    <mergeCell ref="A194:D194"/>
    <mergeCell ref="A195:D195"/>
    <mergeCell ref="A196:D196"/>
    <mergeCell ref="A197:D197"/>
    <mergeCell ref="A198:D198"/>
    <mergeCell ref="A199:D199"/>
    <mergeCell ref="A206:D206"/>
    <mergeCell ref="A207:D207"/>
    <mergeCell ref="A208:D208"/>
    <mergeCell ref="A209:D209"/>
    <mergeCell ref="A210:D210"/>
    <mergeCell ref="A211:G211"/>
    <mergeCell ref="A323:G323"/>
    <mergeCell ref="A324:H324"/>
    <mergeCell ref="A325:G325"/>
    <mergeCell ref="A244:H244"/>
    <mergeCell ref="A245:H245"/>
    <mergeCell ref="A253:G253"/>
    <mergeCell ref="A254:H254"/>
    <mergeCell ref="A255:G255"/>
    <mergeCell ref="A299:D299"/>
    <mergeCell ref="E299:F299"/>
    <mergeCell ref="G299:H299"/>
    <mergeCell ref="A300:H300"/>
    <mergeCell ref="A301:H301"/>
    <mergeCell ref="B303:D303"/>
    <mergeCell ref="B304:D304"/>
    <mergeCell ref="A305:G305"/>
    <mergeCell ref="B308:D308"/>
    <mergeCell ref="G257:H257"/>
    <mergeCell ref="A258:H258"/>
    <mergeCell ref="A259:H259"/>
    <mergeCell ref="A269:G269"/>
    <mergeCell ref="A313:D313"/>
    <mergeCell ref="E313:F313"/>
    <mergeCell ref="G313:H313"/>
    <mergeCell ref="A314:H314"/>
    <mergeCell ref="A315:H315"/>
    <mergeCell ref="B317:D317"/>
    <mergeCell ref="B318:D318"/>
    <mergeCell ref="A319:G319"/>
    <mergeCell ref="B322:D322"/>
    <mergeCell ref="A353:G353"/>
    <mergeCell ref="A354:H354"/>
    <mergeCell ref="A355:G355"/>
    <mergeCell ref="A44:D44"/>
    <mergeCell ref="E44:F44"/>
    <mergeCell ref="G44:H44"/>
    <mergeCell ref="A47:D47"/>
    <mergeCell ref="B48:D48"/>
    <mergeCell ref="A49:G49"/>
    <mergeCell ref="A51:D51"/>
    <mergeCell ref="A54:G54"/>
    <mergeCell ref="A281:G281"/>
    <mergeCell ref="A282:H282"/>
    <mergeCell ref="A283:G283"/>
    <mergeCell ref="A285:D285"/>
    <mergeCell ref="E285:F285"/>
    <mergeCell ref="G285:H285"/>
    <mergeCell ref="A286:H286"/>
    <mergeCell ref="A287:H287"/>
    <mergeCell ref="B290:D290"/>
    <mergeCell ref="A291:G291"/>
    <mergeCell ref="A309:G309"/>
    <mergeCell ref="A310:H310"/>
    <mergeCell ref="A311:G311"/>
    <mergeCell ref="A344:H344"/>
    <mergeCell ref="A345:D345"/>
    <mergeCell ref="B346:D346"/>
    <mergeCell ref="B347:D347"/>
    <mergeCell ref="A348:G348"/>
    <mergeCell ref="A349:H349"/>
    <mergeCell ref="A350:D350"/>
    <mergeCell ref="B351:D351"/>
    <mergeCell ref="B352:D352"/>
  </mergeCells>
  <phoneticPr fontId="76" type="noConversion"/>
  <printOptions horizontalCentered="1"/>
  <pageMargins left="0.59055118110236227" right="0.11811023622047245" top="0.51181102362204722" bottom="0.98425196850393704" header="0" footer="0.31496062992125984"/>
  <pageSetup paperSize="9" scale="79" fitToHeight="0" orientation="portrait" horizontalDpi="300" verticalDpi="300" r:id="rId1"/>
  <headerFooter>
    <oddFooter>&amp;L&amp;G&amp;C&amp;"-,Negrito"&amp;9Camila Diel Bobrzyk
 &amp;"-,Regular"Engenheira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90" zoomScaleNormal="90" workbookViewId="0">
      <selection activeCell="I159" sqref="I159"/>
    </sheetView>
  </sheetViews>
  <sheetFormatPr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ht="15" customHeight="1">
      <c r="A1" s="638" t="s">
        <v>281</v>
      </c>
      <c r="B1" s="639"/>
      <c r="C1" s="639"/>
      <c r="D1" s="639"/>
      <c r="E1" s="639"/>
      <c r="F1" s="639"/>
      <c r="G1" s="639"/>
      <c r="H1" s="639"/>
      <c r="I1" s="639"/>
      <c r="J1" s="640"/>
    </row>
    <row r="2" spans="1:10" ht="35.25" customHeight="1">
      <c r="A2" s="289" t="s">
        <v>282</v>
      </c>
      <c r="B2" s="195" t="s">
        <v>283</v>
      </c>
      <c r="C2" s="196" t="s">
        <v>284</v>
      </c>
      <c r="D2" s="289" t="s">
        <v>285</v>
      </c>
      <c r="E2" s="289" t="s">
        <v>286</v>
      </c>
      <c r="F2" s="289" t="s">
        <v>287</v>
      </c>
      <c r="G2" s="197" t="s">
        <v>288</v>
      </c>
      <c r="H2" s="289" t="s">
        <v>289</v>
      </c>
      <c r="I2" s="288" t="s">
        <v>290</v>
      </c>
      <c r="J2" s="288" t="s">
        <v>291</v>
      </c>
    </row>
    <row r="3" spans="1:10" ht="15" customHeight="1">
      <c r="A3" s="629">
        <v>1</v>
      </c>
      <c r="B3" s="628" t="s">
        <v>408</v>
      </c>
      <c r="C3" s="198" t="s">
        <v>409</v>
      </c>
      <c r="D3" s="249" t="s">
        <v>410</v>
      </c>
      <c r="E3" s="198" t="s">
        <v>411</v>
      </c>
      <c r="F3" s="198"/>
      <c r="G3" s="200">
        <v>44447</v>
      </c>
      <c r="H3" s="201" t="s">
        <v>412</v>
      </c>
      <c r="I3" s="431">
        <v>300</v>
      </c>
      <c r="J3" s="641">
        <f>MEDIAN(I3:I5)</f>
        <v>295</v>
      </c>
    </row>
    <row r="4" spans="1:10">
      <c r="A4" s="630"/>
      <c r="B4" s="628"/>
      <c r="C4" s="199" t="s">
        <v>413</v>
      </c>
      <c r="D4" s="249" t="s">
        <v>414</v>
      </c>
      <c r="E4" s="198" t="s">
        <v>415</v>
      </c>
      <c r="F4" s="199"/>
      <c r="G4" s="200">
        <v>44447</v>
      </c>
      <c r="H4" s="201" t="s">
        <v>416</v>
      </c>
      <c r="I4" s="431">
        <v>290</v>
      </c>
      <c r="J4" s="641"/>
    </row>
    <row r="5" spans="1:10">
      <c r="A5" s="631"/>
      <c r="B5" s="628"/>
      <c r="C5" s="422"/>
      <c r="D5" s="423"/>
      <c r="E5" s="424"/>
      <c r="F5" s="427"/>
      <c r="G5" s="248"/>
      <c r="H5" s="425"/>
      <c r="I5" s="426"/>
      <c r="J5" s="641"/>
    </row>
    <row r="6" spans="1:10">
      <c r="C6" s="428"/>
      <c r="D6" s="429"/>
      <c r="E6" s="430"/>
      <c r="F6" s="429"/>
      <c r="I6" s="429"/>
    </row>
    <row r="7" spans="1:10" ht="15" customHeight="1">
      <c r="A7" s="629">
        <v>2</v>
      </c>
      <c r="B7" s="628" t="s">
        <v>417</v>
      </c>
      <c r="C7" s="198" t="s">
        <v>409</v>
      </c>
      <c r="D7" s="249" t="s">
        <v>410</v>
      </c>
      <c r="E7" s="198" t="s">
        <v>411</v>
      </c>
      <c r="F7" s="198"/>
      <c r="G7" s="200">
        <v>44447</v>
      </c>
      <c r="H7" s="201" t="s">
        <v>412</v>
      </c>
      <c r="I7" s="431">
        <v>350</v>
      </c>
      <c r="J7" s="641">
        <f>MEDIAN(I7:I9)</f>
        <v>345</v>
      </c>
    </row>
    <row r="8" spans="1:10">
      <c r="A8" s="630"/>
      <c r="B8" s="628"/>
      <c r="C8" s="199" t="s">
        <v>413</v>
      </c>
      <c r="D8" s="249" t="s">
        <v>414</v>
      </c>
      <c r="E8" s="198" t="s">
        <v>415</v>
      </c>
      <c r="F8" s="199"/>
      <c r="G8" s="200">
        <v>44447</v>
      </c>
      <c r="H8" s="201" t="s">
        <v>416</v>
      </c>
      <c r="I8" s="431">
        <v>340</v>
      </c>
      <c r="J8" s="641"/>
    </row>
    <row r="9" spans="1:10">
      <c r="A9" s="631"/>
      <c r="B9" s="628"/>
      <c r="C9" s="198"/>
      <c r="D9" s="249"/>
      <c r="E9" s="198"/>
      <c r="F9" s="198"/>
      <c r="G9" s="200"/>
      <c r="H9" s="201"/>
      <c r="I9" s="431"/>
      <c r="J9" s="641"/>
    </row>
    <row r="10" spans="1:10">
      <c r="A10" s="250"/>
      <c r="B10" s="251"/>
      <c r="C10" s="259"/>
      <c r="D10" s="308"/>
      <c r="E10" s="252"/>
      <c r="F10" s="253"/>
      <c r="G10" s="254"/>
      <c r="H10" s="255"/>
      <c r="I10" s="256"/>
      <c r="J10" s="257"/>
    </row>
    <row r="11" spans="1:10">
      <c r="A11" s="643" t="s">
        <v>598</v>
      </c>
      <c r="B11" s="643"/>
      <c r="C11" s="643"/>
      <c r="D11" s="643"/>
      <c r="E11" s="643"/>
      <c r="F11" s="643"/>
      <c r="G11" s="643"/>
      <c r="H11" s="643"/>
      <c r="I11" s="643"/>
      <c r="J11" s="643"/>
    </row>
    <row r="12" spans="1:10" ht="15" customHeight="1">
      <c r="A12" s="625">
        <v>5</v>
      </c>
      <c r="B12" s="642" t="s">
        <v>599</v>
      </c>
      <c r="C12" s="198" t="s">
        <v>429</v>
      </c>
      <c r="D12" s="249"/>
      <c r="E12" s="198" t="s">
        <v>929</v>
      </c>
      <c r="F12" s="198" t="s">
        <v>930</v>
      </c>
      <c r="G12" s="200">
        <v>44447</v>
      </c>
      <c r="H12" s="201" t="s">
        <v>412</v>
      </c>
      <c r="I12" s="431">
        <v>669.8</v>
      </c>
      <c r="J12" s="635">
        <f>MEDIAN(I12:I14)</f>
        <v>669.8</v>
      </c>
    </row>
    <row r="13" spans="1:10">
      <c r="A13" s="625"/>
      <c r="B13" s="642"/>
      <c r="C13" s="199" t="s">
        <v>931</v>
      </c>
      <c r="D13" s="249"/>
      <c r="E13" s="198" t="s">
        <v>932</v>
      </c>
      <c r="F13" s="199" t="s">
        <v>933</v>
      </c>
      <c r="G13" s="200">
        <v>44447</v>
      </c>
      <c r="H13" s="201" t="s">
        <v>412</v>
      </c>
      <c r="I13" s="431">
        <v>750.18</v>
      </c>
      <c r="J13" s="636"/>
    </row>
    <row r="14" spans="1:10">
      <c r="A14" s="625"/>
      <c r="B14" s="642"/>
      <c r="C14" s="199" t="s">
        <v>934</v>
      </c>
      <c r="D14" s="249"/>
      <c r="E14" s="432" t="s">
        <v>935</v>
      </c>
      <c r="F14" s="198" t="s">
        <v>936</v>
      </c>
      <c r="G14" s="200">
        <v>44447</v>
      </c>
      <c r="H14" s="201" t="s">
        <v>412</v>
      </c>
      <c r="I14" s="431">
        <v>642</v>
      </c>
      <c r="J14" s="637"/>
    </row>
    <row r="15" spans="1:10">
      <c r="A15" s="246"/>
      <c r="B15" s="306"/>
      <c r="C15" s="433"/>
      <c r="D15" s="434"/>
      <c r="E15" s="435"/>
      <c r="F15" s="434"/>
      <c r="G15" s="307"/>
      <c r="H15" s="307"/>
      <c r="I15" s="434"/>
      <c r="J15" s="307"/>
    </row>
    <row r="16" spans="1:10" ht="15" customHeight="1">
      <c r="A16" s="625">
        <v>6</v>
      </c>
      <c r="B16" s="642" t="s">
        <v>562</v>
      </c>
      <c r="C16" s="198" t="s">
        <v>429</v>
      </c>
      <c r="D16" s="249"/>
      <c r="E16" s="198" t="s">
        <v>929</v>
      </c>
      <c r="F16" s="198" t="s">
        <v>930</v>
      </c>
      <c r="G16" s="200">
        <v>44447</v>
      </c>
      <c r="H16" s="201" t="s">
        <v>98</v>
      </c>
      <c r="I16" s="431">
        <v>29.82</v>
      </c>
      <c r="J16" s="635">
        <f>MEDIAN(I16:I18)</f>
        <v>29.82</v>
      </c>
    </row>
    <row r="17" spans="1:10">
      <c r="A17" s="625"/>
      <c r="B17" s="642"/>
      <c r="C17" s="199" t="s">
        <v>931</v>
      </c>
      <c r="D17" s="249"/>
      <c r="E17" s="198" t="s">
        <v>932</v>
      </c>
      <c r="F17" s="199" t="s">
        <v>933</v>
      </c>
      <c r="G17" s="200">
        <v>44447</v>
      </c>
      <c r="H17" s="201" t="s">
        <v>98</v>
      </c>
      <c r="I17" s="431">
        <v>31.12</v>
      </c>
      <c r="J17" s="636"/>
    </row>
    <row r="18" spans="1:10">
      <c r="A18" s="625"/>
      <c r="B18" s="642"/>
      <c r="C18" s="199" t="s">
        <v>934</v>
      </c>
      <c r="D18" s="249"/>
      <c r="E18" s="432" t="s">
        <v>935</v>
      </c>
      <c r="F18" s="198" t="s">
        <v>936</v>
      </c>
      <c r="G18" s="200">
        <v>44447</v>
      </c>
      <c r="H18" s="201" t="s">
        <v>98</v>
      </c>
      <c r="I18" s="431">
        <v>28.6</v>
      </c>
      <c r="J18" s="637"/>
    </row>
    <row r="19" spans="1:10">
      <c r="A19" s="436"/>
      <c r="B19" s="437"/>
      <c r="C19" s="438"/>
      <c r="D19" s="438"/>
      <c r="E19" s="439"/>
      <c r="F19" s="438"/>
      <c r="G19" s="246"/>
      <c r="H19" s="440"/>
      <c r="I19" s="441"/>
      <c r="J19" s="307"/>
    </row>
    <row r="20" spans="1:10" ht="15" customHeight="1">
      <c r="A20" s="625">
        <v>7</v>
      </c>
      <c r="B20" s="642" t="s">
        <v>563</v>
      </c>
      <c r="C20" s="198" t="s">
        <v>429</v>
      </c>
      <c r="D20" s="249"/>
      <c r="E20" s="198" t="s">
        <v>929</v>
      </c>
      <c r="F20" s="198" t="s">
        <v>930</v>
      </c>
      <c r="G20" s="200">
        <v>44447</v>
      </c>
      <c r="H20" s="201" t="s">
        <v>98</v>
      </c>
      <c r="I20" s="431">
        <v>2.76</v>
      </c>
      <c r="J20" s="635">
        <f>MEDIAN(I20:I22)</f>
        <v>2.76</v>
      </c>
    </row>
    <row r="21" spans="1:10">
      <c r="A21" s="625"/>
      <c r="B21" s="642"/>
      <c r="C21" s="199" t="s">
        <v>931</v>
      </c>
      <c r="D21" s="249"/>
      <c r="E21" s="198" t="s">
        <v>932</v>
      </c>
      <c r="F21" s="199" t="s">
        <v>933</v>
      </c>
      <c r="G21" s="200">
        <v>44447</v>
      </c>
      <c r="H21" s="201" t="s">
        <v>98</v>
      </c>
      <c r="I21" s="431">
        <v>9.1199999999999992</v>
      </c>
      <c r="J21" s="636"/>
    </row>
    <row r="22" spans="1:10">
      <c r="A22" s="625"/>
      <c r="B22" s="642"/>
      <c r="C22" s="199" t="s">
        <v>934</v>
      </c>
      <c r="D22" s="249"/>
      <c r="E22" s="432" t="s">
        <v>935</v>
      </c>
      <c r="F22" s="198" t="s">
        <v>936</v>
      </c>
      <c r="G22" s="200">
        <v>44447</v>
      </c>
      <c r="H22" s="201" t="s">
        <v>98</v>
      </c>
      <c r="I22" s="431">
        <v>2.65</v>
      </c>
      <c r="J22" s="637"/>
    </row>
    <row r="23" spans="1:10">
      <c r="A23" s="436"/>
      <c r="B23" s="437"/>
      <c r="C23" s="438"/>
      <c r="D23" s="438"/>
      <c r="E23" s="439"/>
      <c r="F23" s="438"/>
      <c r="G23" s="246"/>
      <c r="H23" s="440"/>
      <c r="I23" s="442"/>
      <c r="J23" s="307"/>
    </row>
    <row r="24" spans="1:10" ht="15" customHeight="1">
      <c r="A24" s="629">
        <v>8</v>
      </c>
      <c r="B24" s="632" t="s">
        <v>564</v>
      </c>
      <c r="C24" s="198" t="s">
        <v>429</v>
      </c>
      <c r="D24" s="249"/>
      <c r="E24" s="198" t="s">
        <v>929</v>
      </c>
      <c r="F24" s="198" t="s">
        <v>930</v>
      </c>
      <c r="G24" s="200">
        <v>44447</v>
      </c>
      <c r="H24" s="201" t="s">
        <v>98</v>
      </c>
      <c r="I24" s="431">
        <v>5.24</v>
      </c>
      <c r="J24" s="635">
        <f>MEDIAN(I24:I26)</f>
        <v>5.24</v>
      </c>
    </row>
    <row r="25" spans="1:10">
      <c r="A25" s="630"/>
      <c r="B25" s="633"/>
      <c r="C25" s="199" t="s">
        <v>931</v>
      </c>
      <c r="D25" s="249"/>
      <c r="E25" s="198" t="s">
        <v>932</v>
      </c>
      <c r="F25" s="199" t="s">
        <v>933</v>
      </c>
      <c r="G25" s="200">
        <v>44447</v>
      </c>
      <c r="H25" s="201" t="s">
        <v>98</v>
      </c>
      <c r="I25" s="431">
        <v>10.09</v>
      </c>
      <c r="J25" s="636"/>
    </row>
    <row r="26" spans="1:10">
      <c r="A26" s="631"/>
      <c r="B26" s="634"/>
      <c r="C26" s="199" t="s">
        <v>934</v>
      </c>
      <c r="D26" s="249"/>
      <c r="E26" s="432" t="s">
        <v>935</v>
      </c>
      <c r="F26" s="198" t="s">
        <v>936</v>
      </c>
      <c r="G26" s="200">
        <v>44447</v>
      </c>
      <c r="H26" s="201" t="s">
        <v>98</v>
      </c>
      <c r="I26" s="431">
        <v>5.03</v>
      </c>
      <c r="J26" s="637"/>
    </row>
    <row r="27" spans="1:10">
      <c r="A27" s="436"/>
      <c r="B27" s="437"/>
      <c r="C27" s="438"/>
      <c r="D27" s="438"/>
      <c r="E27" s="439"/>
      <c r="F27" s="438"/>
      <c r="G27" s="246"/>
      <c r="H27" s="440"/>
      <c r="I27" s="441"/>
      <c r="J27" s="307"/>
    </row>
    <row r="28" spans="1:10" ht="15" customHeight="1">
      <c r="A28" s="629">
        <v>9</v>
      </c>
      <c r="B28" s="632" t="s">
        <v>565</v>
      </c>
      <c r="C28" s="198" t="s">
        <v>429</v>
      </c>
      <c r="D28" s="249"/>
      <c r="E28" s="198" t="s">
        <v>929</v>
      </c>
      <c r="F28" s="198" t="s">
        <v>930</v>
      </c>
      <c r="G28" s="200">
        <v>44447</v>
      </c>
      <c r="H28" s="201" t="s">
        <v>98</v>
      </c>
      <c r="I28" s="431">
        <v>2.44</v>
      </c>
      <c r="J28" s="635">
        <f>MEDIAN(I28:I30)</f>
        <v>2.44</v>
      </c>
    </row>
    <row r="29" spans="1:10">
      <c r="A29" s="630"/>
      <c r="B29" s="633"/>
      <c r="C29" s="199" t="s">
        <v>931</v>
      </c>
      <c r="D29" s="249"/>
      <c r="E29" s="198" t="s">
        <v>932</v>
      </c>
      <c r="F29" s="199" t="s">
        <v>933</v>
      </c>
      <c r="G29" s="200">
        <v>44447</v>
      </c>
      <c r="H29" s="201" t="s">
        <v>98</v>
      </c>
      <c r="I29" s="431">
        <v>3.4</v>
      </c>
      <c r="J29" s="636"/>
    </row>
    <row r="30" spans="1:10">
      <c r="A30" s="631"/>
      <c r="B30" s="634"/>
      <c r="C30" s="199" t="s">
        <v>934</v>
      </c>
      <c r="D30" s="249"/>
      <c r="E30" s="432" t="s">
        <v>935</v>
      </c>
      <c r="F30" s="198" t="s">
        <v>936</v>
      </c>
      <c r="G30" s="200">
        <v>44447</v>
      </c>
      <c r="H30" s="201" t="s">
        <v>98</v>
      </c>
      <c r="I30" s="431">
        <v>2.34</v>
      </c>
      <c r="J30" s="637"/>
    </row>
    <row r="31" spans="1:10">
      <c r="A31" s="436"/>
      <c r="B31" s="437"/>
      <c r="C31" s="438"/>
      <c r="D31" s="438"/>
      <c r="E31" s="439"/>
      <c r="F31" s="438"/>
      <c r="G31" s="246"/>
      <c r="H31" s="440"/>
      <c r="I31" s="441"/>
      <c r="J31" s="307"/>
    </row>
    <row r="32" spans="1:10" ht="15" customHeight="1">
      <c r="A32" s="629">
        <v>10</v>
      </c>
      <c r="B32" s="632" t="s">
        <v>566</v>
      </c>
      <c r="C32" s="198" t="s">
        <v>429</v>
      </c>
      <c r="D32" s="249"/>
      <c r="E32" s="198" t="s">
        <v>929</v>
      </c>
      <c r="F32" s="198" t="s">
        <v>930</v>
      </c>
      <c r="G32" s="200">
        <v>44447</v>
      </c>
      <c r="H32" s="201" t="s">
        <v>98</v>
      </c>
      <c r="I32" s="431">
        <v>1.1499999999999999</v>
      </c>
      <c r="J32" s="635">
        <f>MEDIAN(I32:I34)</f>
        <v>1.1499999999999999</v>
      </c>
    </row>
    <row r="33" spans="1:10">
      <c r="A33" s="630"/>
      <c r="B33" s="633"/>
      <c r="C33" s="199" t="s">
        <v>931</v>
      </c>
      <c r="D33" s="249"/>
      <c r="E33" s="198" t="s">
        <v>932</v>
      </c>
      <c r="F33" s="199" t="s">
        <v>933</v>
      </c>
      <c r="G33" s="200">
        <v>44447</v>
      </c>
      <c r="H33" s="201" t="s">
        <v>98</v>
      </c>
      <c r="I33" s="431">
        <v>2</v>
      </c>
      <c r="J33" s="636"/>
    </row>
    <row r="34" spans="1:10">
      <c r="A34" s="631"/>
      <c r="B34" s="634"/>
      <c r="C34" s="199" t="s">
        <v>934</v>
      </c>
      <c r="D34" s="249"/>
      <c r="E34" s="432" t="s">
        <v>935</v>
      </c>
      <c r="F34" s="198" t="s">
        <v>936</v>
      </c>
      <c r="G34" s="200">
        <v>44447</v>
      </c>
      <c r="H34" s="201" t="s">
        <v>98</v>
      </c>
      <c r="I34" s="431">
        <v>1.1000000000000001</v>
      </c>
      <c r="J34" s="637"/>
    </row>
    <row r="35" spans="1:10">
      <c r="A35" s="436"/>
      <c r="B35" s="437"/>
      <c r="C35" s="438"/>
      <c r="D35" s="438"/>
      <c r="E35" s="439"/>
      <c r="F35" s="438"/>
      <c r="G35" s="246"/>
      <c r="H35" s="440"/>
      <c r="I35" s="441"/>
      <c r="J35" s="307"/>
    </row>
    <row r="36" spans="1:10" ht="15" customHeight="1">
      <c r="A36" s="629">
        <v>11</v>
      </c>
      <c r="B36" s="632" t="s">
        <v>567</v>
      </c>
      <c r="C36" s="198" t="s">
        <v>429</v>
      </c>
      <c r="D36" s="249"/>
      <c r="E36" s="198" t="s">
        <v>929</v>
      </c>
      <c r="F36" s="198" t="s">
        <v>930</v>
      </c>
      <c r="G36" s="200">
        <v>44447</v>
      </c>
      <c r="H36" s="201" t="s">
        <v>98</v>
      </c>
      <c r="I36" s="431">
        <v>32.17</v>
      </c>
      <c r="J36" s="635">
        <f>MEDIAN(I36:I38)</f>
        <v>19.79</v>
      </c>
    </row>
    <row r="37" spans="1:10">
      <c r="A37" s="630"/>
      <c r="B37" s="633"/>
      <c r="C37" s="199" t="s">
        <v>931</v>
      </c>
      <c r="D37" s="249"/>
      <c r="E37" s="198" t="s">
        <v>932</v>
      </c>
      <c r="F37" s="199" t="s">
        <v>933</v>
      </c>
      <c r="G37" s="200">
        <v>44447</v>
      </c>
      <c r="H37" s="201" t="s">
        <v>98</v>
      </c>
      <c r="I37" s="431">
        <v>19.79</v>
      </c>
      <c r="J37" s="636"/>
    </row>
    <row r="38" spans="1:10">
      <c r="A38" s="631"/>
      <c r="B38" s="634"/>
      <c r="C38" s="199" t="s">
        <v>934</v>
      </c>
      <c r="D38" s="249"/>
      <c r="E38" s="432" t="s">
        <v>935</v>
      </c>
      <c r="F38" s="198" t="s">
        <v>936</v>
      </c>
      <c r="G38" s="200">
        <v>44447</v>
      </c>
      <c r="H38" s="201" t="s">
        <v>98</v>
      </c>
      <c r="I38" s="431">
        <v>18.850000000000001</v>
      </c>
      <c r="J38" s="637"/>
    </row>
    <row r="39" spans="1:10">
      <c r="A39" s="436"/>
      <c r="B39" s="437"/>
      <c r="C39" s="438"/>
      <c r="D39" s="438"/>
      <c r="E39" s="439"/>
      <c r="F39" s="438"/>
      <c r="G39" s="246"/>
      <c r="H39" s="440"/>
      <c r="I39" s="441"/>
      <c r="J39" s="307"/>
    </row>
    <row r="40" spans="1:10" ht="15" customHeight="1">
      <c r="A40" s="629">
        <v>12</v>
      </c>
      <c r="B40" s="632" t="s">
        <v>568</v>
      </c>
      <c r="C40" s="198" t="s">
        <v>429</v>
      </c>
      <c r="D40" s="249"/>
      <c r="E40" s="198" t="s">
        <v>929</v>
      </c>
      <c r="F40" s="198" t="s">
        <v>930</v>
      </c>
      <c r="G40" s="200">
        <v>44447</v>
      </c>
      <c r="H40" s="201" t="s">
        <v>98</v>
      </c>
      <c r="I40" s="431">
        <v>7.56</v>
      </c>
      <c r="J40" s="635">
        <f>MEDIAN(I40:I42)</f>
        <v>6.89</v>
      </c>
    </row>
    <row r="41" spans="1:10">
      <c r="A41" s="630"/>
      <c r="B41" s="633"/>
      <c r="C41" s="199" t="s">
        <v>931</v>
      </c>
      <c r="D41" s="249"/>
      <c r="E41" s="198" t="s">
        <v>932</v>
      </c>
      <c r="F41" s="199" t="s">
        <v>933</v>
      </c>
      <c r="G41" s="200">
        <v>44447</v>
      </c>
      <c r="H41" s="201" t="s">
        <v>98</v>
      </c>
      <c r="I41" s="431">
        <v>6.89</v>
      </c>
      <c r="J41" s="636"/>
    </row>
    <row r="42" spans="1:10">
      <c r="A42" s="631"/>
      <c r="B42" s="634"/>
      <c r="C42" s="199" t="s">
        <v>934</v>
      </c>
      <c r="D42" s="249"/>
      <c r="E42" s="432" t="s">
        <v>935</v>
      </c>
      <c r="F42" s="198" t="s">
        <v>936</v>
      </c>
      <c r="G42" s="200">
        <v>44447</v>
      </c>
      <c r="H42" s="201" t="s">
        <v>98</v>
      </c>
      <c r="I42" s="431">
        <v>6.72</v>
      </c>
      <c r="J42" s="637"/>
    </row>
    <row r="43" spans="1:10">
      <c r="A43" s="436"/>
      <c r="B43" s="437"/>
      <c r="C43" s="438"/>
      <c r="D43" s="438"/>
      <c r="E43" s="439"/>
      <c r="F43" s="438"/>
      <c r="G43" s="246"/>
      <c r="H43" s="440"/>
      <c r="I43" s="441"/>
      <c r="J43" s="307"/>
    </row>
    <row r="44" spans="1:10" ht="15" customHeight="1">
      <c r="A44" s="629">
        <v>13</v>
      </c>
      <c r="B44" s="632" t="s">
        <v>569</v>
      </c>
      <c r="C44" s="198" t="s">
        <v>429</v>
      </c>
      <c r="D44" s="249"/>
      <c r="E44" s="198" t="s">
        <v>929</v>
      </c>
      <c r="F44" s="198" t="s">
        <v>930</v>
      </c>
      <c r="G44" s="200">
        <v>44447</v>
      </c>
      <c r="H44" s="201" t="s">
        <v>98</v>
      </c>
      <c r="I44" s="431">
        <v>14.58</v>
      </c>
      <c r="J44" s="635">
        <f>MEDIAN(I44:I46)</f>
        <v>10.46</v>
      </c>
    </row>
    <row r="45" spans="1:10">
      <c r="A45" s="630"/>
      <c r="B45" s="633"/>
      <c r="C45" s="199" t="s">
        <v>931</v>
      </c>
      <c r="D45" s="249"/>
      <c r="E45" s="198" t="s">
        <v>932</v>
      </c>
      <c r="F45" s="199" t="s">
        <v>933</v>
      </c>
      <c r="G45" s="200">
        <v>44447</v>
      </c>
      <c r="H45" s="201" t="s">
        <v>98</v>
      </c>
      <c r="I45" s="431">
        <v>10.46</v>
      </c>
      <c r="J45" s="636"/>
    </row>
    <row r="46" spans="1:10">
      <c r="A46" s="631"/>
      <c r="B46" s="634"/>
      <c r="C46" s="199" t="s">
        <v>934</v>
      </c>
      <c r="D46" s="249"/>
      <c r="E46" s="432" t="s">
        <v>935</v>
      </c>
      <c r="F46" s="198" t="s">
        <v>936</v>
      </c>
      <c r="G46" s="200">
        <v>44447</v>
      </c>
      <c r="H46" s="201" t="s">
        <v>98</v>
      </c>
      <c r="I46" s="431">
        <v>9.58</v>
      </c>
      <c r="J46" s="637"/>
    </row>
    <row r="47" spans="1:10">
      <c r="A47" s="436"/>
      <c r="B47" s="437"/>
      <c r="C47" s="438"/>
      <c r="D47" s="438"/>
      <c r="E47" s="439"/>
      <c r="F47" s="438"/>
      <c r="G47" s="246"/>
      <c r="H47" s="440"/>
      <c r="I47" s="441"/>
      <c r="J47" s="307"/>
    </row>
    <row r="48" spans="1:10" ht="15" customHeight="1">
      <c r="A48" s="625">
        <v>14</v>
      </c>
      <c r="B48" s="642" t="s">
        <v>570</v>
      </c>
      <c r="C48" s="198" t="s">
        <v>429</v>
      </c>
      <c r="D48" s="249"/>
      <c r="E48" s="198" t="s">
        <v>929</v>
      </c>
      <c r="F48" s="198" t="s">
        <v>930</v>
      </c>
      <c r="G48" s="200">
        <v>44447</v>
      </c>
      <c r="H48" s="201" t="s">
        <v>98</v>
      </c>
      <c r="I48" s="431">
        <v>19.5</v>
      </c>
      <c r="J48" s="627">
        <f>MEDIAN(I48:I50)</f>
        <v>17.18</v>
      </c>
    </row>
    <row r="49" spans="1:10">
      <c r="A49" s="625"/>
      <c r="B49" s="642"/>
      <c r="C49" s="199" t="s">
        <v>931</v>
      </c>
      <c r="D49" s="249"/>
      <c r="E49" s="198" t="s">
        <v>932</v>
      </c>
      <c r="F49" s="199" t="s">
        <v>933</v>
      </c>
      <c r="G49" s="200">
        <v>44447</v>
      </c>
      <c r="H49" s="201" t="s">
        <v>98</v>
      </c>
      <c r="I49" s="431">
        <v>17.18</v>
      </c>
      <c r="J49" s="627"/>
    </row>
    <row r="50" spans="1:10">
      <c r="A50" s="625"/>
      <c r="B50" s="642"/>
      <c r="C50" s="199" t="s">
        <v>934</v>
      </c>
      <c r="D50" s="249"/>
      <c r="E50" s="432" t="s">
        <v>935</v>
      </c>
      <c r="F50" s="198" t="s">
        <v>936</v>
      </c>
      <c r="G50" s="200">
        <v>44447</v>
      </c>
      <c r="H50" s="201" t="s">
        <v>98</v>
      </c>
      <c r="I50" s="431">
        <v>16.98</v>
      </c>
      <c r="J50" s="627"/>
    </row>
    <row r="51" spans="1:10">
      <c r="A51" s="443"/>
      <c r="B51" s="444"/>
      <c r="C51" s="445"/>
      <c r="D51" s="446"/>
      <c r="E51" s="447"/>
      <c r="F51" s="447"/>
      <c r="G51" s="448"/>
      <c r="H51" s="449"/>
      <c r="I51" s="450"/>
      <c r="J51" s="258"/>
    </row>
    <row r="52" spans="1:10" ht="15" customHeight="1">
      <c r="A52" s="625">
        <v>15</v>
      </c>
      <c r="B52" s="642" t="s">
        <v>571</v>
      </c>
      <c r="C52" s="198" t="s">
        <v>429</v>
      </c>
      <c r="D52" s="249"/>
      <c r="E52" s="198" t="s">
        <v>929</v>
      </c>
      <c r="F52" s="198" t="s">
        <v>930</v>
      </c>
      <c r="G52" s="200">
        <v>44447</v>
      </c>
      <c r="H52" s="201" t="s">
        <v>98</v>
      </c>
      <c r="I52" s="431">
        <v>2.38</v>
      </c>
      <c r="J52" s="627">
        <f>MEDIAN(I52:I54)</f>
        <v>0.99</v>
      </c>
    </row>
    <row r="53" spans="1:10">
      <c r="A53" s="625"/>
      <c r="B53" s="642"/>
      <c r="C53" s="199" t="s">
        <v>931</v>
      </c>
      <c r="D53" s="249"/>
      <c r="E53" s="198" t="s">
        <v>932</v>
      </c>
      <c r="F53" s="199" t="s">
        <v>933</v>
      </c>
      <c r="G53" s="200">
        <v>44447</v>
      </c>
      <c r="H53" s="201" t="s">
        <v>98</v>
      </c>
      <c r="I53" s="431">
        <v>0.99</v>
      </c>
      <c r="J53" s="627"/>
    </row>
    <row r="54" spans="1:10">
      <c r="A54" s="625"/>
      <c r="B54" s="642"/>
      <c r="C54" s="199" t="s">
        <v>934</v>
      </c>
      <c r="D54" s="249"/>
      <c r="E54" s="432" t="s">
        <v>935</v>
      </c>
      <c r="F54" s="198" t="s">
        <v>936</v>
      </c>
      <c r="G54" s="200">
        <v>44447</v>
      </c>
      <c r="H54" s="201" t="s">
        <v>98</v>
      </c>
      <c r="I54" s="431">
        <v>0.98</v>
      </c>
      <c r="J54" s="627"/>
    </row>
    <row r="55" spans="1:10">
      <c r="A55" s="451"/>
      <c r="B55" s="452"/>
      <c r="C55" s="438"/>
      <c r="D55" s="438"/>
      <c r="E55" s="453"/>
      <c r="F55" s="438"/>
      <c r="G55" s="246"/>
      <c r="H55" s="454"/>
      <c r="I55" s="455"/>
      <c r="J55" s="246"/>
    </row>
    <row r="56" spans="1:10" ht="15" customHeight="1">
      <c r="A56" s="625">
        <v>16</v>
      </c>
      <c r="B56" s="642" t="s">
        <v>572</v>
      </c>
      <c r="C56" s="198" t="s">
        <v>429</v>
      </c>
      <c r="D56" s="249"/>
      <c r="E56" s="198" t="s">
        <v>929</v>
      </c>
      <c r="F56" s="198" t="s">
        <v>930</v>
      </c>
      <c r="G56" s="200">
        <v>44447</v>
      </c>
      <c r="H56" s="201" t="s">
        <v>98</v>
      </c>
      <c r="I56" s="431">
        <v>197.79</v>
      </c>
      <c r="J56" s="627">
        <f>MEDIAN(I56:I58)</f>
        <v>197.79</v>
      </c>
    </row>
    <row r="57" spans="1:10">
      <c r="A57" s="625"/>
      <c r="B57" s="642"/>
      <c r="C57" s="199" t="s">
        <v>931</v>
      </c>
      <c r="D57" s="249"/>
      <c r="E57" s="198" t="s">
        <v>932</v>
      </c>
      <c r="F57" s="199" t="s">
        <v>933</v>
      </c>
      <c r="G57" s="200">
        <v>44447</v>
      </c>
      <c r="H57" s="201" t="s">
        <v>98</v>
      </c>
      <c r="I57" s="431">
        <v>227.83</v>
      </c>
      <c r="J57" s="627"/>
    </row>
    <row r="58" spans="1:10">
      <c r="A58" s="625"/>
      <c r="B58" s="642"/>
      <c r="C58" s="199" t="s">
        <v>934</v>
      </c>
      <c r="D58" s="249"/>
      <c r="E58" s="432" t="s">
        <v>935</v>
      </c>
      <c r="F58" s="198" t="s">
        <v>936</v>
      </c>
      <c r="G58" s="200">
        <v>44447</v>
      </c>
      <c r="H58" s="201" t="s">
        <v>98</v>
      </c>
      <c r="I58" s="431">
        <v>189.68</v>
      </c>
      <c r="J58" s="627"/>
    </row>
    <row r="59" spans="1:10">
      <c r="A59" s="443"/>
      <c r="B59" s="444"/>
      <c r="C59" s="456"/>
      <c r="D59" s="457"/>
      <c r="E59" s="458"/>
      <c r="F59" s="458"/>
      <c r="G59" s="459"/>
      <c r="H59" s="460"/>
      <c r="I59" s="461"/>
      <c r="J59" s="258"/>
    </row>
    <row r="60" spans="1:10" ht="15" customHeight="1">
      <c r="A60" s="625">
        <v>17</v>
      </c>
      <c r="B60" s="642" t="s">
        <v>573</v>
      </c>
      <c r="C60" s="198" t="s">
        <v>429</v>
      </c>
      <c r="D60" s="249"/>
      <c r="E60" s="198" t="s">
        <v>929</v>
      </c>
      <c r="F60" s="198" t="s">
        <v>930</v>
      </c>
      <c r="G60" s="200">
        <v>44447</v>
      </c>
      <c r="H60" s="201" t="s">
        <v>98</v>
      </c>
      <c r="I60" s="431">
        <v>173.64</v>
      </c>
      <c r="J60" s="627">
        <f>MEDIAN(I60:I62)</f>
        <v>173.64</v>
      </c>
    </row>
    <row r="61" spans="1:10">
      <c r="A61" s="625"/>
      <c r="B61" s="642"/>
      <c r="C61" s="199" t="s">
        <v>931</v>
      </c>
      <c r="D61" s="249"/>
      <c r="E61" s="198" t="s">
        <v>932</v>
      </c>
      <c r="F61" s="199" t="s">
        <v>933</v>
      </c>
      <c r="G61" s="200">
        <v>44447</v>
      </c>
      <c r="H61" s="201" t="s">
        <v>98</v>
      </c>
      <c r="I61" s="431">
        <v>230.96</v>
      </c>
      <c r="J61" s="627"/>
    </row>
    <row r="62" spans="1:10">
      <c r="A62" s="625"/>
      <c r="B62" s="642"/>
      <c r="C62" s="199" t="s">
        <v>934</v>
      </c>
      <c r="D62" s="249"/>
      <c r="E62" s="432" t="s">
        <v>935</v>
      </c>
      <c r="F62" s="198" t="s">
        <v>936</v>
      </c>
      <c r="G62" s="200">
        <v>44447</v>
      </c>
      <c r="H62" s="201" t="s">
        <v>98</v>
      </c>
      <c r="I62" s="431">
        <v>166.52</v>
      </c>
      <c r="J62" s="627"/>
    </row>
    <row r="63" spans="1:10">
      <c r="A63" s="436"/>
      <c r="B63" s="437"/>
      <c r="C63" s="438"/>
      <c r="D63" s="438"/>
      <c r="E63" s="439"/>
      <c r="F63" s="438"/>
      <c r="G63" s="246"/>
      <c r="H63" s="440"/>
      <c r="I63" s="441"/>
      <c r="J63" s="307"/>
    </row>
    <row r="64" spans="1:10" ht="15" customHeight="1">
      <c r="A64" s="629">
        <v>18</v>
      </c>
      <c r="B64" s="632" t="s">
        <v>574</v>
      </c>
      <c r="C64" s="198" t="s">
        <v>429</v>
      </c>
      <c r="D64" s="249"/>
      <c r="E64" s="198" t="s">
        <v>929</v>
      </c>
      <c r="F64" s="198" t="s">
        <v>930</v>
      </c>
      <c r="G64" s="200">
        <v>44447</v>
      </c>
      <c r="H64" s="201" t="s">
        <v>98</v>
      </c>
      <c r="I64" s="431">
        <v>8.77</v>
      </c>
      <c r="J64" s="635">
        <f>MEDIAN(I64:I66)</f>
        <v>8.77</v>
      </c>
    </row>
    <row r="65" spans="1:10">
      <c r="A65" s="630"/>
      <c r="B65" s="633"/>
      <c r="C65" s="199" t="s">
        <v>931</v>
      </c>
      <c r="D65" s="249"/>
      <c r="E65" s="198" t="s">
        <v>932</v>
      </c>
      <c r="F65" s="199" t="s">
        <v>933</v>
      </c>
      <c r="G65" s="200">
        <v>44447</v>
      </c>
      <c r="H65" s="201" t="s">
        <v>98</v>
      </c>
      <c r="I65" s="431">
        <v>8.41</v>
      </c>
      <c r="J65" s="636"/>
    </row>
    <row r="66" spans="1:10">
      <c r="A66" s="631"/>
      <c r="B66" s="634"/>
      <c r="C66" s="199" t="s">
        <v>934</v>
      </c>
      <c r="D66" s="249"/>
      <c r="E66" s="432" t="s">
        <v>935</v>
      </c>
      <c r="F66" s="198" t="s">
        <v>936</v>
      </c>
      <c r="G66" s="200">
        <v>44447</v>
      </c>
      <c r="H66" s="201" t="s">
        <v>98</v>
      </c>
      <c r="I66" s="431">
        <v>9.82</v>
      </c>
      <c r="J66" s="637"/>
    </row>
    <row r="67" spans="1:10">
      <c r="A67" s="443"/>
      <c r="B67" s="444"/>
      <c r="C67" s="445"/>
      <c r="D67" s="446"/>
      <c r="E67" s="447"/>
      <c r="F67" s="447"/>
      <c r="G67" s="448"/>
      <c r="H67" s="449"/>
      <c r="I67" s="450"/>
      <c r="J67" s="258"/>
    </row>
    <row r="68" spans="1:10">
      <c r="A68" s="625">
        <v>19</v>
      </c>
      <c r="B68" s="642" t="s">
        <v>575</v>
      </c>
      <c r="C68" s="198" t="s">
        <v>429</v>
      </c>
      <c r="D68" s="249"/>
      <c r="E68" s="198" t="s">
        <v>929</v>
      </c>
      <c r="F68" s="198" t="s">
        <v>930</v>
      </c>
      <c r="G68" s="200">
        <v>44447</v>
      </c>
      <c r="H68" s="201" t="s">
        <v>98</v>
      </c>
      <c r="I68" s="431">
        <v>1.03</v>
      </c>
      <c r="J68" s="627">
        <f>MEDIAN(I68:I70)</f>
        <v>1.03</v>
      </c>
    </row>
    <row r="69" spans="1:10">
      <c r="A69" s="625"/>
      <c r="B69" s="642"/>
      <c r="C69" s="199" t="s">
        <v>931</v>
      </c>
      <c r="D69" s="249"/>
      <c r="E69" s="198" t="s">
        <v>932</v>
      </c>
      <c r="F69" s="199" t="s">
        <v>933</v>
      </c>
      <c r="G69" s="200">
        <v>44447</v>
      </c>
      <c r="H69" s="201" t="s">
        <v>98</v>
      </c>
      <c r="I69" s="431">
        <v>1.03</v>
      </c>
      <c r="J69" s="627"/>
    </row>
    <row r="70" spans="1:10">
      <c r="A70" s="625"/>
      <c r="B70" s="642"/>
      <c r="C70" s="199" t="s">
        <v>934</v>
      </c>
      <c r="D70" s="249"/>
      <c r="E70" s="432" t="s">
        <v>935</v>
      </c>
      <c r="F70" s="198" t="s">
        <v>936</v>
      </c>
      <c r="G70" s="200">
        <v>44447</v>
      </c>
      <c r="H70" s="201" t="s">
        <v>98</v>
      </c>
      <c r="I70" s="431">
        <v>0.99</v>
      </c>
      <c r="J70" s="627"/>
    </row>
    <row r="71" spans="1:10">
      <c r="A71" s="436"/>
      <c r="B71" s="437"/>
      <c r="C71" s="438"/>
      <c r="D71" s="438"/>
      <c r="E71" s="439"/>
      <c r="F71" s="438"/>
      <c r="G71" s="246"/>
      <c r="H71" s="440"/>
      <c r="I71" s="441"/>
      <c r="J71" s="307"/>
    </row>
    <row r="72" spans="1:10" ht="15" customHeight="1">
      <c r="A72" s="629">
        <v>20</v>
      </c>
      <c r="B72" s="632" t="s">
        <v>576</v>
      </c>
      <c r="C72" s="198" t="s">
        <v>429</v>
      </c>
      <c r="D72" s="249"/>
      <c r="E72" s="198" t="s">
        <v>929</v>
      </c>
      <c r="F72" s="198" t="s">
        <v>930</v>
      </c>
      <c r="G72" s="200">
        <v>44447</v>
      </c>
      <c r="H72" s="201" t="s">
        <v>98</v>
      </c>
      <c r="I72" s="431">
        <v>0.8</v>
      </c>
      <c r="J72" s="635">
        <f>MEDIAN(I72:I74)</f>
        <v>0.72</v>
      </c>
    </row>
    <row r="73" spans="1:10">
      <c r="A73" s="630"/>
      <c r="B73" s="633"/>
      <c r="C73" s="199" t="s">
        <v>931</v>
      </c>
      <c r="D73" s="249"/>
      <c r="E73" s="198" t="s">
        <v>932</v>
      </c>
      <c r="F73" s="199" t="s">
        <v>933</v>
      </c>
      <c r="G73" s="200">
        <v>44447</v>
      </c>
      <c r="H73" s="201" t="s">
        <v>98</v>
      </c>
      <c r="I73" s="431">
        <v>0.72</v>
      </c>
      <c r="J73" s="636"/>
    </row>
    <row r="74" spans="1:10">
      <c r="A74" s="631"/>
      <c r="B74" s="634"/>
      <c r="C74" s="199" t="s">
        <v>934</v>
      </c>
      <c r="D74" s="249"/>
      <c r="E74" s="432" t="s">
        <v>935</v>
      </c>
      <c r="F74" s="198" t="s">
        <v>936</v>
      </c>
      <c r="G74" s="200">
        <v>44447</v>
      </c>
      <c r="H74" s="201" t="s">
        <v>98</v>
      </c>
      <c r="I74" s="431">
        <v>0.7</v>
      </c>
      <c r="J74" s="637"/>
    </row>
    <row r="75" spans="1:10">
      <c r="A75" s="443"/>
      <c r="B75" s="444"/>
      <c r="C75" s="445"/>
      <c r="D75" s="446"/>
      <c r="E75" s="447"/>
      <c r="F75" s="447"/>
      <c r="G75" s="448"/>
      <c r="H75" s="449"/>
      <c r="I75" s="450"/>
      <c r="J75" s="258"/>
    </row>
    <row r="76" spans="1:10">
      <c r="A76" s="629">
        <v>21</v>
      </c>
      <c r="B76" s="632" t="s">
        <v>577</v>
      </c>
      <c r="C76" s="198" t="s">
        <v>429</v>
      </c>
      <c r="D76" s="249"/>
      <c r="E76" s="198" t="s">
        <v>929</v>
      </c>
      <c r="F76" s="198" t="s">
        <v>930</v>
      </c>
      <c r="G76" s="200">
        <v>44447</v>
      </c>
      <c r="H76" s="201" t="s">
        <v>99</v>
      </c>
      <c r="I76" s="431">
        <v>39.56</v>
      </c>
      <c r="J76" s="635">
        <f>MEDIAN(I76:I78)</f>
        <v>37.82</v>
      </c>
    </row>
    <row r="77" spans="1:10">
      <c r="A77" s="630"/>
      <c r="B77" s="633"/>
      <c r="C77" s="199" t="s">
        <v>931</v>
      </c>
      <c r="D77" s="249"/>
      <c r="E77" s="198" t="s">
        <v>932</v>
      </c>
      <c r="F77" s="199" t="s">
        <v>933</v>
      </c>
      <c r="G77" s="200">
        <v>44447</v>
      </c>
      <c r="H77" s="201" t="s">
        <v>99</v>
      </c>
      <c r="I77" s="431">
        <v>37.82</v>
      </c>
      <c r="J77" s="636"/>
    </row>
    <row r="78" spans="1:10">
      <c r="A78" s="631"/>
      <c r="B78" s="634"/>
      <c r="C78" s="199" t="s">
        <v>934</v>
      </c>
      <c r="D78" s="249"/>
      <c r="E78" s="432" t="s">
        <v>935</v>
      </c>
      <c r="F78" s="198" t="s">
        <v>936</v>
      </c>
      <c r="G78" s="200">
        <v>44447</v>
      </c>
      <c r="H78" s="201" t="s">
        <v>99</v>
      </c>
      <c r="I78" s="431">
        <v>37.68</v>
      </c>
      <c r="J78" s="637"/>
    </row>
    <row r="79" spans="1:10">
      <c r="A79" s="436"/>
      <c r="B79" s="437"/>
      <c r="C79" s="438"/>
      <c r="D79" s="438"/>
      <c r="E79" s="439"/>
      <c r="F79" s="438"/>
      <c r="G79" s="246"/>
      <c r="H79" s="440"/>
      <c r="I79" s="441"/>
      <c r="J79" s="307"/>
    </row>
    <row r="80" spans="1:10">
      <c r="A80" s="629">
        <v>22</v>
      </c>
      <c r="B80" s="632" t="s">
        <v>578</v>
      </c>
      <c r="C80" s="198" t="s">
        <v>429</v>
      </c>
      <c r="D80" s="249"/>
      <c r="E80" s="198" t="s">
        <v>929</v>
      </c>
      <c r="F80" s="198" t="s">
        <v>930</v>
      </c>
      <c r="G80" s="200">
        <v>44447</v>
      </c>
      <c r="H80" s="201" t="s">
        <v>579</v>
      </c>
      <c r="I80" s="431">
        <v>16.14</v>
      </c>
      <c r="J80" s="635">
        <f>MEDIAN(I80:I82)</f>
        <v>15.71</v>
      </c>
    </row>
    <row r="81" spans="1:10">
      <c r="A81" s="630"/>
      <c r="B81" s="633"/>
      <c r="C81" s="199" t="s">
        <v>931</v>
      </c>
      <c r="D81" s="249"/>
      <c r="E81" s="198" t="s">
        <v>932</v>
      </c>
      <c r="F81" s="199" t="s">
        <v>933</v>
      </c>
      <c r="G81" s="200">
        <v>44447</v>
      </c>
      <c r="H81" s="201" t="s">
        <v>98</v>
      </c>
      <c r="I81" s="431">
        <v>15.71</v>
      </c>
      <c r="J81" s="636"/>
    </row>
    <row r="82" spans="1:10">
      <c r="A82" s="631"/>
      <c r="B82" s="634"/>
      <c r="C82" s="199" t="s">
        <v>934</v>
      </c>
      <c r="D82" s="249"/>
      <c r="E82" s="432" t="s">
        <v>935</v>
      </c>
      <c r="F82" s="198" t="s">
        <v>936</v>
      </c>
      <c r="G82" s="200">
        <v>44447</v>
      </c>
      <c r="H82" s="201" t="s">
        <v>98</v>
      </c>
      <c r="I82" s="431">
        <v>15.48</v>
      </c>
      <c r="J82" s="637"/>
    </row>
    <row r="83" spans="1:10">
      <c r="A83" s="443"/>
      <c r="B83" s="444"/>
      <c r="C83" s="445"/>
      <c r="D83" s="446"/>
      <c r="E83" s="447"/>
      <c r="F83" s="447"/>
      <c r="G83" s="448"/>
      <c r="H83" s="449"/>
      <c r="I83" s="450"/>
      <c r="J83" s="258"/>
    </row>
    <row r="84" spans="1:10" ht="15" customHeight="1">
      <c r="A84" s="629">
        <v>23</v>
      </c>
      <c r="B84" s="632" t="s">
        <v>600</v>
      </c>
      <c r="C84" s="198" t="s">
        <v>429</v>
      </c>
      <c r="D84" s="249"/>
      <c r="E84" s="198" t="s">
        <v>929</v>
      </c>
      <c r="F84" s="198" t="s">
        <v>930</v>
      </c>
      <c r="G84" s="200">
        <v>44447</v>
      </c>
      <c r="H84" s="201" t="s">
        <v>98</v>
      </c>
      <c r="I84" s="431">
        <v>73.45</v>
      </c>
      <c r="J84" s="635">
        <f>MEDIAN(I84:I86)</f>
        <v>73.45</v>
      </c>
    </row>
    <row r="85" spans="1:10">
      <c r="A85" s="630"/>
      <c r="B85" s="633"/>
      <c r="C85" s="199" t="s">
        <v>931</v>
      </c>
      <c r="D85" s="249"/>
      <c r="E85" s="198" t="s">
        <v>932</v>
      </c>
      <c r="F85" s="199" t="s">
        <v>933</v>
      </c>
      <c r="G85" s="200">
        <v>44447</v>
      </c>
      <c r="H85" s="201" t="s">
        <v>98</v>
      </c>
      <c r="I85" s="431">
        <v>52.09</v>
      </c>
      <c r="J85" s="636"/>
    </row>
    <row r="86" spans="1:10">
      <c r="A86" s="631"/>
      <c r="B86" s="634"/>
      <c r="C86" s="199" t="s">
        <v>934</v>
      </c>
      <c r="D86" s="249"/>
      <c r="E86" s="432" t="s">
        <v>935</v>
      </c>
      <c r="F86" s="198" t="s">
        <v>936</v>
      </c>
      <c r="G86" s="200">
        <v>44447</v>
      </c>
      <c r="H86" s="201" t="s">
        <v>98</v>
      </c>
      <c r="I86" s="431">
        <v>80.44</v>
      </c>
      <c r="J86" s="637"/>
    </row>
    <row r="87" spans="1:10">
      <c r="A87" s="436"/>
      <c r="B87" s="437"/>
      <c r="C87" s="438"/>
      <c r="D87" s="438"/>
      <c r="E87" s="439"/>
      <c r="F87" s="438"/>
      <c r="G87" s="246"/>
      <c r="H87" s="440"/>
      <c r="I87" s="441"/>
      <c r="J87" s="307"/>
    </row>
    <row r="88" spans="1:10" ht="15" customHeight="1">
      <c r="A88" s="629">
        <v>24</v>
      </c>
      <c r="B88" s="632" t="s">
        <v>581</v>
      </c>
      <c r="C88" s="198" t="s">
        <v>429</v>
      </c>
      <c r="D88" s="249"/>
      <c r="E88" s="198" t="s">
        <v>929</v>
      </c>
      <c r="F88" s="198" t="s">
        <v>930</v>
      </c>
      <c r="G88" s="200">
        <v>44447</v>
      </c>
      <c r="H88" s="201" t="s">
        <v>98</v>
      </c>
      <c r="I88" s="431">
        <v>9.76</v>
      </c>
      <c r="J88" s="635">
        <f>MEDIAN(I88:I90)</f>
        <v>9.76</v>
      </c>
    </row>
    <row r="89" spans="1:10">
      <c r="A89" s="630"/>
      <c r="B89" s="633"/>
      <c r="C89" s="199" t="s">
        <v>931</v>
      </c>
      <c r="D89" s="249"/>
      <c r="E89" s="198" t="s">
        <v>932</v>
      </c>
      <c r="F89" s="199" t="s">
        <v>933</v>
      </c>
      <c r="G89" s="200">
        <v>44447</v>
      </c>
      <c r="H89" s="201" t="s">
        <v>98</v>
      </c>
      <c r="I89" s="431">
        <v>11.39</v>
      </c>
      <c r="J89" s="636"/>
    </row>
    <row r="90" spans="1:10">
      <c r="A90" s="631"/>
      <c r="B90" s="634"/>
      <c r="C90" s="199" t="s">
        <v>934</v>
      </c>
      <c r="D90" s="249"/>
      <c r="E90" s="432" t="s">
        <v>935</v>
      </c>
      <c r="F90" s="198" t="s">
        <v>936</v>
      </c>
      <c r="G90" s="200">
        <v>44447</v>
      </c>
      <c r="H90" s="201" t="s">
        <v>98</v>
      </c>
      <c r="I90" s="431">
        <v>9.36</v>
      </c>
      <c r="J90" s="637"/>
    </row>
    <row r="91" spans="1:10">
      <c r="A91" s="443"/>
      <c r="B91" s="444"/>
      <c r="C91" s="445"/>
      <c r="D91" s="446"/>
      <c r="E91" s="447"/>
      <c r="F91" s="447"/>
      <c r="G91" s="448"/>
      <c r="H91" s="449"/>
      <c r="I91" s="450"/>
      <c r="J91" s="258"/>
    </row>
    <row r="92" spans="1:10" ht="15" customHeight="1">
      <c r="A92" s="629">
        <v>25</v>
      </c>
      <c r="B92" s="632" t="s">
        <v>582</v>
      </c>
      <c r="C92" s="198" t="s">
        <v>429</v>
      </c>
      <c r="D92" s="249"/>
      <c r="E92" s="198" t="s">
        <v>929</v>
      </c>
      <c r="F92" s="198" t="s">
        <v>930</v>
      </c>
      <c r="G92" s="200">
        <v>44447</v>
      </c>
      <c r="H92" s="201" t="s">
        <v>98</v>
      </c>
      <c r="I92" s="431">
        <v>9.58</v>
      </c>
      <c r="J92" s="635">
        <f>MEDIAN(I92:I94)</f>
        <v>9.58</v>
      </c>
    </row>
    <row r="93" spans="1:10">
      <c r="A93" s="630"/>
      <c r="B93" s="633"/>
      <c r="C93" s="199" t="s">
        <v>931</v>
      </c>
      <c r="D93" s="462"/>
      <c r="E93" s="198" t="s">
        <v>932</v>
      </c>
      <c r="F93" s="199" t="s">
        <v>933</v>
      </c>
      <c r="G93" s="200">
        <v>44447</v>
      </c>
      <c r="H93" s="201" t="s">
        <v>98</v>
      </c>
      <c r="I93" s="431">
        <v>8.0399999999999991</v>
      </c>
      <c r="J93" s="636"/>
    </row>
    <row r="94" spans="1:10">
      <c r="A94" s="631"/>
      <c r="B94" s="634"/>
      <c r="C94" s="199" t="s">
        <v>934</v>
      </c>
      <c r="D94" s="249"/>
      <c r="E94" s="432" t="s">
        <v>935</v>
      </c>
      <c r="F94" s="198" t="s">
        <v>936</v>
      </c>
      <c r="G94" s="200">
        <v>44447</v>
      </c>
      <c r="H94" s="201" t="s">
        <v>98</v>
      </c>
      <c r="I94" s="431">
        <v>9.76</v>
      </c>
      <c r="J94" s="637"/>
    </row>
    <row r="95" spans="1:10">
      <c r="A95" s="436"/>
      <c r="B95" s="437"/>
      <c r="C95" s="438"/>
      <c r="D95" s="438"/>
      <c r="E95" s="439"/>
      <c r="F95" s="438"/>
      <c r="G95" s="246"/>
      <c r="H95" s="440"/>
      <c r="I95" s="441"/>
      <c r="J95" s="307"/>
    </row>
    <row r="96" spans="1:10" ht="15" customHeight="1">
      <c r="A96" s="629">
        <v>26</v>
      </c>
      <c r="B96" s="632" t="s">
        <v>583</v>
      </c>
      <c r="C96" s="198" t="s">
        <v>429</v>
      </c>
      <c r="D96" s="249"/>
      <c r="E96" s="198" t="s">
        <v>929</v>
      </c>
      <c r="F96" s="198" t="s">
        <v>930</v>
      </c>
      <c r="G96" s="200">
        <v>44447</v>
      </c>
      <c r="H96" s="201" t="s">
        <v>101</v>
      </c>
      <c r="I96" s="431">
        <v>13.72</v>
      </c>
      <c r="J96" s="635">
        <f>MEDIAN(I96:I98)</f>
        <v>11</v>
      </c>
    </row>
    <row r="97" spans="1:10">
      <c r="A97" s="630"/>
      <c r="B97" s="633"/>
      <c r="C97" s="199" t="s">
        <v>931</v>
      </c>
      <c r="D97" s="249"/>
      <c r="E97" s="198" t="s">
        <v>932</v>
      </c>
      <c r="F97" s="199" t="s">
        <v>933</v>
      </c>
      <c r="G97" s="200">
        <v>44447</v>
      </c>
      <c r="H97" s="201" t="s">
        <v>101</v>
      </c>
      <c r="I97" s="431">
        <v>11</v>
      </c>
      <c r="J97" s="636"/>
    </row>
    <row r="98" spans="1:10">
      <c r="A98" s="631"/>
      <c r="B98" s="634"/>
      <c r="C98" s="199" t="s">
        <v>934</v>
      </c>
      <c r="D98" s="249"/>
      <c r="E98" s="432" t="s">
        <v>935</v>
      </c>
      <c r="F98" s="198" t="s">
        <v>936</v>
      </c>
      <c r="G98" s="200">
        <v>44447</v>
      </c>
      <c r="H98" s="201" t="s">
        <v>101</v>
      </c>
      <c r="I98" s="431">
        <v>10.16</v>
      </c>
      <c r="J98" s="637"/>
    </row>
    <row r="99" spans="1:10">
      <c r="A99" s="443"/>
      <c r="B99" s="444"/>
      <c r="C99" s="445"/>
      <c r="D99" s="446"/>
      <c r="E99" s="447"/>
      <c r="F99" s="447"/>
      <c r="G99" s="448"/>
      <c r="H99" s="449"/>
      <c r="I99" s="450"/>
      <c r="J99" s="258"/>
    </row>
    <row r="100" spans="1:10">
      <c r="A100" s="629">
        <v>27</v>
      </c>
      <c r="B100" s="632" t="s">
        <v>601</v>
      </c>
      <c r="C100" s="198" t="s">
        <v>429</v>
      </c>
      <c r="D100" s="249"/>
      <c r="E100" s="198" t="s">
        <v>929</v>
      </c>
      <c r="F100" s="198" t="s">
        <v>930</v>
      </c>
      <c r="G100" s="200">
        <v>44447</v>
      </c>
      <c r="H100" s="201" t="s">
        <v>101</v>
      </c>
      <c r="I100" s="431">
        <v>41.05</v>
      </c>
      <c r="J100" s="635">
        <f>MEDIAN(I100:I102)</f>
        <v>30</v>
      </c>
    </row>
    <row r="101" spans="1:10">
      <c r="A101" s="630"/>
      <c r="B101" s="633"/>
      <c r="C101" s="199" t="s">
        <v>931</v>
      </c>
      <c r="D101" s="249"/>
      <c r="E101" s="198" t="s">
        <v>932</v>
      </c>
      <c r="F101" s="199" t="s">
        <v>933</v>
      </c>
      <c r="G101" s="200">
        <v>44447</v>
      </c>
      <c r="H101" s="201" t="s">
        <v>101</v>
      </c>
      <c r="I101" s="431">
        <v>30</v>
      </c>
      <c r="J101" s="636"/>
    </row>
    <row r="102" spans="1:10">
      <c r="A102" s="631"/>
      <c r="B102" s="634"/>
      <c r="C102" s="199" t="s">
        <v>934</v>
      </c>
      <c r="D102" s="249"/>
      <c r="E102" s="432" t="s">
        <v>935</v>
      </c>
      <c r="F102" s="198" t="s">
        <v>936</v>
      </c>
      <c r="G102" s="200">
        <v>44447</v>
      </c>
      <c r="H102" s="201" t="s">
        <v>101</v>
      </c>
      <c r="I102" s="431">
        <v>28</v>
      </c>
      <c r="J102" s="637"/>
    </row>
    <row r="103" spans="1:10">
      <c r="A103" s="463"/>
      <c r="B103" s="464"/>
      <c r="C103" s="465"/>
      <c r="D103" s="465"/>
      <c r="E103" s="466"/>
      <c r="F103" s="465"/>
      <c r="G103" s="465"/>
      <c r="H103" s="466"/>
      <c r="I103" s="442"/>
      <c r="J103" s="307"/>
    </row>
    <row r="104" spans="1:10">
      <c r="A104" s="629">
        <v>28</v>
      </c>
      <c r="B104" s="632" t="s">
        <v>585</v>
      </c>
      <c r="C104" s="198" t="s">
        <v>429</v>
      </c>
      <c r="D104" s="249"/>
      <c r="E104" s="198" t="s">
        <v>929</v>
      </c>
      <c r="F104" s="198" t="s">
        <v>930</v>
      </c>
      <c r="G104" s="200">
        <v>44447</v>
      </c>
      <c r="H104" s="201" t="s">
        <v>101</v>
      </c>
      <c r="I104" s="431">
        <v>36.619999999999997</v>
      </c>
      <c r="J104" s="635">
        <f>MEDIAN(I104:I106)</f>
        <v>30</v>
      </c>
    </row>
    <row r="105" spans="1:10">
      <c r="A105" s="630"/>
      <c r="B105" s="633"/>
      <c r="C105" s="199" t="s">
        <v>931</v>
      </c>
      <c r="D105" s="249"/>
      <c r="E105" s="198" t="s">
        <v>932</v>
      </c>
      <c r="F105" s="199" t="s">
        <v>933</v>
      </c>
      <c r="G105" s="200">
        <v>44447</v>
      </c>
      <c r="H105" s="201" t="s">
        <v>101</v>
      </c>
      <c r="I105" s="431">
        <v>30</v>
      </c>
      <c r="J105" s="636"/>
    </row>
    <row r="106" spans="1:10">
      <c r="A106" s="631"/>
      <c r="B106" s="634"/>
      <c r="C106" s="199" t="s">
        <v>934</v>
      </c>
      <c r="D106" s="249"/>
      <c r="E106" s="432" t="s">
        <v>935</v>
      </c>
      <c r="F106" s="198" t="s">
        <v>936</v>
      </c>
      <c r="G106" s="200">
        <v>44447</v>
      </c>
      <c r="H106" s="201" t="s">
        <v>101</v>
      </c>
      <c r="I106" s="431">
        <v>28</v>
      </c>
      <c r="J106" s="637"/>
    </row>
    <row r="107" spans="1:10">
      <c r="A107" s="443"/>
      <c r="B107" s="444"/>
      <c r="C107" s="445"/>
      <c r="D107" s="446"/>
      <c r="E107" s="447"/>
      <c r="F107" s="447"/>
      <c r="G107" s="448"/>
      <c r="H107" s="449"/>
      <c r="I107" s="450"/>
      <c r="J107" s="258"/>
    </row>
    <row r="108" spans="1:10" ht="15" customHeight="1">
      <c r="A108" s="629">
        <v>29</v>
      </c>
      <c r="B108" s="632" t="s">
        <v>586</v>
      </c>
      <c r="C108" s="198" t="s">
        <v>429</v>
      </c>
      <c r="D108" s="249"/>
      <c r="E108" s="198" t="s">
        <v>929</v>
      </c>
      <c r="F108" s="198" t="s">
        <v>930</v>
      </c>
      <c r="G108" s="200">
        <v>44447</v>
      </c>
      <c r="H108" s="201" t="s">
        <v>98</v>
      </c>
      <c r="I108" s="431">
        <v>1.71</v>
      </c>
      <c r="J108" s="635">
        <f>MEDIAN(I108:I110)</f>
        <v>1.71</v>
      </c>
    </row>
    <row r="109" spans="1:10">
      <c r="A109" s="630"/>
      <c r="B109" s="633"/>
      <c r="C109" s="199" t="s">
        <v>931</v>
      </c>
      <c r="D109" s="249"/>
      <c r="E109" s="198" t="s">
        <v>932</v>
      </c>
      <c r="F109" s="199" t="s">
        <v>933</v>
      </c>
      <c r="G109" s="200">
        <v>44447</v>
      </c>
      <c r="H109" s="201" t="s">
        <v>98</v>
      </c>
      <c r="I109" s="431">
        <v>3.46</v>
      </c>
      <c r="J109" s="636"/>
    </row>
    <row r="110" spans="1:10">
      <c r="A110" s="631"/>
      <c r="B110" s="634"/>
      <c r="C110" s="199" t="s">
        <v>934</v>
      </c>
      <c r="D110" s="249"/>
      <c r="E110" s="432" t="s">
        <v>935</v>
      </c>
      <c r="F110" s="198" t="s">
        <v>936</v>
      </c>
      <c r="G110" s="200">
        <v>44447</v>
      </c>
      <c r="H110" s="201" t="s">
        <v>98</v>
      </c>
      <c r="I110" s="431">
        <v>1.64</v>
      </c>
      <c r="J110" s="637"/>
    </row>
    <row r="111" spans="1:10">
      <c r="A111" s="463"/>
      <c r="B111" s="464"/>
      <c r="C111" s="438"/>
      <c r="D111" s="438"/>
      <c r="E111" s="439"/>
      <c r="F111" s="438"/>
      <c r="G111" s="246"/>
      <c r="H111" s="466"/>
      <c r="I111" s="441"/>
      <c r="J111" s="307"/>
    </row>
    <row r="112" spans="1:10" ht="15" customHeight="1">
      <c r="A112" s="629">
        <v>30</v>
      </c>
      <c r="B112" s="632" t="s">
        <v>587</v>
      </c>
      <c r="C112" s="198" t="s">
        <v>429</v>
      </c>
      <c r="D112" s="249"/>
      <c r="E112" s="198" t="s">
        <v>929</v>
      </c>
      <c r="F112" s="198" t="s">
        <v>930</v>
      </c>
      <c r="G112" s="200">
        <v>44447</v>
      </c>
      <c r="H112" s="201" t="s">
        <v>98</v>
      </c>
      <c r="I112" s="431">
        <v>10.42</v>
      </c>
      <c r="J112" s="635">
        <f>MEDIAN(I112:I114)</f>
        <v>4.43</v>
      </c>
    </row>
    <row r="113" spans="1:10">
      <c r="A113" s="630"/>
      <c r="B113" s="633"/>
      <c r="C113" s="199" t="s">
        <v>931</v>
      </c>
      <c r="D113" s="249"/>
      <c r="E113" s="198" t="s">
        <v>932</v>
      </c>
      <c r="F113" s="199" t="s">
        <v>933</v>
      </c>
      <c r="G113" s="200">
        <v>44447</v>
      </c>
      <c r="H113" s="201" t="s">
        <v>98</v>
      </c>
      <c r="I113" s="431">
        <v>4.43</v>
      </c>
      <c r="J113" s="636"/>
    </row>
    <row r="114" spans="1:10">
      <c r="A114" s="631"/>
      <c r="B114" s="634"/>
      <c r="C114" s="199" t="s">
        <v>934</v>
      </c>
      <c r="D114" s="249"/>
      <c r="E114" s="432" t="s">
        <v>935</v>
      </c>
      <c r="F114" s="198" t="s">
        <v>936</v>
      </c>
      <c r="G114" s="200">
        <v>44447</v>
      </c>
      <c r="H114" s="201" t="s">
        <v>98</v>
      </c>
      <c r="I114" s="431">
        <v>4.4000000000000004</v>
      </c>
      <c r="J114" s="637"/>
    </row>
    <row r="115" spans="1:10">
      <c r="C115" s="467"/>
      <c r="D115" s="429"/>
      <c r="E115" s="430"/>
      <c r="F115" s="429"/>
      <c r="I115" s="429"/>
    </row>
    <row r="116" spans="1:10">
      <c r="A116" s="629">
        <v>31</v>
      </c>
      <c r="B116" s="632" t="s">
        <v>594</v>
      </c>
      <c r="C116" s="198" t="s">
        <v>429</v>
      </c>
      <c r="D116" s="249"/>
      <c r="E116" s="198" t="s">
        <v>929</v>
      </c>
      <c r="F116" s="198" t="s">
        <v>930</v>
      </c>
      <c r="G116" s="200">
        <v>44447</v>
      </c>
      <c r="H116" s="201" t="s">
        <v>98</v>
      </c>
      <c r="I116" s="431">
        <v>67.349999999999994</v>
      </c>
      <c r="J116" s="635">
        <f>MEDIAN(I116:I118)</f>
        <v>64.59</v>
      </c>
    </row>
    <row r="117" spans="1:10">
      <c r="A117" s="630"/>
      <c r="B117" s="633"/>
      <c r="C117" s="199" t="s">
        <v>931</v>
      </c>
      <c r="D117" s="249"/>
      <c r="E117" s="198" t="s">
        <v>932</v>
      </c>
      <c r="F117" s="199" t="s">
        <v>933</v>
      </c>
      <c r="G117" s="200">
        <v>44447</v>
      </c>
      <c r="H117" s="201" t="s">
        <v>98</v>
      </c>
      <c r="I117" s="431">
        <v>46.78</v>
      </c>
      <c r="J117" s="636"/>
    </row>
    <row r="118" spans="1:10">
      <c r="A118" s="631"/>
      <c r="B118" s="634"/>
      <c r="C118" s="199" t="s">
        <v>934</v>
      </c>
      <c r="D118" s="249"/>
      <c r="E118" s="432" t="s">
        <v>935</v>
      </c>
      <c r="F118" s="198" t="s">
        <v>936</v>
      </c>
      <c r="G118" s="200">
        <v>44447</v>
      </c>
      <c r="H118" s="201" t="s">
        <v>98</v>
      </c>
      <c r="I118" s="431">
        <v>64.59</v>
      </c>
      <c r="J118" s="637"/>
    </row>
    <row r="119" spans="1:10">
      <c r="C119" s="468"/>
      <c r="D119" s="469"/>
      <c r="E119" s="470"/>
      <c r="F119" s="469"/>
      <c r="G119" s="469"/>
      <c r="H119" s="469"/>
      <c r="I119" s="469"/>
    </row>
    <row r="120" spans="1:10">
      <c r="A120" s="629">
        <v>32</v>
      </c>
      <c r="B120" s="632" t="s">
        <v>595</v>
      </c>
      <c r="C120" s="198" t="s">
        <v>429</v>
      </c>
      <c r="D120" s="249"/>
      <c r="E120" s="198" t="s">
        <v>929</v>
      </c>
      <c r="F120" s="198" t="s">
        <v>930</v>
      </c>
      <c r="G120" s="200">
        <v>44447</v>
      </c>
      <c r="H120" s="201" t="s">
        <v>98</v>
      </c>
      <c r="I120" s="431">
        <v>85.97</v>
      </c>
      <c r="J120" s="635">
        <f>MEDIAN(I120:I122)</f>
        <v>85.97</v>
      </c>
    </row>
    <row r="121" spans="1:10">
      <c r="A121" s="630"/>
      <c r="B121" s="633"/>
      <c r="C121" s="199" t="s">
        <v>931</v>
      </c>
      <c r="D121" s="249"/>
      <c r="E121" s="198" t="s">
        <v>932</v>
      </c>
      <c r="F121" s="199" t="s">
        <v>933</v>
      </c>
      <c r="G121" s="200">
        <v>44447</v>
      </c>
      <c r="H121" s="201" t="s">
        <v>98</v>
      </c>
      <c r="I121" s="431">
        <v>31.53</v>
      </c>
      <c r="J121" s="636"/>
    </row>
    <row r="122" spans="1:10">
      <c r="A122" s="631"/>
      <c r="B122" s="634"/>
      <c r="C122" s="199" t="s">
        <v>934</v>
      </c>
      <c r="D122" s="249"/>
      <c r="E122" s="432" t="s">
        <v>935</v>
      </c>
      <c r="F122" s="198" t="s">
        <v>936</v>
      </c>
      <c r="G122" s="200">
        <v>44447</v>
      </c>
      <c r="H122" s="201" t="s">
        <v>98</v>
      </c>
      <c r="I122" s="431">
        <v>96.1</v>
      </c>
      <c r="J122" s="637"/>
    </row>
    <row r="123" spans="1:10">
      <c r="C123" s="467"/>
      <c r="D123" s="429"/>
      <c r="E123" s="430"/>
      <c r="F123" s="429"/>
      <c r="I123" s="429"/>
    </row>
    <row r="124" spans="1:10">
      <c r="A124" s="629">
        <v>33</v>
      </c>
      <c r="B124" s="632" t="s">
        <v>596</v>
      </c>
      <c r="C124" s="198" t="s">
        <v>429</v>
      </c>
      <c r="D124" s="249"/>
      <c r="E124" s="198" t="s">
        <v>929</v>
      </c>
      <c r="F124" s="198" t="s">
        <v>930</v>
      </c>
      <c r="G124" s="200">
        <v>44447</v>
      </c>
      <c r="H124" s="201" t="s">
        <v>98</v>
      </c>
      <c r="I124" s="431">
        <v>29</v>
      </c>
      <c r="J124" s="635">
        <f>MEDIAN(I124:I126)</f>
        <v>29</v>
      </c>
    </row>
    <row r="125" spans="1:10">
      <c r="A125" s="630"/>
      <c r="B125" s="633"/>
      <c r="C125" s="199" t="s">
        <v>931</v>
      </c>
      <c r="D125" s="249"/>
      <c r="E125" s="198" t="s">
        <v>932</v>
      </c>
      <c r="F125" s="199" t="s">
        <v>933</v>
      </c>
      <c r="G125" s="200">
        <v>44447</v>
      </c>
      <c r="H125" s="201" t="s">
        <v>98</v>
      </c>
      <c r="I125" s="431">
        <v>16.62</v>
      </c>
      <c r="J125" s="636"/>
    </row>
    <row r="126" spans="1:10">
      <c r="A126" s="631"/>
      <c r="B126" s="634"/>
      <c r="C126" s="199" t="s">
        <v>934</v>
      </c>
      <c r="D126" s="249"/>
      <c r="E126" s="432" t="s">
        <v>935</v>
      </c>
      <c r="F126" s="198" t="s">
        <v>936</v>
      </c>
      <c r="G126" s="200">
        <v>44447</v>
      </c>
      <c r="H126" s="201" t="s">
        <v>98</v>
      </c>
      <c r="I126" s="431">
        <v>32.22</v>
      </c>
      <c r="J126" s="637"/>
    </row>
    <row r="127" spans="1:10">
      <c r="C127" s="467"/>
      <c r="D127" s="429"/>
      <c r="E127" s="430"/>
      <c r="F127" s="429"/>
      <c r="I127" s="429"/>
    </row>
    <row r="128" spans="1:10" ht="15" customHeight="1">
      <c r="A128" s="625">
        <v>34</v>
      </c>
      <c r="B128" s="628" t="s">
        <v>433</v>
      </c>
      <c r="C128" s="198" t="s">
        <v>429</v>
      </c>
      <c r="D128" s="249"/>
      <c r="E128" s="198" t="s">
        <v>929</v>
      </c>
      <c r="F128" s="198" t="s">
        <v>930</v>
      </c>
      <c r="G128" s="200">
        <v>44447</v>
      </c>
      <c r="H128" s="425" t="s">
        <v>412</v>
      </c>
      <c r="I128" s="471">
        <v>25.49</v>
      </c>
      <c r="J128" s="627">
        <f>MEDIAN(I128:I130)</f>
        <v>25.49</v>
      </c>
    </row>
    <row r="129" spans="1:10">
      <c r="A129" s="625"/>
      <c r="B129" s="628"/>
      <c r="C129" s="199" t="s">
        <v>931</v>
      </c>
      <c r="D129" s="249"/>
      <c r="E129" s="198" t="s">
        <v>932</v>
      </c>
      <c r="F129" s="199" t="s">
        <v>933</v>
      </c>
      <c r="G129" s="200">
        <v>44447</v>
      </c>
      <c r="H129" s="425" t="s">
        <v>416</v>
      </c>
      <c r="I129" s="471">
        <v>6</v>
      </c>
      <c r="J129" s="627"/>
    </row>
    <row r="130" spans="1:10">
      <c r="A130" s="625"/>
      <c r="B130" s="628"/>
      <c r="C130" s="199" t="s">
        <v>934</v>
      </c>
      <c r="D130" s="249"/>
      <c r="E130" s="432" t="s">
        <v>935</v>
      </c>
      <c r="F130" s="198" t="s">
        <v>936</v>
      </c>
      <c r="G130" s="200">
        <v>44447</v>
      </c>
      <c r="H130" s="425" t="s">
        <v>416</v>
      </c>
      <c r="I130" s="471">
        <v>28.5</v>
      </c>
      <c r="J130" s="627"/>
    </row>
    <row r="131" spans="1:10">
      <c r="C131" s="467"/>
      <c r="D131" s="429"/>
      <c r="E131" s="430"/>
      <c r="F131" s="429"/>
      <c r="I131" s="429"/>
    </row>
    <row r="132" spans="1:10">
      <c r="C132" s="467"/>
      <c r="D132" s="429"/>
      <c r="E132" s="430"/>
      <c r="F132" s="429"/>
      <c r="I132" s="429"/>
    </row>
    <row r="133" spans="1:10" ht="15" customHeight="1">
      <c r="A133" s="625">
        <v>35</v>
      </c>
      <c r="B133" s="628" t="s">
        <v>430</v>
      </c>
      <c r="C133" s="198" t="s">
        <v>429</v>
      </c>
      <c r="D133" s="249"/>
      <c r="E133" s="198" t="s">
        <v>929</v>
      </c>
      <c r="F133" s="198" t="s">
        <v>930</v>
      </c>
      <c r="G133" s="200">
        <v>44447</v>
      </c>
      <c r="H133" s="247" t="s">
        <v>416</v>
      </c>
      <c r="I133" s="247">
        <v>0.95</v>
      </c>
      <c r="J133" s="627">
        <f>MEDIAN(I133:I135)</f>
        <v>0.91</v>
      </c>
    </row>
    <row r="134" spans="1:10">
      <c r="A134" s="625"/>
      <c r="B134" s="628"/>
      <c r="C134" s="199" t="s">
        <v>931</v>
      </c>
      <c r="D134" s="249"/>
      <c r="E134" s="198" t="s">
        <v>932</v>
      </c>
      <c r="F134" s="199" t="s">
        <v>933</v>
      </c>
      <c r="G134" s="200">
        <v>44447</v>
      </c>
      <c r="H134" s="247" t="s">
        <v>416</v>
      </c>
      <c r="I134" s="247">
        <v>0.87</v>
      </c>
      <c r="J134" s="627"/>
    </row>
    <row r="135" spans="1:10">
      <c r="A135" s="625"/>
      <c r="B135" s="628"/>
      <c r="C135" s="199" t="s">
        <v>934</v>
      </c>
      <c r="D135" s="249"/>
      <c r="E135" s="432" t="s">
        <v>935</v>
      </c>
      <c r="F135" s="198" t="s">
        <v>936</v>
      </c>
      <c r="G135" s="200">
        <v>44447</v>
      </c>
      <c r="H135" s="247" t="s">
        <v>416</v>
      </c>
      <c r="I135" s="247">
        <v>0.91</v>
      </c>
      <c r="J135" s="627"/>
    </row>
    <row r="136" spans="1:10">
      <c r="C136" s="467"/>
      <c r="D136" s="429"/>
      <c r="E136" s="430"/>
      <c r="F136" s="429"/>
      <c r="I136" s="429"/>
    </row>
    <row r="137" spans="1:10">
      <c r="A137" s="625">
        <v>36</v>
      </c>
      <c r="B137" s="628" t="s">
        <v>431</v>
      </c>
      <c r="C137" s="198" t="s">
        <v>429</v>
      </c>
      <c r="D137" s="249"/>
      <c r="E137" s="198" t="s">
        <v>929</v>
      </c>
      <c r="F137" s="198" t="s">
        <v>930</v>
      </c>
      <c r="G137" s="200">
        <v>44447</v>
      </c>
      <c r="H137" s="247" t="s">
        <v>416</v>
      </c>
      <c r="I137" s="247">
        <v>11.96</v>
      </c>
      <c r="J137" s="627">
        <f>MEDIAN(I137:I139)</f>
        <v>11.96</v>
      </c>
    </row>
    <row r="138" spans="1:10">
      <c r="A138" s="625"/>
      <c r="B138" s="628"/>
      <c r="C138" s="199" t="s">
        <v>931</v>
      </c>
      <c r="D138" s="249"/>
      <c r="E138" s="198" t="s">
        <v>932</v>
      </c>
      <c r="F138" s="199" t="s">
        <v>933</v>
      </c>
      <c r="G138" s="200">
        <v>44447</v>
      </c>
      <c r="H138" s="247" t="s">
        <v>416</v>
      </c>
      <c r="I138" s="247">
        <v>119.87</v>
      </c>
      <c r="J138" s="627"/>
    </row>
    <row r="139" spans="1:10">
      <c r="A139" s="625"/>
      <c r="B139" s="628"/>
      <c r="C139" s="199" t="s">
        <v>934</v>
      </c>
      <c r="D139" s="249"/>
      <c r="E139" s="432" t="s">
        <v>935</v>
      </c>
      <c r="F139" s="198" t="s">
        <v>936</v>
      </c>
      <c r="G139" s="200">
        <v>44447</v>
      </c>
      <c r="H139" s="247" t="s">
        <v>416</v>
      </c>
      <c r="I139" s="247">
        <v>11.13</v>
      </c>
      <c r="J139" s="627"/>
    </row>
    <row r="140" spans="1:10">
      <c r="C140" s="468"/>
      <c r="D140" s="469"/>
      <c r="E140" s="470"/>
      <c r="F140" s="469"/>
      <c r="G140" s="469"/>
      <c r="H140" s="469"/>
      <c r="I140" s="469"/>
      <c r="J140" s="469"/>
    </row>
    <row r="141" spans="1:10">
      <c r="A141" s="625">
        <v>37</v>
      </c>
      <c r="B141" s="628" t="s">
        <v>432</v>
      </c>
      <c r="C141" s="198" t="s">
        <v>429</v>
      </c>
      <c r="D141" s="249"/>
      <c r="E141" s="198" t="s">
        <v>929</v>
      </c>
      <c r="F141" s="198" t="s">
        <v>930</v>
      </c>
      <c r="G141" s="200">
        <v>44447</v>
      </c>
      <c r="H141" s="247" t="s">
        <v>416</v>
      </c>
      <c r="I141" s="247">
        <v>14.27</v>
      </c>
      <c r="J141" s="627">
        <f>MEDIAN(I141:I143)</f>
        <v>14.27</v>
      </c>
    </row>
    <row r="142" spans="1:10">
      <c r="A142" s="625"/>
      <c r="B142" s="628"/>
      <c r="C142" s="199" t="s">
        <v>931</v>
      </c>
      <c r="D142" s="249"/>
      <c r="E142" s="198" t="s">
        <v>932</v>
      </c>
      <c r="F142" s="199" t="s">
        <v>933</v>
      </c>
      <c r="G142" s="200">
        <v>44447</v>
      </c>
      <c r="H142" s="247" t="s">
        <v>416</v>
      </c>
      <c r="I142" s="247">
        <v>76.84</v>
      </c>
      <c r="J142" s="627"/>
    </row>
    <row r="143" spans="1:10">
      <c r="A143" s="625"/>
      <c r="B143" s="628"/>
      <c r="C143" s="199" t="s">
        <v>934</v>
      </c>
      <c r="D143" s="249"/>
      <c r="E143" s="432" t="s">
        <v>935</v>
      </c>
      <c r="F143" s="198" t="s">
        <v>936</v>
      </c>
      <c r="G143" s="200">
        <v>44447</v>
      </c>
      <c r="H143" s="247" t="s">
        <v>416</v>
      </c>
      <c r="I143" s="247">
        <v>13.68</v>
      </c>
      <c r="J143" s="627"/>
    </row>
    <row r="144" spans="1:10">
      <c r="A144" s="309"/>
      <c r="B144" s="310"/>
      <c r="C144" s="247"/>
      <c r="D144" s="247"/>
      <c r="E144" s="247"/>
      <c r="F144" s="247"/>
      <c r="G144" s="248"/>
      <c r="H144" s="247"/>
      <c r="I144" s="247"/>
      <c r="J144" s="290"/>
    </row>
    <row r="145" spans="1:10">
      <c r="A145" s="625">
        <v>38</v>
      </c>
      <c r="B145" s="628" t="s">
        <v>940</v>
      </c>
      <c r="C145" s="198" t="s">
        <v>941</v>
      </c>
      <c r="D145" s="249"/>
      <c r="E145" s="198" t="s">
        <v>942</v>
      </c>
      <c r="F145" s="198" t="s">
        <v>944</v>
      </c>
      <c r="G145" s="200">
        <v>44447</v>
      </c>
      <c r="H145" s="247" t="s">
        <v>416</v>
      </c>
      <c r="I145" s="478">
        <v>20</v>
      </c>
      <c r="J145" s="627">
        <f>MEDIAN(I145:I147)</f>
        <v>18</v>
      </c>
    </row>
    <row r="146" spans="1:10">
      <c r="A146" s="625"/>
      <c r="B146" s="628"/>
      <c r="C146" s="199" t="s">
        <v>943</v>
      </c>
      <c r="D146" s="249"/>
      <c r="E146" s="198" t="s">
        <v>946</v>
      </c>
      <c r="F146" s="199" t="s">
        <v>945</v>
      </c>
      <c r="G146" s="200">
        <v>44447</v>
      </c>
      <c r="H146" s="247" t="s">
        <v>416</v>
      </c>
      <c r="I146" s="478">
        <v>15</v>
      </c>
      <c r="J146" s="627"/>
    </row>
    <row r="147" spans="1:10">
      <c r="A147" s="625"/>
      <c r="B147" s="628"/>
      <c r="C147" s="199" t="s">
        <v>947</v>
      </c>
      <c r="D147" s="249"/>
      <c r="E147" s="432" t="s">
        <v>949</v>
      </c>
      <c r="F147" s="198" t="s">
        <v>948</v>
      </c>
      <c r="G147" s="200">
        <v>44447</v>
      </c>
      <c r="H147" s="247" t="s">
        <v>416</v>
      </c>
      <c r="I147" s="478">
        <v>18</v>
      </c>
      <c r="J147" s="627"/>
    </row>
    <row r="148" spans="1:10">
      <c r="A148" s="309"/>
      <c r="B148" s="310"/>
      <c r="C148" s="247"/>
      <c r="D148" s="247"/>
      <c r="E148" s="247"/>
      <c r="F148" s="247"/>
      <c r="G148" s="248"/>
      <c r="H148" s="247"/>
      <c r="I148" s="247"/>
      <c r="J148" s="410"/>
    </row>
    <row r="149" spans="1:10">
      <c r="A149" s="625">
        <v>40</v>
      </c>
      <c r="B149" s="628" t="s">
        <v>971</v>
      </c>
      <c r="C149" s="198" t="s">
        <v>972</v>
      </c>
      <c r="D149" s="249"/>
      <c r="E149" s="198" t="s">
        <v>980</v>
      </c>
      <c r="F149" s="198" t="s">
        <v>975</v>
      </c>
      <c r="G149" s="200">
        <v>44447</v>
      </c>
      <c r="H149" s="247" t="s">
        <v>416</v>
      </c>
      <c r="I149" s="478">
        <v>6960</v>
      </c>
      <c r="J149" s="627">
        <f>MEDIAN(I149:I151)</f>
        <v>5419</v>
      </c>
    </row>
    <row r="150" spans="1:10">
      <c r="A150" s="625"/>
      <c r="B150" s="628"/>
      <c r="C150" s="199" t="s">
        <v>973</v>
      </c>
      <c r="D150" s="249"/>
      <c r="E150" s="198" t="s">
        <v>979</v>
      </c>
      <c r="F150" s="199" t="s">
        <v>978</v>
      </c>
      <c r="G150" s="200">
        <v>44447</v>
      </c>
      <c r="H150" s="247" t="s">
        <v>416</v>
      </c>
      <c r="I150" s="478">
        <v>4936.01</v>
      </c>
      <c r="J150" s="627"/>
    </row>
    <row r="151" spans="1:10">
      <c r="A151" s="625"/>
      <c r="B151" s="628"/>
      <c r="C151" s="199" t="s">
        <v>974</v>
      </c>
      <c r="D151" s="249"/>
      <c r="E151" s="432" t="s">
        <v>977</v>
      </c>
      <c r="F151" s="198" t="s">
        <v>976</v>
      </c>
      <c r="G151" s="200">
        <v>44447</v>
      </c>
      <c r="H151" s="247" t="s">
        <v>416</v>
      </c>
      <c r="I151" s="478">
        <v>5419</v>
      </c>
      <c r="J151" s="627"/>
    </row>
    <row r="152" spans="1:10">
      <c r="A152" s="309"/>
      <c r="B152" s="310"/>
      <c r="C152" s="247"/>
      <c r="D152" s="247"/>
      <c r="E152" s="247"/>
      <c r="F152" s="247"/>
      <c r="G152" s="248"/>
      <c r="H152" s="247"/>
      <c r="I152" s="247"/>
      <c r="J152" s="410"/>
    </row>
    <row r="153" spans="1:10">
      <c r="A153" s="625">
        <v>41</v>
      </c>
      <c r="B153" s="626" t="s">
        <v>981</v>
      </c>
      <c r="C153" s="198" t="s">
        <v>972</v>
      </c>
      <c r="D153" s="249"/>
      <c r="E153" s="198" t="s">
        <v>980</v>
      </c>
      <c r="F153" s="198" t="s">
        <v>975</v>
      </c>
      <c r="G153" s="200">
        <v>44447</v>
      </c>
      <c r="H153" s="247" t="s">
        <v>416</v>
      </c>
      <c r="I153" s="478">
        <v>1080</v>
      </c>
      <c r="J153" s="627">
        <f>MEDIAN(I153:I155)</f>
        <v>1197.06</v>
      </c>
    </row>
    <row r="154" spans="1:10">
      <c r="A154" s="625"/>
      <c r="B154" s="626"/>
      <c r="C154" s="199" t="s">
        <v>973</v>
      </c>
      <c r="D154" s="249"/>
      <c r="E154" s="198" t="s">
        <v>979</v>
      </c>
      <c r="F154" s="199" t="s">
        <v>978</v>
      </c>
      <c r="G154" s="200">
        <v>44447</v>
      </c>
      <c r="H154" s="247" t="s">
        <v>416</v>
      </c>
      <c r="I154" s="478">
        <v>1197.06</v>
      </c>
      <c r="J154" s="627"/>
    </row>
    <row r="155" spans="1:10">
      <c r="A155" s="625"/>
      <c r="B155" s="626"/>
      <c r="C155" s="199" t="s">
        <v>974</v>
      </c>
      <c r="D155" s="249"/>
      <c r="E155" s="432" t="s">
        <v>977</v>
      </c>
      <c r="F155" s="198" t="s">
        <v>976</v>
      </c>
      <c r="G155" s="200">
        <v>44447</v>
      </c>
      <c r="H155" s="247" t="s">
        <v>416</v>
      </c>
      <c r="I155" s="478">
        <v>2428.6</v>
      </c>
      <c r="J155" s="627"/>
    </row>
    <row r="156" spans="1:10">
      <c r="A156" s="309"/>
      <c r="B156" s="310"/>
      <c r="C156" s="247"/>
      <c r="D156" s="247"/>
      <c r="E156" s="247"/>
      <c r="F156" s="247"/>
      <c r="G156" s="248"/>
      <c r="H156" s="247"/>
      <c r="I156" s="247"/>
      <c r="J156" s="410"/>
    </row>
    <row r="157" spans="1:10">
      <c r="A157" s="625">
        <v>42</v>
      </c>
      <c r="B157" s="626" t="s">
        <v>982</v>
      </c>
      <c r="C157" s="198" t="s">
        <v>972</v>
      </c>
      <c r="D157" s="249"/>
      <c r="E157" s="198" t="s">
        <v>980</v>
      </c>
      <c r="F157" s="198" t="s">
        <v>975</v>
      </c>
      <c r="G157" s="200">
        <v>44447</v>
      </c>
      <c r="H157" s="247" t="s">
        <v>416</v>
      </c>
      <c r="I157" s="478">
        <v>600</v>
      </c>
      <c r="J157" s="627">
        <f>MEDIAN(I157:I159)</f>
        <v>471.79</v>
      </c>
    </row>
    <row r="158" spans="1:10">
      <c r="A158" s="625"/>
      <c r="B158" s="626"/>
      <c r="C158" s="199" t="s">
        <v>973</v>
      </c>
      <c r="D158" s="249"/>
      <c r="E158" s="198" t="s">
        <v>979</v>
      </c>
      <c r="F158" s="199" t="s">
        <v>978</v>
      </c>
      <c r="G158" s="200">
        <v>44447</v>
      </c>
      <c r="H158" s="247" t="s">
        <v>416</v>
      </c>
      <c r="I158" s="478">
        <v>471.79</v>
      </c>
      <c r="J158" s="627"/>
    </row>
    <row r="159" spans="1:10">
      <c r="A159" s="625"/>
      <c r="B159" s="626"/>
      <c r="C159" s="199" t="s">
        <v>974</v>
      </c>
      <c r="D159" s="249"/>
      <c r="E159" s="432" t="s">
        <v>977</v>
      </c>
      <c r="F159" s="198" t="s">
        <v>976</v>
      </c>
      <c r="G159" s="200">
        <v>44447</v>
      </c>
      <c r="H159" s="247" t="s">
        <v>416</v>
      </c>
      <c r="I159" s="478">
        <v>467.28</v>
      </c>
      <c r="J159" s="627"/>
    </row>
  </sheetData>
  <mergeCells count="119">
    <mergeCell ref="A64:A66"/>
    <mergeCell ref="B64:B66"/>
    <mergeCell ref="J64:J66"/>
    <mergeCell ref="A68:A70"/>
    <mergeCell ref="B68:B70"/>
    <mergeCell ref="J68:J70"/>
    <mergeCell ref="A72:A74"/>
    <mergeCell ref="B72:B74"/>
    <mergeCell ref="J72:J74"/>
    <mergeCell ref="A76:A78"/>
    <mergeCell ref="B76:B78"/>
    <mergeCell ref="J76:J78"/>
    <mergeCell ref="A88:A90"/>
    <mergeCell ref="B88:B90"/>
    <mergeCell ref="J88:J90"/>
    <mergeCell ref="A92:A94"/>
    <mergeCell ref="B92:B94"/>
    <mergeCell ref="J92:J94"/>
    <mergeCell ref="A80:A82"/>
    <mergeCell ref="B80:B82"/>
    <mergeCell ref="J80:J82"/>
    <mergeCell ref="A84:A86"/>
    <mergeCell ref="B84:B86"/>
    <mergeCell ref="J84:J86"/>
    <mergeCell ref="A56:A58"/>
    <mergeCell ref="B56:B58"/>
    <mergeCell ref="J56:J58"/>
    <mergeCell ref="A60:A62"/>
    <mergeCell ref="B60:B62"/>
    <mergeCell ref="J60:J62"/>
    <mergeCell ref="A44:A46"/>
    <mergeCell ref="B44:B46"/>
    <mergeCell ref="J44:J46"/>
    <mergeCell ref="A48:A50"/>
    <mergeCell ref="B48:B50"/>
    <mergeCell ref="J48:J50"/>
    <mergeCell ref="A52:A54"/>
    <mergeCell ref="B52:B54"/>
    <mergeCell ref="J52:J54"/>
    <mergeCell ref="A32:A34"/>
    <mergeCell ref="B32:B34"/>
    <mergeCell ref="J32:J34"/>
    <mergeCell ref="A36:A38"/>
    <mergeCell ref="B36:B38"/>
    <mergeCell ref="J36:J38"/>
    <mergeCell ref="A40:A42"/>
    <mergeCell ref="B40:B42"/>
    <mergeCell ref="J40:J42"/>
    <mergeCell ref="A20:A22"/>
    <mergeCell ref="B20:B22"/>
    <mergeCell ref="J20:J22"/>
    <mergeCell ref="A24:A26"/>
    <mergeCell ref="B24:B26"/>
    <mergeCell ref="J24:J26"/>
    <mergeCell ref="A28:A30"/>
    <mergeCell ref="B28:B30"/>
    <mergeCell ref="J28:J30"/>
    <mergeCell ref="A1:J1"/>
    <mergeCell ref="A3:A5"/>
    <mergeCell ref="B3:B5"/>
    <mergeCell ref="J3:J5"/>
    <mergeCell ref="A7:A9"/>
    <mergeCell ref="B7:B9"/>
    <mergeCell ref="J7:J9"/>
    <mergeCell ref="A16:A18"/>
    <mergeCell ref="B16:B18"/>
    <mergeCell ref="J16:J18"/>
    <mergeCell ref="A12:A14"/>
    <mergeCell ref="B12:B14"/>
    <mergeCell ref="J12:J14"/>
    <mergeCell ref="A11:J11"/>
    <mergeCell ref="A104:A106"/>
    <mergeCell ref="B104:B106"/>
    <mergeCell ref="J104:J106"/>
    <mergeCell ref="A108:A110"/>
    <mergeCell ref="B108:B110"/>
    <mergeCell ref="J108:J110"/>
    <mergeCell ref="A96:A98"/>
    <mergeCell ref="B96:B98"/>
    <mergeCell ref="J96:J98"/>
    <mergeCell ref="A100:A102"/>
    <mergeCell ref="B100:B102"/>
    <mergeCell ref="J100:J102"/>
    <mergeCell ref="A120:A122"/>
    <mergeCell ref="B120:B122"/>
    <mergeCell ref="J120:J122"/>
    <mergeCell ref="A124:A126"/>
    <mergeCell ref="B124:B126"/>
    <mergeCell ref="J124:J126"/>
    <mergeCell ref="A112:A114"/>
    <mergeCell ref="B112:B114"/>
    <mergeCell ref="J112:J114"/>
    <mergeCell ref="A116:A118"/>
    <mergeCell ref="B116:B118"/>
    <mergeCell ref="J116:J118"/>
    <mergeCell ref="A128:A130"/>
    <mergeCell ref="B128:B130"/>
    <mergeCell ref="J128:J130"/>
    <mergeCell ref="A137:A139"/>
    <mergeCell ref="B137:B139"/>
    <mergeCell ref="J137:J139"/>
    <mergeCell ref="A141:A143"/>
    <mergeCell ref="B141:B143"/>
    <mergeCell ref="J141:J143"/>
    <mergeCell ref="A133:A135"/>
    <mergeCell ref="B133:B135"/>
    <mergeCell ref="J133:J135"/>
    <mergeCell ref="A157:A159"/>
    <mergeCell ref="B157:B159"/>
    <mergeCell ref="J157:J159"/>
    <mergeCell ref="A145:A147"/>
    <mergeCell ref="B145:B147"/>
    <mergeCell ref="J145:J147"/>
    <mergeCell ref="A149:A151"/>
    <mergeCell ref="B149:B151"/>
    <mergeCell ref="J149:J151"/>
    <mergeCell ref="A153:A155"/>
    <mergeCell ref="B153:B155"/>
    <mergeCell ref="J153:J155"/>
  </mergeCells>
  <conditionalFormatting sqref="B1:B2">
    <cfRule type="duplicateValues" dxfId="126" priority="889"/>
  </conditionalFormatting>
  <conditionalFormatting sqref="A1:A2">
    <cfRule type="duplicateValues" dxfId="125" priority="890"/>
  </conditionalFormatting>
  <conditionalFormatting sqref="B144">
    <cfRule type="duplicateValues" dxfId="124" priority="891"/>
  </conditionalFormatting>
  <conditionalFormatting sqref="A144">
    <cfRule type="duplicateValues" dxfId="123" priority="892"/>
  </conditionalFormatting>
  <conditionalFormatting sqref="B3:B5">
    <cfRule type="duplicateValues" dxfId="122" priority="121"/>
  </conditionalFormatting>
  <conditionalFormatting sqref="B7:B9">
    <cfRule type="duplicateValues" dxfId="121" priority="120"/>
  </conditionalFormatting>
  <conditionalFormatting sqref="A3:A5">
    <cfRule type="duplicateValues" dxfId="120" priority="118"/>
  </conditionalFormatting>
  <conditionalFormatting sqref="A3:A5">
    <cfRule type="duplicateValues" dxfId="119" priority="119"/>
  </conditionalFormatting>
  <conditionalFormatting sqref="A7:A9">
    <cfRule type="duplicateValues" dxfId="118" priority="116"/>
  </conditionalFormatting>
  <conditionalFormatting sqref="A7:A9">
    <cfRule type="duplicateValues" dxfId="117" priority="117"/>
  </conditionalFormatting>
  <conditionalFormatting sqref="B10">
    <cfRule type="duplicateValues" dxfId="116" priority="893"/>
  </conditionalFormatting>
  <conditionalFormatting sqref="A10">
    <cfRule type="duplicateValues" dxfId="115" priority="894"/>
  </conditionalFormatting>
  <conditionalFormatting sqref="A16:A18">
    <cfRule type="duplicateValues" dxfId="114" priority="105"/>
  </conditionalFormatting>
  <conditionalFormatting sqref="A20:A22">
    <cfRule type="duplicateValues" dxfId="113" priority="103"/>
  </conditionalFormatting>
  <conditionalFormatting sqref="A24:A26">
    <cfRule type="duplicateValues" dxfId="112" priority="100"/>
  </conditionalFormatting>
  <conditionalFormatting sqref="A24:A26">
    <cfRule type="duplicateValues" dxfId="111" priority="101"/>
  </conditionalFormatting>
  <conditionalFormatting sqref="A28:A30">
    <cfRule type="duplicateValues" dxfId="110" priority="98"/>
  </conditionalFormatting>
  <conditionalFormatting sqref="B12:B14">
    <cfRule type="duplicateValues" dxfId="109" priority="108"/>
  </conditionalFormatting>
  <conditionalFormatting sqref="A12:A14">
    <cfRule type="duplicateValues" dxfId="108" priority="109"/>
  </conditionalFormatting>
  <conditionalFormatting sqref="A12:A14">
    <cfRule type="duplicateValues" dxfId="107" priority="110"/>
  </conditionalFormatting>
  <conditionalFormatting sqref="B15">
    <cfRule type="duplicateValues" dxfId="106" priority="111"/>
  </conditionalFormatting>
  <conditionalFormatting sqref="A111 A103 A95 A87 A79 A71 A63 A55 A23 A15 A19 A27 A31 A35 A39 A43 A47">
    <cfRule type="duplicateValues" dxfId="105" priority="112"/>
  </conditionalFormatting>
  <conditionalFormatting sqref="A111">
    <cfRule type="duplicateValues" dxfId="104" priority="113"/>
  </conditionalFormatting>
  <conditionalFormatting sqref="B16:B18">
    <cfRule type="duplicateValues" dxfId="103" priority="107"/>
  </conditionalFormatting>
  <conditionalFormatting sqref="A16:A18">
    <cfRule type="duplicateValues" dxfId="102" priority="106"/>
  </conditionalFormatting>
  <conditionalFormatting sqref="B20:B22">
    <cfRule type="duplicateValues" dxfId="101" priority="102"/>
  </conditionalFormatting>
  <conditionalFormatting sqref="A20:A22">
    <cfRule type="duplicateValues" dxfId="100" priority="104"/>
  </conditionalFormatting>
  <conditionalFormatting sqref="B24:B26">
    <cfRule type="duplicateValues" dxfId="99" priority="99"/>
  </conditionalFormatting>
  <conditionalFormatting sqref="B28:B30">
    <cfRule type="duplicateValues" dxfId="98" priority="96"/>
  </conditionalFormatting>
  <conditionalFormatting sqref="A28:A30">
    <cfRule type="duplicateValues" dxfId="97" priority="97"/>
  </conditionalFormatting>
  <conditionalFormatting sqref="B32:B34">
    <cfRule type="duplicateValues" dxfId="96" priority="93"/>
  </conditionalFormatting>
  <conditionalFormatting sqref="A32:A34">
    <cfRule type="duplicateValues" dxfId="95" priority="94"/>
  </conditionalFormatting>
  <conditionalFormatting sqref="A32:A34">
    <cfRule type="duplicateValues" dxfId="94" priority="95"/>
  </conditionalFormatting>
  <conditionalFormatting sqref="B36:B38">
    <cfRule type="duplicateValues" dxfId="93" priority="90"/>
  </conditionalFormatting>
  <conditionalFormatting sqref="A36:A38">
    <cfRule type="duplicateValues" dxfId="92" priority="91"/>
  </conditionalFormatting>
  <conditionalFormatting sqref="A36:A38">
    <cfRule type="duplicateValues" dxfId="91" priority="92"/>
  </conditionalFormatting>
  <conditionalFormatting sqref="B40:B42">
    <cfRule type="duplicateValues" dxfId="90" priority="87"/>
  </conditionalFormatting>
  <conditionalFormatting sqref="A40:A42">
    <cfRule type="duplicateValues" dxfId="89" priority="88"/>
  </conditionalFormatting>
  <conditionalFormatting sqref="A40:A42">
    <cfRule type="duplicateValues" dxfId="88" priority="89"/>
  </conditionalFormatting>
  <conditionalFormatting sqref="B44:B46">
    <cfRule type="duplicateValues" dxfId="87" priority="84"/>
  </conditionalFormatting>
  <conditionalFormatting sqref="A44:A46">
    <cfRule type="duplicateValues" dxfId="86" priority="85"/>
  </conditionalFormatting>
  <conditionalFormatting sqref="A44:A46">
    <cfRule type="duplicateValues" dxfId="85" priority="86"/>
  </conditionalFormatting>
  <conditionalFormatting sqref="B48:B51">
    <cfRule type="duplicateValues" dxfId="84" priority="81"/>
  </conditionalFormatting>
  <conditionalFormatting sqref="A48:A51">
    <cfRule type="duplicateValues" dxfId="83" priority="82"/>
  </conditionalFormatting>
  <conditionalFormatting sqref="A48:A51">
    <cfRule type="duplicateValues" dxfId="82" priority="83"/>
  </conditionalFormatting>
  <conditionalFormatting sqref="B56:B59">
    <cfRule type="duplicateValues" dxfId="81" priority="78"/>
  </conditionalFormatting>
  <conditionalFormatting sqref="A56:A59">
    <cfRule type="duplicateValues" dxfId="80" priority="79"/>
  </conditionalFormatting>
  <conditionalFormatting sqref="A56:A59">
    <cfRule type="duplicateValues" dxfId="79" priority="80"/>
  </conditionalFormatting>
  <conditionalFormatting sqref="B64:B67">
    <cfRule type="duplicateValues" dxfId="78" priority="75"/>
  </conditionalFormatting>
  <conditionalFormatting sqref="A64:A67">
    <cfRule type="duplicateValues" dxfId="77" priority="76"/>
  </conditionalFormatting>
  <conditionalFormatting sqref="A64:A67">
    <cfRule type="duplicateValues" dxfId="76" priority="77"/>
  </conditionalFormatting>
  <conditionalFormatting sqref="B72:B75">
    <cfRule type="duplicateValues" dxfId="75" priority="72"/>
  </conditionalFormatting>
  <conditionalFormatting sqref="A72:A75">
    <cfRule type="duplicateValues" dxfId="74" priority="73"/>
  </conditionalFormatting>
  <conditionalFormatting sqref="A72:A75">
    <cfRule type="duplicateValues" dxfId="73" priority="74"/>
  </conditionalFormatting>
  <conditionalFormatting sqref="B80:B83">
    <cfRule type="duplicateValues" dxfId="72" priority="69"/>
  </conditionalFormatting>
  <conditionalFormatting sqref="A80:A83">
    <cfRule type="duplicateValues" dxfId="71" priority="70"/>
  </conditionalFormatting>
  <conditionalFormatting sqref="A80:A83">
    <cfRule type="duplicateValues" dxfId="70" priority="71"/>
  </conditionalFormatting>
  <conditionalFormatting sqref="B88:B91">
    <cfRule type="duplicateValues" dxfId="69" priority="66"/>
  </conditionalFormatting>
  <conditionalFormatting sqref="A88:A91">
    <cfRule type="duplicateValues" dxfId="68" priority="67"/>
  </conditionalFormatting>
  <conditionalFormatting sqref="A88:A91">
    <cfRule type="duplicateValues" dxfId="67" priority="68"/>
  </conditionalFormatting>
  <conditionalFormatting sqref="B96:B99">
    <cfRule type="duplicateValues" dxfId="66" priority="63"/>
  </conditionalFormatting>
  <conditionalFormatting sqref="A96:A99">
    <cfRule type="duplicateValues" dxfId="65" priority="64"/>
  </conditionalFormatting>
  <conditionalFormatting sqref="A96:A99">
    <cfRule type="duplicateValues" dxfId="64" priority="65"/>
  </conditionalFormatting>
  <conditionalFormatting sqref="B104:B107">
    <cfRule type="duplicateValues" dxfId="63" priority="60"/>
  </conditionalFormatting>
  <conditionalFormatting sqref="A104:A107">
    <cfRule type="duplicateValues" dxfId="62" priority="61"/>
  </conditionalFormatting>
  <conditionalFormatting sqref="A104:A107">
    <cfRule type="duplicateValues" dxfId="61" priority="62"/>
  </conditionalFormatting>
  <conditionalFormatting sqref="B112:B114">
    <cfRule type="duplicateValues" dxfId="60" priority="57"/>
  </conditionalFormatting>
  <conditionalFormatting sqref="A112:A114">
    <cfRule type="duplicateValues" dxfId="59" priority="58"/>
  </conditionalFormatting>
  <conditionalFormatting sqref="A112:A114">
    <cfRule type="duplicateValues" dxfId="58" priority="59"/>
  </conditionalFormatting>
  <conditionalFormatting sqref="B108:B110">
    <cfRule type="duplicateValues" dxfId="57" priority="54"/>
  </conditionalFormatting>
  <conditionalFormatting sqref="A108:A110">
    <cfRule type="duplicateValues" dxfId="56" priority="55"/>
  </conditionalFormatting>
  <conditionalFormatting sqref="A108:A110">
    <cfRule type="duplicateValues" dxfId="55" priority="56"/>
  </conditionalFormatting>
  <conditionalFormatting sqref="B100:B102">
    <cfRule type="duplicateValues" dxfId="54" priority="51"/>
  </conditionalFormatting>
  <conditionalFormatting sqref="A100:A102">
    <cfRule type="duplicateValues" dxfId="53" priority="52"/>
  </conditionalFormatting>
  <conditionalFormatting sqref="A100:A102">
    <cfRule type="duplicateValues" dxfId="52" priority="53"/>
  </conditionalFormatting>
  <conditionalFormatting sqref="B92:B94">
    <cfRule type="duplicateValues" dxfId="51" priority="48"/>
  </conditionalFormatting>
  <conditionalFormatting sqref="A92:A94">
    <cfRule type="duplicateValues" dxfId="50" priority="49"/>
  </conditionalFormatting>
  <conditionalFormatting sqref="A92:A94">
    <cfRule type="duplicateValues" dxfId="49" priority="50"/>
  </conditionalFormatting>
  <conditionalFormatting sqref="B84:B86">
    <cfRule type="duplicateValues" dxfId="48" priority="45"/>
  </conditionalFormatting>
  <conditionalFormatting sqref="A84:A86">
    <cfRule type="duplicateValues" dxfId="47" priority="46"/>
  </conditionalFormatting>
  <conditionalFormatting sqref="A84:A86">
    <cfRule type="duplicateValues" dxfId="46" priority="47"/>
  </conditionalFormatting>
  <conditionalFormatting sqref="B76:B78">
    <cfRule type="duplicateValues" dxfId="45" priority="42"/>
  </conditionalFormatting>
  <conditionalFormatting sqref="A76:A78">
    <cfRule type="duplicateValues" dxfId="44" priority="43"/>
  </conditionalFormatting>
  <conditionalFormatting sqref="A76:A78">
    <cfRule type="duplicateValues" dxfId="43" priority="44"/>
  </conditionalFormatting>
  <conditionalFormatting sqref="B52:B54">
    <cfRule type="duplicateValues" dxfId="42" priority="39"/>
  </conditionalFormatting>
  <conditionalFormatting sqref="A52:A54">
    <cfRule type="duplicateValues" dxfId="41" priority="40"/>
  </conditionalFormatting>
  <conditionalFormatting sqref="A52:A54">
    <cfRule type="duplicateValues" dxfId="40" priority="41"/>
  </conditionalFormatting>
  <conditionalFormatting sqref="B60:B62">
    <cfRule type="duplicateValues" dxfId="39" priority="36"/>
  </conditionalFormatting>
  <conditionalFormatting sqref="A60:A62">
    <cfRule type="duplicateValues" dxfId="38" priority="37"/>
  </conditionalFormatting>
  <conditionalFormatting sqref="A60:A62">
    <cfRule type="duplicateValues" dxfId="37" priority="38"/>
  </conditionalFormatting>
  <conditionalFormatting sqref="B68:B70">
    <cfRule type="duplicateValues" dxfId="36" priority="33"/>
  </conditionalFormatting>
  <conditionalFormatting sqref="A68:A70">
    <cfRule type="duplicateValues" dxfId="35" priority="34"/>
  </conditionalFormatting>
  <conditionalFormatting sqref="A68:A70">
    <cfRule type="duplicateValues" dxfId="34" priority="35"/>
  </conditionalFormatting>
  <conditionalFormatting sqref="B116:B118">
    <cfRule type="duplicateValues" dxfId="33" priority="30"/>
  </conditionalFormatting>
  <conditionalFormatting sqref="A116:A118">
    <cfRule type="duplicateValues" dxfId="32" priority="31"/>
  </conditionalFormatting>
  <conditionalFormatting sqref="A116:A118">
    <cfRule type="duplicateValues" dxfId="31" priority="32"/>
  </conditionalFormatting>
  <conditionalFormatting sqref="B120:B122">
    <cfRule type="duplicateValues" dxfId="30" priority="27"/>
  </conditionalFormatting>
  <conditionalFormatting sqref="A120:A122">
    <cfRule type="duplicateValues" dxfId="29" priority="28"/>
  </conditionalFormatting>
  <conditionalFormatting sqref="A120:A122">
    <cfRule type="duplicateValues" dxfId="28" priority="29"/>
  </conditionalFormatting>
  <conditionalFormatting sqref="B124:B126">
    <cfRule type="duplicateValues" dxfId="27" priority="24"/>
  </conditionalFormatting>
  <conditionalFormatting sqref="A124:A126">
    <cfRule type="duplicateValues" dxfId="26" priority="25"/>
  </conditionalFormatting>
  <conditionalFormatting sqref="A124:A126">
    <cfRule type="duplicateValues" dxfId="25" priority="26"/>
  </conditionalFormatting>
  <conditionalFormatting sqref="B128:B130">
    <cfRule type="duplicateValues" dxfId="24" priority="21"/>
  </conditionalFormatting>
  <conditionalFormatting sqref="A128:A130">
    <cfRule type="duplicateValues" dxfId="23" priority="22"/>
  </conditionalFormatting>
  <conditionalFormatting sqref="A128:A130">
    <cfRule type="duplicateValues" dxfId="22" priority="23"/>
  </conditionalFormatting>
  <conditionalFormatting sqref="B133:B135">
    <cfRule type="duplicateValues" dxfId="21" priority="18"/>
  </conditionalFormatting>
  <conditionalFormatting sqref="A133:A135">
    <cfRule type="duplicateValues" dxfId="20" priority="19"/>
  </conditionalFormatting>
  <conditionalFormatting sqref="A133:A135">
    <cfRule type="duplicateValues" dxfId="19" priority="20"/>
  </conditionalFormatting>
  <conditionalFormatting sqref="B137:B139">
    <cfRule type="duplicateValues" dxfId="18" priority="15"/>
  </conditionalFormatting>
  <conditionalFormatting sqref="A137:A139">
    <cfRule type="duplicateValues" dxfId="17" priority="16"/>
  </conditionalFormatting>
  <conditionalFormatting sqref="A137:A139">
    <cfRule type="duplicateValues" dxfId="16" priority="17"/>
  </conditionalFormatting>
  <conditionalFormatting sqref="B141:B143">
    <cfRule type="duplicateValues" dxfId="15" priority="114"/>
  </conditionalFormatting>
  <conditionalFormatting sqref="A141:A143">
    <cfRule type="duplicateValues" dxfId="14" priority="115"/>
  </conditionalFormatting>
  <conditionalFormatting sqref="B145:B147">
    <cfRule type="duplicateValues" dxfId="13" priority="13"/>
  </conditionalFormatting>
  <conditionalFormatting sqref="A145:A147">
    <cfRule type="duplicateValues" dxfId="12" priority="14"/>
  </conditionalFormatting>
  <conditionalFormatting sqref="B148">
    <cfRule type="duplicateValues" dxfId="11" priority="11"/>
  </conditionalFormatting>
  <conditionalFormatting sqref="A148">
    <cfRule type="duplicateValues" dxfId="10" priority="12"/>
  </conditionalFormatting>
  <conditionalFormatting sqref="B149:B151">
    <cfRule type="duplicateValues" dxfId="9" priority="9"/>
  </conditionalFormatting>
  <conditionalFormatting sqref="A149:A151">
    <cfRule type="duplicateValues" dxfId="8" priority="10"/>
  </conditionalFormatting>
  <conditionalFormatting sqref="B152">
    <cfRule type="duplicateValues" dxfId="7" priority="7"/>
  </conditionalFormatting>
  <conditionalFormatting sqref="A152">
    <cfRule type="duplicateValues" dxfId="6" priority="8"/>
  </conditionalFormatting>
  <conditionalFormatting sqref="B153:B155">
    <cfRule type="duplicateValues" dxfId="5" priority="5"/>
  </conditionalFormatting>
  <conditionalFormatting sqref="A153:A155">
    <cfRule type="duplicateValues" dxfId="4" priority="6"/>
  </conditionalFormatting>
  <conditionalFormatting sqref="B156">
    <cfRule type="duplicateValues" dxfId="3" priority="3"/>
  </conditionalFormatting>
  <conditionalFormatting sqref="A156">
    <cfRule type="duplicateValues" dxfId="2" priority="4"/>
  </conditionalFormatting>
  <conditionalFormatting sqref="B157:B159">
    <cfRule type="duplicateValues" dxfId="1" priority="1"/>
  </conditionalFormatting>
  <conditionalFormatting sqref="A157:A159">
    <cfRule type="duplicateValues" dxfId="0" priority="2"/>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7" zoomScaleNormal="100" workbookViewId="0">
      <selection activeCell="D7" sqref="D7"/>
    </sheetView>
  </sheetViews>
  <sheetFormatPr defaultRowHeight="15"/>
  <cols>
    <col min="1" max="1" width="26.5703125" bestFit="1" customWidth="1"/>
    <col min="2" max="2" width="18.28515625" customWidth="1"/>
    <col min="3" max="3" width="17.85546875" customWidth="1"/>
    <col min="4" max="4" width="15.85546875" customWidth="1"/>
    <col min="5" max="5" width="18.7109375" customWidth="1"/>
    <col min="6" max="6" width="14" customWidth="1"/>
    <col min="7" max="7" width="21.85546875" customWidth="1"/>
    <col min="8" max="8" width="16.28515625" customWidth="1"/>
    <col min="9" max="9" width="9.5703125" customWidth="1"/>
    <col min="10" max="10" width="12.85546875" customWidth="1"/>
    <col min="13" max="13" width="12.85546875" customWidth="1"/>
  </cols>
  <sheetData>
    <row r="1" spans="1:10" ht="18.75">
      <c r="A1" s="672" t="s">
        <v>300</v>
      </c>
      <c r="B1" s="673"/>
      <c r="C1" s="673"/>
      <c r="D1" s="673"/>
      <c r="E1" s="673"/>
      <c r="F1" s="673"/>
      <c r="G1" s="674"/>
    </row>
    <row r="2" spans="1:10">
      <c r="A2" s="677" t="s">
        <v>301</v>
      </c>
      <c r="B2" s="678"/>
      <c r="C2" s="678"/>
      <c r="D2" s="678"/>
      <c r="E2" s="678"/>
      <c r="F2" s="678"/>
      <c r="G2" s="679"/>
      <c r="J2" s="222"/>
    </row>
    <row r="3" spans="1:10">
      <c r="A3" s="675" t="s">
        <v>445</v>
      </c>
      <c r="B3" s="676"/>
      <c r="C3" s="676"/>
      <c r="D3" s="676"/>
      <c r="E3" s="676"/>
      <c r="F3" s="676"/>
      <c r="G3" s="220">
        <v>26.37</v>
      </c>
    </row>
    <row r="4" spans="1:10">
      <c r="A4" s="675" t="s">
        <v>327</v>
      </c>
      <c r="B4" s="676"/>
      <c r="C4" s="676"/>
      <c r="D4" s="676"/>
      <c r="E4" s="676"/>
      <c r="F4" s="676"/>
      <c r="G4" s="220">
        <f>G3</f>
        <v>26.37</v>
      </c>
    </row>
    <row r="5" spans="1:10" ht="15" customHeight="1">
      <c r="A5" s="681" t="s">
        <v>176</v>
      </c>
      <c r="B5" s="682"/>
      <c r="C5" s="682"/>
      <c r="D5" s="682"/>
      <c r="E5" s="682"/>
      <c r="F5" s="682"/>
      <c r="G5" s="682"/>
      <c r="H5" s="682"/>
      <c r="I5" s="682"/>
    </row>
    <row r="6" spans="1:10" ht="30">
      <c r="A6" s="221" t="s">
        <v>302</v>
      </c>
      <c r="B6" s="320" t="s">
        <v>766</v>
      </c>
      <c r="C6" s="320" t="s">
        <v>768</v>
      </c>
      <c r="D6" s="320" t="s">
        <v>767</v>
      </c>
      <c r="E6" s="221" t="s">
        <v>769</v>
      </c>
      <c r="F6" s="234" t="s">
        <v>771</v>
      </c>
      <c r="G6" s="320" t="s">
        <v>304</v>
      </c>
      <c r="H6" s="332" t="s">
        <v>770</v>
      </c>
      <c r="I6" s="320" t="s">
        <v>772</v>
      </c>
    </row>
    <row r="7" spans="1:10">
      <c r="A7" s="341" t="s">
        <v>761</v>
      </c>
      <c r="B7" s="336">
        <v>3.9</v>
      </c>
      <c r="C7" s="336">
        <v>1.85</v>
      </c>
      <c r="D7" s="336">
        <v>2.2000000000000002</v>
      </c>
      <c r="E7" s="336">
        <v>1.85</v>
      </c>
      <c r="F7" s="336">
        <f>SUM(B7:E7)</f>
        <v>9.8000000000000007</v>
      </c>
      <c r="G7" s="336">
        <v>3.2</v>
      </c>
      <c r="H7" s="339">
        <v>0</v>
      </c>
      <c r="I7" s="340">
        <f t="shared" ref="I7:I10" si="0">(F7*G7)-H7</f>
        <v>31.36</v>
      </c>
    </row>
    <row r="8" spans="1:10">
      <c r="A8" s="341" t="s">
        <v>762</v>
      </c>
      <c r="B8" s="336">
        <v>0</v>
      </c>
      <c r="C8" s="336">
        <v>1.5</v>
      </c>
      <c r="D8" s="336">
        <v>2.0499999999999998</v>
      </c>
      <c r="E8" s="336">
        <v>1.5</v>
      </c>
      <c r="F8" s="336">
        <f t="shared" ref="F8:F13" si="1">SUM(B8:E8)</f>
        <v>5.05</v>
      </c>
      <c r="G8" s="336">
        <v>3.2</v>
      </c>
      <c r="H8" s="339">
        <v>0</v>
      </c>
      <c r="I8" s="340">
        <f t="shared" si="0"/>
        <v>16.16</v>
      </c>
    </row>
    <row r="9" spans="1:10">
      <c r="A9" s="335" t="s">
        <v>763</v>
      </c>
      <c r="B9" s="336">
        <v>0.75</v>
      </c>
      <c r="C9" s="336">
        <v>2.15</v>
      </c>
      <c r="D9" s="336">
        <v>2.0499999999999998</v>
      </c>
      <c r="E9" s="336">
        <v>2.15</v>
      </c>
      <c r="F9" s="336">
        <f t="shared" si="1"/>
        <v>7.1</v>
      </c>
      <c r="G9" s="336">
        <v>3.2</v>
      </c>
      <c r="H9" s="339">
        <v>0</v>
      </c>
      <c r="I9" s="340">
        <f t="shared" si="0"/>
        <v>22.72</v>
      </c>
    </row>
    <row r="10" spans="1:10">
      <c r="A10" s="335" t="s">
        <v>764</v>
      </c>
      <c r="B10" s="336">
        <v>2.4</v>
      </c>
      <c r="C10" s="336">
        <v>1.35</v>
      </c>
      <c r="D10" s="336">
        <v>2.4</v>
      </c>
      <c r="E10" s="336">
        <v>3</v>
      </c>
      <c r="F10" s="336">
        <f t="shared" si="1"/>
        <v>9.15</v>
      </c>
      <c r="G10" s="336">
        <v>3.2</v>
      </c>
      <c r="H10" s="339">
        <v>0</v>
      </c>
      <c r="I10" s="340">
        <f t="shared" si="0"/>
        <v>29.28</v>
      </c>
    </row>
    <row r="11" spans="1:10">
      <c r="A11" s="335" t="s">
        <v>765</v>
      </c>
      <c r="B11" s="336">
        <v>2.2000000000000002</v>
      </c>
      <c r="C11" s="336">
        <v>7.3</v>
      </c>
      <c r="D11" s="336">
        <v>6.15</v>
      </c>
      <c r="E11" s="336">
        <v>7.3</v>
      </c>
      <c r="F11" s="336">
        <f t="shared" si="1"/>
        <v>22.95</v>
      </c>
      <c r="G11" s="336">
        <v>3.2</v>
      </c>
      <c r="H11" s="338">
        <v>8.6999999999999993</v>
      </c>
      <c r="I11" s="340">
        <f>(F11*G11)-H11</f>
        <v>64.739999999999995</v>
      </c>
    </row>
    <row r="12" spans="1:10">
      <c r="A12" s="335" t="s">
        <v>508</v>
      </c>
      <c r="B12" s="336">
        <v>0</v>
      </c>
      <c r="C12" s="336">
        <v>5.7</v>
      </c>
      <c r="D12" s="336">
        <v>0</v>
      </c>
      <c r="E12" s="338">
        <v>0</v>
      </c>
      <c r="F12" s="336">
        <f t="shared" si="1"/>
        <v>5.7</v>
      </c>
      <c r="G12" s="336">
        <v>3.2</v>
      </c>
      <c r="H12" s="339">
        <v>0</v>
      </c>
      <c r="I12" s="340">
        <f t="shared" ref="I12" si="2">(F12*G12)-H12</f>
        <v>18.239999999999998</v>
      </c>
    </row>
    <row r="13" spans="1:10">
      <c r="A13" s="335" t="s">
        <v>774</v>
      </c>
      <c r="B13" s="336">
        <v>3.3</v>
      </c>
      <c r="C13" s="336">
        <v>7.55</v>
      </c>
      <c r="D13" s="336">
        <v>0</v>
      </c>
      <c r="E13" s="338">
        <v>3.6</v>
      </c>
      <c r="F13" s="336">
        <f t="shared" si="1"/>
        <v>14.45</v>
      </c>
      <c r="G13" s="336">
        <v>1.1000000000000001</v>
      </c>
      <c r="H13" s="339">
        <v>0</v>
      </c>
      <c r="I13" s="340">
        <f t="shared" ref="I13:I16" si="3">(F13*G13)-H13</f>
        <v>15.9</v>
      </c>
    </row>
    <row r="14" spans="1:10">
      <c r="A14" s="335" t="s">
        <v>775</v>
      </c>
      <c r="B14" s="336">
        <v>2.35</v>
      </c>
      <c r="C14" s="336">
        <v>2.7</v>
      </c>
      <c r="D14" s="336">
        <v>2.35</v>
      </c>
      <c r="E14" s="338">
        <v>2.7</v>
      </c>
      <c r="F14" s="336">
        <f>SUM(B14:E14)</f>
        <v>10.1</v>
      </c>
      <c r="G14" s="336">
        <v>2.5</v>
      </c>
      <c r="H14" s="339">
        <v>0</v>
      </c>
      <c r="I14" s="340">
        <f t="shared" si="3"/>
        <v>25.25</v>
      </c>
    </row>
    <row r="15" spans="1:10">
      <c r="A15" s="335" t="s">
        <v>776</v>
      </c>
      <c r="B15" s="336">
        <v>2.7</v>
      </c>
      <c r="C15" s="336">
        <v>3.15</v>
      </c>
      <c r="D15" s="336">
        <v>0</v>
      </c>
      <c r="E15" s="338">
        <v>3.15</v>
      </c>
      <c r="F15" s="336">
        <f t="shared" ref="F15:F16" si="4">SUM(B15:E15)</f>
        <v>9</v>
      </c>
      <c r="G15" s="336">
        <v>1.1000000000000001</v>
      </c>
      <c r="H15" s="339">
        <v>0</v>
      </c>
      <c r="I15" s="340">
        <f t="shared" si="3"/>
        <v>9.9</v>
      </c>
    </row>
    <row r="16" spans="1:10">
      <c r="A16" s="335" t="s">
        <v>777</v>
      </c>
      <c r="B16" s="336">
        <v>6.15</v>
      </c>
      <c r="C16" s="336">
        <v>7.6</v>
      </c>
      <c r="D16" s="336">
        <v>6.15</v>
      </c>
      <c r="E16" s="338">
        <v>7.6</v>
      </c>
      <c r="F16" s="336">
        <f t="shared" si="4"/>
        <v>27.5</v>
      </c>
      <c r="G16" s="336">
        <v>1.5</v>
      </c>
      <c r="H16" s="339">
        <v>0</v>
      </c>
      <c r="I16" s="340">
        <f t="shared" si="3"/>
        <v>41.25</v>
      </c>
    </row>
    <row r="17" spans="1:9">
      <c r="A17" s="668" t="s">
        <v>784</v>
      </c>
      <c r="B17" s="669"/>
      <c r="C17" s="670"/>
      <c r="D17" s="680">
        <f>SUM(I7:I16)</f>
        <v>274.8</v>
      </c>
      <c r="E17" s="680"/>
      <c r="F17" s="680"/>
      <c r="G17" s="680"/>
      <c r="H17" s="680"/>
      <c r="I17" s="680"/>
    </row>
    <row r="18" spans="1:9">
      <c r="A18" s="683" t="s">
        <v>773</v>
      </c>
      <c r="B18" s="684"/>
      <c r="C18" s="684"/>
      <c r="D18" s="684"/>
      <c r="E18" s="684"/>
      <c r="F18" s="684"/>
      <c r="G18" s="684"/>
      <c r="H18" s="684"/>
      <c r="I18" s="685"/>
    </row>
    <row r="19" spans="1:9">
      <c r="A19" s="335" t="s">
        <v>773</v>
      </c>
      <c r="B19" s="336">
        <v>0</v>
      </c>
      <c r="C19" s="336">
        <v>5.2</v>
      </c>
      <c r="D19" s="336">
        <v>8.1999999999999993</v>
      </c>
      <c r="E19" s="338">
        <v>10.55</v>
      </c>
      <c r="F19" s="336">
        <f>SUM(B19:E19)</f>
        <v>23.95</v>
      </c>
      <c r="G19" s="336">
        <v>2.2000000000000002</v>
      </c>
      <c r="H19" s="339">
        <v>13.65</v>
      </c>
      <c r="I19" s="340">
        <f>(F19*G19)-H19</f>
        <v>39.04</v>
      </c>
    </row>
    <row r="20" spans="1:9">
      <c r="A20" s="671" t="s">
        <v>21</v>
      </c>
      <c r="B20" s="671"/>
      <c r="C20" s="671"/>
      <c r="D20" s="671"/>
      <c r="E20" s="671"/>
      <c r="F20" s="671"/>
      <c r="G20" s="671"/>
    </row>
    <row r="21" spans="1:9">
      <c r="A21" s="662" t="s">
        <v>94</v>
      </c>
      <c r="B21" s="663" t="s">
        <v>312</v>
      </c>
      <c r="C21" s="664"/>
      <c r="D21" s="662" t="s">
        <v>307</v>
      </c>
      <c r="E21" s="662" t="s">
        <v>309</v>
      </c>
      <c r="F21" s="662" t="s">
        <v>310</v>
      </c>
      <c r="G21" s="662" t="s">
        <v>311</v>
      </c>
      <c r="H21" s="662" t="s">
        <v>353</v>
      </c>
    </row>
    <row r="22" spans="1:9">
      <c r="A22" s="662"/>
      <c r="B22" s="221" t="s">
        <v>308</v>
      </c>
      <c r="C22" s="221" t="s">
        <v>304</v>
      </c>
      <c r="D22" s="662"/>
      <c r="E22" s="662"/>
      <c r="F22" s="662"/>
      <c r="G22" s="662"/>
      <c r="H22" s="662"/>
    </row>
    <row r="23" spans="1:9" ht="30">
      <c r="A23" s="335" t="s">
        <v>313</v>
      </c>
      <c r="B23" s="336">
        <v>0.9</v>
      </c>
      <c r="C23" s="336">
        <v>2.1</v>
      </c>
      <c r="D23" s="336">
        <v>3</v>
      </c>
      <c r="E23" s="336" t="s">
        <v>323</v>
      </c>
      <c r="F23" s="337" t="s">
        <v>510</v>
      </c>
      <c r="G23" s="337" t="s">
        <v>825</v>
      </c>
      <c r="H23" s="335">
        <f t="shared" ref="H23:H25" si="5">B23*C23*D23</f>
        <v>5.67</v>
      </c>
    </row>
    <row r="24" spans="1:9">
      <c r="A24" s="365" t="s">
        <v>314</v>
      </c>
      <c r="B24" s="336">
        <v>0.9</v>
      </c>
      <c r="C24" s="336">
        <v>2.1</v>
      </c>
      <c r="D24" s="336">
        <v>1</v>
      </c>
      <c r="E24" s="336" t="s">
        <v>323</v>
      </c>
      <c r="F24" s="336" t="s">
        <v>823</v>
      </c>
      <c r="G24" s="337" t="s">
        <v>824</v>
      </c>
      <c r="H24" s="365">
        <f t="shared" ref="H24" si="6">B24*C24*D24</f>
        <v>1.89</v>
      </c>
    </row>
    <row r="25" spans="1:9">
      <c r="A25" s="365" t="s">
        <v>315</v>
      </c>
      <c r="B25" s="336">
        <v>3</v>
      </c>
      <c r="C25" s="336">
        <v>2.9</v>
      </c>
      <c r="D25" s="336">
        <v>1</v>
      </c>
      <c r="E25" s="336" t="s">
        <v>778</v>
      </c>
      <c r="F25" s="336" t="s">
        <v>509</v>
      </c>
      <c r="G25" s="337" t="s">
        <v>779</v>
      </c>
      <c r="H25" s="335">
        <f t="shared" si="5"/>
        <v>8.6999999999999993</v>
      </c>
    </row>
    <row r="26" spans="1:9">
      <c r="A26" s="662" t="s">
        <v>95</v>
      </c>
      <c r="B26" s="663" t="s">
        <v>312</v>
      </c>
      <c r="C26" s="664"/>
      <c r="D26" s="662" t="s">
        <v>307</v>
      </c>
      <c r="E26" s="662" t="s">
        <v>309</v>
      </c>
      <c r="F26" s="662" t="s">
        <v>310</v>
      </c>
      <c r="G26" s="662" t="s">
        <v>311</v>
      </c>
      <c r="H26" s="662" t="s">
        <v>353</v>
      </c>
    </row>
    <row r="27" spans="1:9">
      <c r="A27" s="662"/>
      <c r="B27" s="221" t="s">
        <v>308</v>
      </c>
      <c r="C27" s="221" t="s">
        <v>304</v>
      </c>
      <c r="D27" s="662"/>
      <c r="E27" s="662"/>
      <c r="F27" s="662"/>
      <c r="G27" s="662"/>
      <c r="H27" s="662"/>
    </row>
    <row r="28" spans="1:9" ht="30">
      <c r="A28" s="335" t="s">
        <v>325</v>
      </c>
      <c r="B28" s="336">
        <v>0.6</v>
      </c>
      <c r="C28" s="336">
        <v>0.4</v>
      </c>
      <c r="D28" s="336">
        <v>2</v>
      </c>
      <c r="E28" s="336" t="s">
        <v>324</v>
      </c>
      <c r="F28" s="336" t="s">
        <v>509</v>
      </c>
      <c r="G28" s="337" t="s">
        <v>780</v>
      </c>
      <c r="H28" s="335">
        <f>B28*C28*D28</f>
        <v>0.48</v>
      </c>
    </row>
    <row r="29" spans="1:9">
      <c r="A29" s="335" t="s">
        <v>326</v>
      </c>
      <c r="B29" s="336">
        <v>1.5</v>
      </c>
      <c r="C29" s="336">
        <v>1.2</v>
      </c>
      <c r="D29" s="336">
        <v>1</v>
      </c>
      <c r="E29" s="336" t="s">
        <v>324</v>
      </c>
      <c r="F29" s="336" t="s">
        <v>509</v>
      </c>
      <c r="G29" s="337" t="s">
        <v>781</v>
      </c>
      <c r="H29" s="335">
        <f t="shared" ref="H29" si="7">B29*C29*D29</f>
        <v>1.8</v>
      </c>
    </row>
    <row r="30" spans="1:9">
      <c r="A30" s="671" t="s">
        <v>331</v>
      </c>
      <c r="B30" s="671"/>
      <c r="C30" s="671"/>
      <c r="D30" s="671"/>
      <c r="E30" s="671"/>
      <c r="F30" s="671"/>
      <c r="G30" s="671"/>
    </row>
    <row r="31" spans="1:9">
      <c r="A31" s="662" t="s">
        <v>95</v>
      </c>
      <c r="B31" s="663" t="s">
        <v>329</v>
      </c>
      <c r="C31" s="664"/>
      <c r="D31" s="662" t="s">
        <v>307</v>
      </c>
      <c r="E31" s="662"/>
      <c r="F31" s="662"/>
      <c r="G31" s="662" t="s">
        <v>330</v>
      </c>
    </row>
    <row r="32" spans="1:9">
      <c r="A32" s="662"/>
      <c r="B32" s="663" t="s">
        <v>303</v>
      </c>
      <c r="C32" s="664"/>
      <c r="D32" s="662"/>
      <c r="E32" s="662"/>
      <c r="F32" s="662"/>
      <c r="G32" s="662"/>
    </row>
    <row r="33" spans="1:7">
      <c r="A33" s="365" t="s">
        <v>818</v>
      </c>
      <c r="B33" s="687">
        <v>2.4</v>
      </c>
      <c r="C33" s="688"/>
      <c r="D33" s="336">
        <v>1</v>
      </c>
      <c r="E33" s="336"/>
      <c r="F33" s="336"/>
      <c r="G33" s="337">
        <f t="shared" ref="G33:G34" si="8">B33*D33</f>
        <v>2.4</v>
      </c>
    </row>
    <row r="34" spans="1:7">
      <c r="A34" s="365" t="s">
        <v>817</v>
      </c>
      <c r="B34" s="687">
        <v>2.1</v>
      </c>
      <c r="C34" s="688"/>
      <c r="D34" s="336">
        <v>1</v>
      </c>
      <c r="E34" s="336"/>
      <c r="F34" s="336"/>
      <c r="G34" s="337">
        <f t="shared" si="8"/>
        <v>2.1</v>
      </c>
    </row>
    <row r="35" spans="1:7">
      <c r="A35" s="668" t="s">
        <v>333</v>
      </c>
      <c r="B35" s="669"/>
      <c r="C35" s="669"/>
      <c r="D35" s="669"/>
      <c r="E35" s="669"/>
      <c r="F35" s="670"/>
      <c r="G35" s="230">
        <f>SUM(G33:G34)</f>
        <v>4.5</v>
      </c>
    </row>
    <row r="36" spans="1:7">
      <c r="A36" s="671" t="s">
        <v>332</v>
      </c>
      <c r="B36" s="671"/>
      <c r="C36" s="671"/>
      <c r="D36" s="671"/>
      <c r="E36" s="671"/>
      <c r="F36" s="671"/>
      <c r="G36" s="671"/>
    </row>
    <row r="37" spans="1:7">
      <c r="A37" s="662" t="s">
        <v>95</v>
      </c>
      <c r="B37" s="663" t="s">
        <v>329</v>
      </c>
      <c r="C37" s="664"/>
      <c r="D37" s="662" t="s">
        <v>307</v>
      </c>
      <c r="E37" s="662"/>
      <c r="F37" s="662"/>
      <c r="G37" s="662" t="s">
        <v>330</v>
      </c>
    </row>
    <row r="38" spans="1:7">
      <c r="A38" s="662"/>
      <c r="B38" s="663" t="s">
        <v>303</v>
      </c>
      <c r="C38" s="664"/>
      <c r="D38" s="662"/>
      <c r="E38" s="662"/>
      <c r="F38" s="662"/>
      <c r="G38" s="662"/>
    </row>
    <row r="39" spans="1:7">
      <c r="A39" s="335" t="s">
        <v>325</v>
      </c>
      <c r="B39" s="687">
        <v>1.5</v>
      </c>
      <c r="C39" s="688"/>
      <c r="D39" s="336">
        <v>1</v>
      </c>
      <c r="E39" s="336"/>
      <c r="F39" s="336"/>
      <c r="G39" s="337">
        <f t="shared" ref="G39" si="9">B39*D39</f>
        <v>1.5</v>
      </c>
    </row>
    <row r="40" spans="1:7">
      <c r="A40" s="668" t="s">
        <v>333</v>
      </c>
      <c r="B40" s="669"/>
      <c r="C40" s="669"/>
      <c r="D40" s="669"/>
      <c r="E40" s="669"/>
      <c r="F40" s="670"/>
      <c r="G40" s="230">
        <f>SUM(G39:G39)</f>
        <v>1.5</v>
      </c>
    </row>
    <row r="41" spans="1:7">
      <c r="A41" s="671" t="s">
        <v>339</v>
      </c>
      <c r="B41" s="671"/>
      <c r="C41" s="671"/>
      <c r="D41" s="671"/>
      <c r="E41" s="671"/>
      <c r="F41" s="671"/>
      <c r="G41" s="671"/>
    </row>
    <row r="42" spans="1:7">
      <c r="A42" s="662" t="s">
        <v>94</v>
      </c>
      <c r="B42" s="663" t="s">
        <v>329</v>
      </c>
      <c r="C42" s="664"/>
      <c r="D42" s="662" t="s">
        <v>307</v>
      </c>
      <c r="E42" s="662"/>
      <c r="F42" s="662"/>
      <c r="G42" s="662" t="s">
        <v>330</v>
      </c>
    </row>
    <row r="43" spans="1:7">
      <c r="A43" s="662"/>
      <c r="B43" s="663" t="s">
        <v>303</v>
      </c>
      <c r="C43" s="664"/>
      <c r="D43" s="662"/>
      <c r="E43" s="662"/>
      <c r="F43" s="662"/>
      <c r="G43" s="662"/>
    </row>
    <row r="44" spans="1:7">
      <c r="A44" s="335" t="s">
        <v>313</v>
      </c>
      <c r="B44" s="687">
        <v>1.5</v>
      </c>
      <c r="C44" s="688"/>
      <c r="D44" s="336">
        <v>1</v>
      </c>
      <c r="E44" s="336"/>
      <c r="F44" s="336"/>
      <c r="G44" s="337">
        <f t="shared" ref="G44:G45" si="10">B44*D44</f>
        <v>1.5</v>
      </c>
    </row>
    <row r="45" spans="1:7">
      <c r="A45" s="365" t="s">
        <v>317</v>
      </c>
      <c r="B45" s="687">
        <v>1.2</v>
      </c>
      <c r="C45" s="688"/>
      <c r="D45" s="336">
        <v>1</v>
      </c>
      <c r="E45" s="336"/>
      <c r="F45" s="336"/>
      <c r="G45" s="337">
        <f t="shared" si="10"/>
        <v>1.2</v>
      </c>
    </row>
    <row r="46" spans="1:7">
      <c r="A46" s="668" t="s">
        <v>333</v>
      </c>
      <c r="B46" s="669"/>
      <c r="C46" s="669"/>
      <c r="D46" s="669"/>
      <c r="E46" s="669"/>
      <c r="F46" s="670"/>
      <c r="G46" s="230">
        <f>SUM(G44:G45)</f>
        <v>2.7</v>
      </c>
    </row>
    <row r="47" spans="1:7">
      <c r="A47" s="671" t="s">
        <v>819</v>
      </c>
      <c r="B47" s="671"/>
      <c r="C47" s="671"/>
      <c r="D47" s="671"/>
      <c r="E47" s="671"/>
      <c r="F47" s="671"/>
      <c r="G47" s="671"/>
    </row>
    <row r="48" spans="1:7">
      <c r="A48" s="662" t="s">
        <v>94</v>
      </c>
      <c r="B48" s="663" t="s">
        <v>329</v>
      </c>
      <c r="C48" s="664"/>
      <c r="D48" s="662" t="s">
        <v>307</v>
      </c>
      <c r="E48" s="662"/>
      <c r="F48" s="662"/>
      <c r="G48" s="662" t="s">
        <v>330</v>
      </c>
    </row>
    <row r="49" spans="1:8">
      <c r="A49" s="662"/>
      <c r="B49" s="663" t="s">
        <v>303</v>
      </c>
      <c r="C49" s="664"/>
      <c r="D49" s="662"/>
      <c r="E49" s="662"/>
      <c r="F49" s="662"/>
      <c r="G49" s="662"/>
    </row>
    <row r="50" spans="1:8">
      <c r="A50" s="365" t="s">
        <v>314</v>
      </c>
      <c r="B50" s="687">
        <v>1.86</v>
      </c>
      <c r="C50" s="688"/>
      <c r="D50" s="336">
        <v>1</v>
      </c>
      <c r="E50" s="336"/>
      <c r="F50" s="336"/>
      <c r="G50" s="337">
        <f>B50*D50</f>
        <v>1.86</v>
      </c>
    </row>
    <row r="51" spans="1:8">
      <c r="A51" s="365" t="s">
        <v>315</v>
      </c>
      <c r="B51" s="687">
        <v>2.16</v>
      </c>
      <c r="C51" s="688"/>
      <c r="D51" s="336">
        <v>1</v>
      </c>
      <c r="E51" s="336"/>
      <c r="F51" s="336"/>
      <c r="G51" s="337">
        <f>B51*D51</f>
        <v>2.16</v>
      </c>
    </row>
    <row r="52" spans="1:8">
      <c r="A52" s="365" t="s">
        <v>316</v>
      </c>
      <c r="B52" s="687">
        <v>3.2</v>
      </c>
      <c r="C52" s="688"/>
      <c r="D52" s="336">
        <v>1</v>
      </c>
      <c r="E52" s="336"/>
      <c r="F52" s="336"/>
      <c r="G52" s="337">
        <f>B52*D52</f>
        <v>3.2</v>
      </c>
    </row>
    <row r="53" spans="1:8">
      <c r="A53" s="668" t="s">
        <v>333</v>
      </c>
      <c r="B53" s="669"/>
      <c r="C53" s="669"/>
      <c r="D53" s="669"/>
      <c r="E53" s="669"/>
      <c r="F53" s="670"/>
      <c r="G53" s="369">
        <f>SUM(G50:G52)</f>
        <v>7.22</v>
      </c>
    </row>
    <row r="54" spans="1:8">
      <c r="A54" s="671" t="s">
        <v>341</v>
      </c>
      <c r="B54" s="671"/>
      <c r="C54" s="671"/>
      <c r="D54" s="671"/>
      <c r="E54" s="671"/>
      <c r="F54" s="671"/>
      <c r="G54" s="671"/>
    </row>
    <row r="55" spans="1:8" s="342" customFormat="1">
      <c r="A55" s="224" t="s">
        <v>302</v>
      </c>
      <c r="B55" s="320" t="s">
        <v>766</v>
      </c>
      <c r="C55" s="320" t="s">
        <v>768</v>
      </c>
      <c r="D55" s="320" t="s">
        <v>767</v>
      </c>
      <c r="E55" s="320" t="s">
        <v>769</v>
      </c>
      <c r="F55" s="224" t="s">
        <v>340</v>
      </c>
      <c r="G55" s="224" t="s">
        <v>304</v>
      </c>
      <c r="H55" s="224" t="s">
        <v>305</v>
      </c>
    </row>
    <row r="56" spans="1:8" s="342" customFormat="1">
      <c r="A56" s="341" t="s">
        <v>761</v>
      </c>
      <c r="B56" s="341">
        <v>3.3</v>
      </c>
      <c r="C56" s="341">
        <v>1.85</v>
      </c>
      <c r="D56" s="341">
        <v>2.2000000000000002</v>
      </c>
      <c r="E56" s="341">
        <v>1.85</v>
      </c>
      <c r="F56" s="336">
        <f>SUM(B56:E56)</f>
        <v>9.1999999999999993</v>
      </c>
      <c r="G56" s="336">
        <v>3.2</v>
      </c>
      <c r="H56" s="336">
        <f>F56*G56</f>
        <v>29.44</v>
      </c>
    </row>
    <row r="57" spans="1:8" s="342" customFormat="1">
      <c r="A57" s="341" t="s">
        <v>762</v>
      </c>
      <c r="B57" s="341">
        <v>2.0499999999999998</v>
      </c>
      <c r="C57" s="341">
        <v>1.5</v>
      </c>
      <c r="D57" s="341">
        <v>2.0499999999999998</v>
      </c>
      <c r="E57" s="341">
        <v>1.5</v>
      </c>
      <c r="F57" s="336">
        <f t="shared" ref="F57:F66" si="11">SUM(B57:E57)</f>
        <v>7.1</v>
      </c>
      <c r="G57" s="336">
        <v>3.2</v>
      </c>
      <c r="H57" s="336">
        <f t="shared" ref="H57:H66" si="12">F57*G57</f>
        <v>22.72</v>
      </c>
    </row>
    <row r="58" spans="1:8" s="342" customFormat="1">
      <c r="A58" s="335" t="s">
        <v>763</v>
      </c>
      <c r="B58" s="335">
        <v>2.0499999999999998</v>
      </c>
      <c r="C58" s="335">
        <v>2.15</v>
      </c>
      <c r="D58" s="335">
        <v>2.0499999999999998</v>
      </c>
      <c r="E58" s="335">
        <v>2.15</v>
      </c>
      <c r="F58" s="336">
        <f t="shared" si="11"/>
        <v>8.4</v>
      </c>
      <c r="G58" s="336">
        <v>3.2</v>
      </c>
      <c r="H58" s="336">
        <f t="shared" si="12"/>
        <v>26.88</v>
      </c>
    </row>
    <row r="59" spans="1:8" s="342" customFormat="1">
      <c r="A59" s="335" t="s">
        <v>764</v>
      </c>
      <c r="B59" s="335">
        <v>2.4</v>
      </c>
      <c r="C59" s="335">
        <v>3</v>
      </c>
      <c r="D59" s="335">
        <v>2.4</v>
      </c>
      <c r="E59" s="335">
        <v>3</v>
      </c>
      <c r="F59" s="336">
        <f t="shared" si="11"/>
        <v>10.8</v>
      </c>
      <c r="G59" s="336">
        <v>3.2</v>
      </c>
      <c r="H59" s="336">
        <f t="shared" si="12"/>
        <v>34.56</v>
      </c>
    </row>
    <row r="60" spans="1:8" s="342" customFormat="1">
      <c r="A60" s="335" t="s">
        <v>765</v>
      </c>
      <c r="B60" s="335">
        <v>5.85</v>
      </c>
      <c r="C60" s="335">
        <v>7.3</v>
      </c>
      <c r="D60" s="335">
        <v>5.85</v>
      </c>
      <c r="E60" s="335">
        <v>7.3</v>
      </c>
      <c r="F60" s="336">
        <f t="shared" si="11"/>
        <v>26.3</v>
      </c>
      <c r="G60" s="336">
        <v>3.2</v>
      </c>
      <c r="H60" s="336">
        <f t="shared" si="12"/>
        <v>84.16</v>
      </c>
    </row>
    <row r="61" spans="1:8" s="342" customFormat="1">
      <c r="A61" s="335" t="s">
        <v>508</v>
      </c>
      <c r="B61" s="335">
        <v>0</v>
      </c>
      <c r="C61" s="335">
        <v>5.7</v>
      </c>
      <c r="D61" s="335">
        <v>0</v>
      </c>
      <c r="E61" s="335">
        <v>5.7</v>
      </c>
      <c r="F61" s="336">
        <f t="shared" si="11"/>
        <v>11.4</v>
      </c>
      <c r="G61" s="336">
        <v>3.2</v>
      </c>
      <c r="H61" s="336">
        <f t="shared" si="12"/>
        <v>36.479999999999997</v>
      </c>
    </row>
    <row r="62" spans="1:8" s="342" customFormat="1">
      <c r="A62" s="335" t="s">
        <v>507</v>
      </c>
      <c r="B62" s="335">
        <v>2.2000000000000002</v>
      </c>
      <c r="C62" s="335">
        <v>0</v>
      </c>
      <c r="D62" s="335">
        <v>0</v>
      </c>
      <c r="E62" s="335">
        <v>2.2000000000000002</v>
      </c>
      <c r="F62" s="336">
        <f t="shared" si="11"/>
        <v>4.4000000000000004</v>
      </c>
      <c r="G62" s="336">
        <v>3.2</v>
      </c>
      <c r="H62" s="336">
        <f t="shared" si="12"/>
        <v>14.08</v>
      </c>
    </row>
    <row r="63" spans="1:8" s="342" customFormat="1">
      <c r="A63" s="335" t="s">
        <v>782</v>
      </c>
      <c r="B63" s="336">
        <v>3.3</v>
      </c>
      <c r="C63" s="336">
        <v>7.55</v>
      </c>
      <c r="D63" s="336">
        <v>0</v>
      </c>
      <c r="E63" s="338">
        <v>3.6</v>
      </c>
      <c r="F63" s="336">
        <f t="shared" si="11"/>
        <v>14.45</v>
      </c>
      <c r="G63" s="336">
        <v>1.1000000000000001</v>
      </c>
      <c r="H63" s="336">
        <f t="shared" si="12"/>
        <v>15.9</v>
      </c>
    </row>
    <row r="64" spans="1:8" s="342" customFormat="1">
      <c r="A64" s="335" t="s">
        <v>775</v>
      </c>
      <c r="B64" s="336">
        <v>2.35</v>
      </c>
      <c r="C64" s="336">
        <v>2.7</v>
      </c>
      <c r="D64" s="336">
        <v>2.35</v>
      </c>
      <c r="E64" s="338">
        <v>2.7</v>
      </c>
      <c r="F64" s="336">
        <f t="shared" si="11"/>
        <v>10.1</v>
      </c>
      <c r="G64" s="336">
        <v>2.5</v>
      </c>
      <c r="H64" s="336">
        <f t="shared" si="12"/>
        <v>25.25</v>
      </c>
    </row>
    <row r="65" spans="1:8" s="342" customFormat="1">
      <c r="A65" s="335" t="s">
        <v>776</v>
      </c>
      <c r="B65" s="336">
        <v>2.7</v>
      </c>
      <c r="C65" s="336">
        <v>3.15</v>
      </c>
      <c r="D65" s="336">
        <v>0</v>
      </c>
      <c r="E65" s="338">
        <v>3.15</v>
      </c>
      <c r="F65" s="336">
        <f t="shared" si="11"/>
        <v>9</v>
      </c>
      <c r="G65" s="336">
        <v>1.1000000000000001</v>
      </c>
      <c r="H65" s="336">
        <f t="shared" si="12"/>
        <v>9.9</v>
      </c>
    </row>
    <row r="66" spans="1:8">
      <c r="A66" s="335" t="s">
        <v>777</v>
      </c>
      <c r="B66" s="336">
        <v>6.15</v>
      </c>
      <c r="C66" s="336">
        <v>7.6</v>
      </c>
      <c r="D66" s="336">
        <v>6.15</v>
      </c>
      <c r="E66" s="338">
        <v>7.6</v>
      </c>
      <c r="F66" s="336">
        <f t="shared" si="11"/>
        <v>27.5</v>
      </c>
      <c r="G66" s="336">
        <v>1.5</v>
      </c>
      <c r="H66" s="336">
        <f t="shared" si="12"/>
        <v>41.25</v>
      </c>
    </row>
    <row r="67" spans="1:8">
      <c r="A67" s="668" t="s">
        <v>783</v>
      </c>
      <c r="B67" s="669"/>
      <c r="C67" s="670"/>
      <c r="D67" s="370">
        <f>SUM(H56:H66)</f>
        <v>340.62</v>
      </c>
      <c r="E67" s="371"/>
      <c r="F67" s="371"/>
      <c r="G67" s="371"/>
      <c r="H67" s="372"/>
    </row>
    <row r="68" spans="1:8">
      <c r="A68" s="366" t="s">
        <v>514</v>
      </c>
      <c r="B68" s="367"/>
      <c r="C68" s="367"/>
      <c r="D68" s="367"/>
      <c r="E68" s="367"/>
      <c r="F68" s="367"/>
      <c r="G68" s="367"/>
      <c r="H68" s="368"/>
    </row>
    <row r="69" spans="1:8">
      <c r="A69" s="320" t="s">
        <v>302</v>
      </c>
      <c r="B69" s="320" t="s">
        <v>766</v>
      </c>
      <c r="C69" s="320" t="s">
        <v>768</v>
      </c>
      <c r="D69" s="320" t="s">
        <v>767</v>
      </c>
      <c r="E69" s="320" t="s">
        <v>769</v>
      </c>
      <c r="F69" s="320" t="s">
        <v>340</v>
      </c>
      <c r="G69" s="320" t="s">
        <v>304</v>
      </c>
      <c r="H69" s="320" t="s">
        <v>305</v>
      </c>
    </row>
    <row r="70" spans="1:8">
      <c r="A70" s="341" t="s">
        <v>761</v>
      </c>
      <c r="B70" s="341">
        <v>3.3</v>
      </c>
      <c r="C70" s="341">
        <v>0</v>
      </c>
      <c r="D70" s="341">
        <v>0</v>
      </c>
      <c r="E70" s="341">
        <v>1.85</v>
      </c>
      <c r="F70" s="336">
        <f>SUM(B70:E70)</f>
        <v>5.15</v>
      </c>
      <c r="G70" s="336">
        <v>3.2</v>
      </c>
      <c r="H70" s="336">
        <f>F70*G70</f>
        <v>16.48</v>
      </c>
    </row>
    <row r="71" spans="1:8">
      <c r="A71" s="341" t="s">
        <v>762</v>
      </c>
      <c r="B71" s="341">
        <v>2.0499999999999998</v>
      </c>
      <c r="C71" s="341">
        <v>1.5</v>
      </c>
      <c r="D71" s="341">
        <v>2.0499999999999998</v>
      </c>
      <c r="E71" s="341">
        <v>1.5</v>
      </c>
      <c r="F71" s="336">
        <f t="shared" ref="F71:F72" si="13">SUM(B71:E71)</f>
        <v>7.1</v>
      </c>
      <c r="G71" s="336">
        <v>3.2</v>
      </c>
      <c r="H71" s="336">
        <f t="shared" ref="H71:H72" si="14">F71*G71</f>
        <v>22.72</v>
      </c>
    </row>
    <row r="72" spans="1:8">
      <c r="A72" s="335" t="s">
        <v>763</v>
      </c>
      <c r="B72" s="335">
        <v>2.0499999999999998</v>
      </c>
      <c r="C72" s="335">
        <v>2.15</v>
      </c>
      <c r="D72" s="335">
        <v>2.0499999999999998</v>
      </c>
      <c r="E72" s="335">
        <v>2.15</v>
      </c>
      <c r="F72" s="336">
        <f t="shared" si="13"/>
        <v>8.4</v>
      </c>
      <c r="G72" s="336">
        <v>3.2</v>
      </c>
      <c r="H72" s="336">
        <f t="shared" si="14"/>
        <v>26.88</v>
      </c>
    </row>
    <row r="73" spans="1:8">
      <c r="A73" s="668" t="s">
        <v>351</v>
      </c>
      <c r="B73" s="669"/>
      <c r="C73" s="670"/>
      <c r="D73" s="370">
        <f>SUM(H70:H72)</f>
        <v>66.08</v>
      </c>
      <c r="E73" s="371"/>
      <c r="F73" s="371"/>
      <c r="G73" s="371"/>
      <c r="H73" s="372"/>
    </row>
    <row r="74" spans="1:8">
      <c r="A74" s="366" t="s">
        <v>515</v>
      </c>
      <c r="B74" s="367"/>
      <c r="C74" s="367"/>
      <c r="D74" s="367"/>
      <c r="E74" s="367"/>
      <c r="F74" s="367"/>
      <c r="G74" s="367"/>
      <c r="H74" s="368"/>
    </row>
    <row r="75" spans="1:8">
      <c r="A75" s="320" t="s">
        <v>302</v>
      </c>
      <c r="B75" s="320" t="s">
        <v>766</v>
      </c>
      <c r="C75" s="320" t="s">
        <v>768</v>
      </c>
      <c r="D75" s="320" t="s">
        <v>767</v>
      </c>
      <c r="E75" s="320" t="s">
        <v>769</v>
      </c>
      <c r="F75" s="320" t="s">
        <v>340</v>
      </c>
      <c r="G75" s="320" t="s">
        <v>304</v>
      </c>
      <c r="H75" s="320" t="s">
        <v>305</v>
      </c>
    </row>
    <row r="76" spans="1:8">
      <c r="A76" s="341" t="s">
        <v>761</v>
      </c>
      <c r="B76" s="341">
        <v>0</v>
      </c>
      <c r="C76" s="341">
        <v>1.85</v>
      </c>
      <c r="D76" s="341">
        <v>2.2000000000000002</v>
      </c>
      <c r="E76" s="341">
        <v>1.85</v>
      </c>
      <c r="F76" s="336">
        <f>SUM(B76:E76)</f>
        <v>5.9</v>
      </c>
      <c r="G76" s="336">
        <v>0.5</v>
      </c>
      <c r="H76" s="336">
        <f>F76*G76</f>
        <v>2.95</v>
      </c>
    </row>
    <row r="77" spans="1:8">
      <c r="A77" s="335" t="s">
        <v>764</v>
      </c>
      <c r="B77" s="335">
        <v>2.4</v>
      </c>
      <c r="C77" s="335">
        <v>3</v>
      </c>
      <c r="D77" s="335">
        <v>2.4</v>
      </c>
      <c r="E77" s="335">
        <v>3</v>
      </c>
      <c r="F77" s="336">
        <f t="shared" ref="F77:F80" si="15">SUM(B77:E77)</f>
        <v>10.8</v>
      </c>
      <c r="G77" s="336">
        <v>0.5</v>
      </c>
      <c r="H77" s="336">
        <f t="shared" ref="H77:H80" si="16">F77*G77</f>
        <v>5.4</v>
      </c>
    </row>
    <row r="78" spans="1:8">
      <c r="A78" s="335" t="s">
        <v>765</v>
      </c>
      <c r="B78" s="335">
        <v>5.85</v>
      </c>
      <c r="C78" s="335">
        <v>7.3</v>
      </c>
      <c r="D78" s="335">
        <v>5.85</v>
      </c>
      <c r="E78" s="335">
        <v>7.3</v>
      </c>
      <c r="F78" s="336">
        <f t="shared" si="15"/>
        <v>26.3</v>
      </c>
      <c r="G78" s="336">
        <v>0.5</v>
      </c>
      <c r="H78" s="336">
        <f t="shared" si="16"/>
        <v>13.15</v>
      </c>
    </row>
    <row r="79" spans="1:8">
      <c r="A79" s="335" t="s">
        <v>508</v>
      </c>
      <c r="B79" s="335">
        <v>0</v>
      </c>
      <c r="C79" s="335">
        <v>5.7</v>
      </c>
      <c r="D79" s="335">
        <v>0</v>
      </c>
      <c r="E79" s="335">
        <v>5.7</v>
      </c>
      <c r="F79" s="336">
        <f t="shared" si="15"/>
        <v>11.4</v>
      </c>
      <c r="G79" s="336">
        <v>0.5</v>
      </c>
      <c r="H79" s="336">
        <f t="shared" si="16"/>
        <v>5.7</v>
      </c>
    </row>
    <row r="80" spans="1:8">
      <c r="A80" s="335" t="s">
        <v>507</v>
      </c>
      <c r="B80" s="335">
        <v>2.2000000000000002</v>
      </c>
      <c r="C80" s="335">
        <v>0</v>
      </c>
      <c r="D80" s="335">
        <v>0</v>
      </c>
      <c r="E80" s="335">
        <v>2.2000000000000002</v>
      </c>
      <c r="F80" s="336">
        <f t="shared" si="15"/>
        <v>4.4000000000000004</v>
      </c>
      <c r="G80" s="336">
        <v>0.5</v>
      </c>
      <c r="H80" s="336">
        <f t="shared" si="16"/>
        <v>2.2000000000000002</v>
      </c>
    </row>
    <row r="81" spans="1:8">
      <c r="A81" s="668" t="s">
        <v>785</v>
      </c>
      <c r="B81" s="669"/>
      <c r="C81" s="670"/>
      <c r="D81" s="370">
        <f>SUM(D76:D80)</f>
        <v>10.45</v>
      </c>
      <c r="E81" s="371"/>
      <c r="F81" s="371"/>
      <c r="G81" s="371"/>
      <c r="H81" s="372"/>
    </row>
    <row r="82" spans="1:8">
      <c r="A82" s="366" t="s">
        <v>364</v>
      </c>
      <c r="B82" s="367"/>
      <c r="C82" s="367"/>
      <c r="D82" s="367"/>
      <c r="E82" s="367"/>
      <c r="F82" s="367"/>
      <c r="G82" s="367"/>
      <c r="H82" s="368"/>
    </row>
    <row r="83" spans="1:8">
      <c r="A83" s="686" t="s">
        <v>342</v>
      </c>
      <c r="B83" s="686"/>
      <c r="C83" s="686"/>
      <c r="D83" s="403">
        <f>$D$67</f>
        <v>340.62</v>
      </c>
      <c r="E83" s="404"/>
      <c r="F83" s="404"/>
      <c r="G83" s="404"/>
      <c r="H83" s="405"/>
    </row>
    <row r="84" spans="1:8">
      <c r="A84" s="686" t="s">
        <v>343</v>
      </c>
      <c r="B84" s="686"/>
      <c r="C84" s="686"/>
      <c r="D84" s="403">
        <f>$D$73</f>
        <v>66.08</v>
      </c>
      <c r="E84" s="404"/>
      <c r="F84" s="404"/>
      <c r="G84" s="404"/>
      <c r="H84" s="405"/>
    </row>
    <row r="85" spans="1:8">
      <c r="A85" s="686" t="s">
        <v>344</v>
      </c>
      <c r="B85" s="686"/>
      <c r="C85" s="686"/>
      <c r="D85" s="403">
        <f>D83-D84</f>
        <v>274.54000000000002</v>
      </c>
      <c r="E85" s="404"/>
      <c r="F85" s="404"/>
      <c r="G85" s="404"/>
      <c r="H85" s="405"/>
    </row>
    <row r="86" spans="1:8">
      <c r="A86" s="671" t="s">
        <v>346</v>
      </c>
      <c r="B86" s="671"/>
      <c r="C86" s="671"/>
      <c r="D86" s="671"/>
      <c r="E86" s="671"/>
      <c r="F86" s="362"/>
      <c r="G86" s="362"/>
    </row>
    <row r="87" spans="1:8" ht="45">
      <c r="A87" s="353" t="s">
        <v>302</v>
      </c>
      <c r="B87" s="353" t="s">
        <v>303</v>
      </c>
      <c r="C87" s="353" t="s">
        <v>304</v>
      </c>
      <c r="D87" s="234" t="s">
        <v>350</v>
      </c>
      <c r="E87" s="234" t="s">
        <v>349</v>
      </c>
      <c r="F87" s="314"/>
      <c r="G87" s="314"/>
    </row>
    <row r="88" spans="1:8">
      <c r="A88" s="345" t="s">
        <v>347</v>
      </c>
      <c r="B88" s="346">
        <v>6.15</v>
      </c>
      <c r="C88" s="346">
        <v>3.75</v>
      </c>
      <c r="D88" s="346">
        <v>8.6999999999999993</v>
      </c>
      <c r="E88" s="346">
        <f>(B88*C88)-D88</f>
        <v>14.36</v>
      </c>
      <c r="F88" s="360"/>
      <c r="G88" s="360"/>
    </row>
    <row r="89" spans="1:8">
      <c r="A89" s="345" t="s">
        <v>516</v>
      </c>
      <c r="B89" s="346">
        <v>15.15</v>
      </c>
      <c r="C89" s="346">
        <v>3.55</v>
      </c>
      <c r="D89" s="346">
        <v>0</v>
      </c>
      <c r="E89" s="346">
        <f>(B89*C89)-D89</f>
        <v>53.78</v>
      </c>
      <c r="F89" s="360"/>
      <c r="G89" s="360"/>
    </row>
    <row r="90" spans="1:8">
      <c r="A90" s="345" t="s">
        <v>517</v>
      </c>
      <c r="B90" s="346">
        <v>15.15</v>
      </c>
      <c r="C90" s="346">
        <v>3.55</v>
      </c>
      <c r="D90" s="346">
        <v>2.37</v>
      </c>
      <c r="E90" s="346">
        <f>(B90*C90)-D90</f>
        <v>51.41</v>
      </c>
      <c r="F90" s="360"/>
      <c r="G90" s="360"/>
    </row>
    <row r="91" spans="1:8">
      <c r="A91" s="345" t="s">
        <v>348</v>
      </c>
      <c r="B91" s="346">
        <v>6.15</v>
      </c>
      <c r="C91" s="346">
        <v>3.55</v>
      </c>
      <c r="D91" s="346">
        <v>1.8</v>
      </c>
      <c r="E91" s="346">
        <f>(B91*C91)-D91</f>
        <v>20.03</v>
      </c>
      <c r="F91" s="360"/>
      <c r="G91" s="360"/>
    </row>
    <row r="92" spans="1:8">
      <c r="A92" s="347" t="s">
        <v>782</v>
      </c>
      <c r="B92" s="363">
        <v>37.5</v>
      </c>
      <c r="C92" s="346">
        <v>1.1000000000000001</v>
      </c>
      <c r="D92" s="346">
        <v>0</v>
      </c>
      <c r="E92" s="346">
        <f t="shared" ref="E92:E96" si="17">(B92*C92)-D92</f>
        <v>41.25</v>
      </c>
      <c r="F92" s="360"/>
      <c r="G92" s="360"/>
    </row>
    <row r="93" spans="1:8">
      <c r="A93" s="347" t="s">
        <v>775</v>
      </c>
      <c r="B93" s="363">
        <v>20.2</v>
      </c>
      <c r="C93" s="346">
        <v>2.5</v>
      </c>
      <c r="D93" s="346">
        <v>0</v>
      </c>
      <c r="E93" s="346">
        <f t="shared" si="17"/>
        <v>50.5</v>
      </c>
      <c r="F93" s="360"/>
      <c r="G93" s="360"/>
    </row>
    <row r="94" spans="1:8">
      <c r="A94" s="347" t="s">
        <v>776</v>
      </c>
      <c r="B94" s="363">
        <v>14.1</v>
      </c>
      <c r="C94" s="346">
        <v>1.1000000000000001</v>
      </c>
      <c r="D94" s="346">
        <v>0</v>
      </c>
      <c r="E94" s="346">
        <f t="shared" si="17"/>
        <v>15.51</v>
      </c>
      <c r="F94" s="360"/>
      <c r="G94" s="360"/>
    </row>
    <row r="95" spans="1:8">
      <c r="A95" s="347" t="s">
        <v>777</v>
      </c>
      <c r="B95" s="363">
        <v>55</v>
      </c>
      <c r="C95" s="346">
        <v>1.5</v>
      </c>
      <c r="D95" s="346">
        <v>0</v>
      </c>
      <c r="E95" s="346">
        <f t="shared" si="17"/>
        <v>82.5</v>
      </c>
      <c r="F95" s="360"/>
      <c r="G95" s="360"/>
    </row>
    <row r="96" spans="1:8">
      <c r="A96" s="347" t="s">
        <v>518</v>
      </c>
      <c r="B96" s="363">
        <v>6.76</v>
      </c>
      <c r="C96" s="346">
        <v>1</v>
      </c>
      <c r="D96" s="346">
        <v>0</v>
      </c>
      <c r="E96" s="346">
        <f t="shared" si="17"/>
        <v>6.76</v>
      </c>
      <c r="F96" s="360"/>
      <c r="G96" s="360"/>
    </row>
    <row r="97" spans="1:7">
      <c r="A97" s="686" t="s">
        <v>328</v>
      </c>
      <c r="B97" s="686"/>
      <c r="C97" s="686"/>
      <c r="D97" s="686"/>
      <c r="E97" s="232">
        <f>SUM(E88:E96)</f>
        <v>336.1</v>
      </c>
      <c r="F97" s="361"/>
      <c r="G97" s="361"/>
    </row>
    <row r="98" spans="1:7">
      <c r="A98" s="690" t="s">
        <v>519</v>
      </c>
      <c r="B98" s="690"/>
      <c r="C98" s="690"/>
      <c r="D98" s="690"/>
      <c r="E98" s="354">
        <f>E97</f>
        <v>336.1</v>
      </c>
      <c r="F98" s="361"/>
      <c r="G98" s="361"/>
    </row>
    <row r="99" spans="1:7">
      <c r="A99" s="693" t="s">
        <v>363</v>
      </c>
      <c r="B99" s="694"/>
      <c r="C99" s="694"/>
      <c r="D99" s="694"/>
      <c r="E99" s="694"/>
      <c r="F99" s="694"/>
      <c r="G99" s="695"/>
    </row>
    <row r="100" spans="1:7">
      <c r="A100" s="696" t="s">
        <v>342</v>
      </c>
      <c r="B100" s="697"/>
      <c r="C100" s="698"/>
      <c r="D100" s="233">
        <f>$E$98</f>
        <v>336.1</v>
      </c>
    </row>
    <row r="101" spans="1:7">
      <c r="A101" s="668" t="s">
        <v>344</v>
      </c>
      <c r="B101" s="669"/>
      <c r="C101" s="670"/>
      <c r="D101" s="230">
        <f>D100</f>
        <v>336.1</v>
      </c>
    </row>
    <row r="102" spans="1:7">
      <c r="A102" s="650" t="s">
        <v>526</v>
      </c>
      <c r="B102" s="651"/>
      <c r="C102" s="651"/>
      <c r="D102" s="651"/>
      <c r="E102" s="651"/>
      <c r="F102" s="651"/>
      <c r="G102" s="652"/>
    </row>
    <row r="103" spans="1:7">
      <c r="A103" s="225" t="s">
        <v>302</v>
      </c>
      <c r="B103" s="225" t="s">
        <v>527</v>
      </c>
      <c r="C103" s="239" t="s">
        <v>356</v>
      </c>
      <c r="D103" s="239" t="s">
        <v>528</v>
      </c>
      <c r="E103" s="239" t="s">
        <v>355</v>
      </c>
      <c r="F103" s="225"/>
      <c r="G103" s="225"/>
    </row>
    <row r="104" spans="1:7">
      <c r="A104" s="345" t="s">
        <v>761</v>
      </c>
      <c r="B104" s="346">
        <v>6.11</v>
      </c>
      <c r="C104" s="346">
        <v>6.11</v>
      </c>
      <c r="D104" s="346">
        <f>F76</f>
        <v>5.9</v>
      </c>
      <c r="E104" s="346">
        <v>90</v>
      </c>
      <c r="F104" s="222"/>
      <c r="G104" s="222"/>
    </row>
    <row r="105" spans="1:7">
      <c r="A105" s="345" t="s">
        <v>762</v>
      </c>
      <c r="B105" s="346">
        <v>3.13</v>
      </c>
      <c r="C105" s="346">
        <v>3.13</v>
      </c>
      <c r="D105" s="346">
        <v>0</v>
      </c>
      <c r="E105" s="346">
        <v>90</v>
      </c>
      <c r="F105" s="222"/>
      <c r="G105" s="222"/>
    </row>
    <row r="106" spans="1:7">
      <c r="A106" s="347" t="s">
        <v>763</v>
      </c>
      <c r="B106" s="346">
        <v>4.75</v>
      </c>
      <c r="C106" s="346">
        <v>4.75</v>
      </c>
      <c r="D106" s="346">
        <v>0</v>
      </c>
      <c r="E106" s="346">
        <v>90</v>
      </c>
      <c r="F106" s="222"/>
      <c r="G106" s="222"/>
    </row>
    <row r="107" spans="1:7">
      <c r="A107" s="347" t="s">
        <v>764</v>
      </c>
      <c r="B107" s="346">
        <v>7.2</v>
      </c>
      <c r="C107" s="346">
        <v>7.2</v>
      </c>
      <c r="D107" s="346">
        <f>F77</f>
        <v>10.8</v>
      </c>
      <c r="E107" s="346">
        <v>0</v>
      </c>
      <c r="F107" s="222"/>
      <c r="G107" s="222"/>
    </row>
    <row r="108" spans="1:7">
      <c r="A108" s="347" t="s">
        <v>765</v>
      </c>
      <c r="B108" s="346">
        <v>42.71</v>
      </c>
      <c r="C108" s="346">
        <v>42.71</v>
      </c>
      <c r="D108" s="346">
        <f>F78</f>
        <v>26.3</v>
      </c>
      <c r="E108" s="346">
        <v>3</v>
      </c>
      <c r="F108" s="222"/>
      <c r="G108" s="222"/>
    </row>
    <row r="109" spans="1:7">
      <c r="A109" s="348" t="s">
        <v>788</v>
      </c>
      <c r="B109" s="346">
        <v>4.13</v>
      </c>
      <c r="C109" s="346">
        <v>4.13</v>
      </c>
      <c r="D109" s="346">
        <f>F80</f>
        <v>4.4000000000000004</v>
      </c>
      <c r="E109" s="346">
        <v>0</v>
      </c>
      <c r="F109" s="222"/>
      <c r="G109" s="222"/>
    </row>
    <row r="110" spans="1:7">
      <c r="A110" s="348" t="s">
        <v>789</v>
      </c>
      <c r="B110" s="346">
        <v>4.79</v>
      </c>
      <c r="C110" s="346">
        <v>4.79</v>
      </c>
      <c r="D110" s="346">
        <f>F79</f>
        <v>11.4</v>
      </c>
      <c r="E110" s="346">
        <v>0</v>
      </c>
      <c r="F110" s="222"/>
      <c r="G110" s="222"/>
    </row>
    <row r="111" spans="1:7">
      <c r="A111" s="349" t="s">
        <v>328</v>
      </c>
      <c r="B111" s="350">
        <f>SUM(B104:B110)</f>
        <v>72.819999999999993</v>
      </c>
      <c r="C111" s="350">
        <f>SUM(C104:C110)</f>
        <v>72.819999999999993</v>
      </c>
      <c r="D111" s="350">
        <f>SUM(D104:D108)</f>
        <v>43</v>
      </c>
      <c r="E111" s="350">
        <f>SUM(E104:E110)</f>
        <v>273</v>
      </c>
      <c r="F111" s="344"/>
      <c r="G111" s="344"/>
    </row>
    <row r="112" spans="1:7">
      <c r="A112" s="351" t="s">
        <v>357</v>
      </c>
      <c r="B112" s="352">
        <f>B111</f>
        <v>72.819999999999993</v>
      </c>
      <c r="C112" s="352">
        <f>C111</f>
        <v>72.819999999999993</v>
      </c>
      <c r="D112" s="352">
        <f>D111</f>
        <v>43</v>
      </c>
      <c r="E112" s="352">
        <f>E111</f>
        <v>273</v>
      </c>
      <c r="F112" s="231"/>
      <c r="G112" s="231"/>
    </row>
    <row r="113" spans="1:7">
      <c r="A113" s="650" t="s">
        <v>354</v>
      </c>
      <c r="B113" s="651"/>
      <c r="C113" s="651"/>
      <c r="D113" s="651"/>
      <c r="E113" s="652"/>
      <c r="F113" s="242"/>
      <c r="G113" s="242"/>
    </row>
    <row r="114" spans="1:7">
      <c r="A114" s="662" t="s">
        <v>95</v>
      </c>
      <c r="B114" s="663" t="s">
        <v>312</v>
      </c>
      <c r="C114" s="664"/>
      <c r="D114" s="662" t="s">
        <v>307</v>
      </c>
      <c r="E114" s="662" t="s">
        <v>303</v>
      </c>
      <c r="F114" s="243"/>
      <c r="G114" s="243"/>
    </row>
    <row r="115" spans="1:7">
      <c r="A115" s="662"/>
      <c r="B115" s="236" t="s">
        <v>308</v>
      </c>
      <c r="C115" s="236" t="s">
        <v>304</v>
      </c>
      <c r="D115" s="662"/>
      <c r="E115" s="662"/>
    </row>
    <row r="116" spans="1:7">
      <c r="A116" s="203" t="s">
        <v>325</v>
      </c>
      <c r="B116" s="222">
        <v>1.5</v>
      </c>
      <c r="C116" s="222">
        <v>1.2</v>
      </c>
      <c r="D116" s="222">
        <v>1</v>
      </c>
      <c r="E116" s="223">
        <f>(B116+0.04)*D116</f>
        <v>1.54</v>
      </c>
    </row>
    <row r="117" spans="1:7">
      <c r="A117" s="203" t="s">
        <v>326</v>
      </c>
      <c r="B117" s="222">
        <v>0.6</v>
      </c>
      <c r="C117" s="222">
        <v>0.4</v>
      </c>
      <c r="D117" s="222">
        <v>2</v>
      </c>
      <c r="E117" s="223">
        <f>(B117+0.04)*D117</f>
        <v>1.28</v>
      </c>
    </row>
    <row r="118" spans="1:7" ht="17.25" customHeight="1">
      <c r="D118" s="235" t="s">
        <v>328</v>
      </c>
      <c r="E118" s="230">
        <f>SUM(E116:E117)</f>
        <v>2.82</v>
      </c>
    </row>
    <row r="119" spans="1:7">
      <c r="A119" s="650" t="s">
        <v>543</v>
      </c>
      <c r="B119" s="651"/>
      <c r="C119" s="651"/>
      <c r="D119" s="651"/>
      <c r="E119" s="652"/>
    </row>
    <row r="120" spans="1:7">
      <c r="A120" s="662" t="s">
        <v>95</v>
      </c>
      <c r="B120" s="663" t="s">
        <v>312</v>
      </c>
      <c r="C120" s="664"/>
      <c r="D120" s="662" t="s">
        <v>307</v>
      </c>
      <c r="E120" s="662" t="s">
        <v>544</v>
      </c>
    </row>
    <row r="121" spans="1:7">
      <c r="A121" s="662"/>
      <c r="B121" s="292" t="s">
        <v>308</v>
      </c>
      <c r="C121" s="292" t="s">
        <v>304</v>
      </c>
      <c r="D121" s="662"/>
      <c r="E121" s="662"/>
    </row>
    <row r="122" spans="1:7">
      <c r="A122" s="203" t="s">
        <v>313</v>
      </c>
      <c r="B122" s="222">
        <v>30</v>
      </c>
      <c r="C122" s="222">
        <v>2.9</v>
      </c>
      <c r="D122" s="222">
        <v>1</v>
      </c>
      <c r="E122" s="223">
        <f>(B122+0.04)*D122</f>
        <v>30.04</v>
      </c>
    </row>
    <row r="123" spans="1:7">
      <c r="A123" s="203" t="s">
        <v>325</v>
      </c>
      <c r="B123" s="222">
        <v>0.6</v>
      </c>
      <c r="C123" s="222">
        <v>0.4</v>
      </c>
      <c r="D123" s="222">
        <v>2</v>
      </c>
      <c r="E123" s="223">
        <f>(B123+0.04)*D123</f>
        <v>1.28</v>
      </c>
    </row>
    <row r="124" spans="1:7">
      <c r="A124" s="203" t="s">
        <v>326</v>
      </c>
      <c r="B124" s="222">
        <v>1.5</v>
      </c>
      <c r="C124" s="222">
        <v>1.1000000000000001</v>
      </c>
      <c r="D124" s="222">
        <v>1</v>
      </c>
      <c r="E124" s="223">
        <f>(B124+0.04)*D124</f>
        <v>1.54</v>
      </c>
    </row>
    <row r="125" spans="1:7">
      <c r="D125" s="291" t="s">
        <v>328</v>
      </c>
      <c r="E125" s="230">
        <f>SUM(E122:E124)*2</f>
        <v>65.72</v>
      </c>
    </row>
    <row r="126" spans="1:7">
      <c r="A126" s="493" t="s">
        <v>721</v>
      </c>
      <c r="B126" s="494" t="s">
        <v>729</v>
      </c>
      <c r="C126" s="494" t="s">
        <v>730</v>
      </c>
      <c r="D126" s="494" t="s">
        <v>731</v>
      </c>
    </row>
    <row r="127" spans="1:7">
      <c r="A127" s="495" t="s">
        <v>313</v>
      </c>
      <c r="B127" s="356">
        <v>95</v>
      </c>
      <c r="C127" s="356">
        <v>110</v>
      </c>
      <c r="D127" s="496">
        <f t="shared" ref="D127:D143" si="18">(B127*C127)/10000</f>
        <v>1.0449999999999999</v>
      </c>
    </row>
    <row r="128" spans="1:7">
      <c r="A128" s="495" t="s">
        <v>314</v>
      </c>
      <c r="B128" s="356">
        <v>85</v>
      </c>
      <c r="C128" s="356">
        <v>100</v>
      </c>
      <c r="D128" s="496">
        <f t="shared" si="18"/>
        <v>0.85</v>
      </c>
    </row>
    <row r="129" spans="1:4">
      <c r="A129" s="495" t="s">
        <v>315</v>
      </c>
      <c r="B129" s="356">
        <v>105</v>
      </c>
      <c r="C129" s="356">
        <v>120</v>
      </c>
      <c r="D129" s="496">
        <f t="shared" si="18"/>
        <v>1.26</v>
      </c>
    </row>
    <row r="130" spans="1:4">
      <c r="A130" s="495" t="s">
        <v>316</v>
      </c>
      <c r="B130" s="356">
        <v>120</v>
      </c>
      <c r="C130" s="356">
        <v>135</v>
      </c>
      <c r="D130" s="496">
        <f t="shared" si="18"/>
        <v>1.62</v>
      </c>
    </row>
    <row r="131" spans="1:4">
      <c r="A131" s="495" t="s">
        <v>317</v>
      </c>
      <c r="B131" s="356">
        <v>120</v>
      </c>
      <c r="C131" s="356">
        <f t="shared" ref="C131" si="19">B131</f>
        <v>120</v>
      </c>
      <c r="D131" s="496">
        <f t="shared" si="18"/>
        <v>1.44</v>
      </c>
    </row>
    <row r="132" spans="1:4">
      <c r="A132" s="495" t="s">
        <v>318</v>
      </c>
      <c r="B132" s="356">
        <v>115</v>
      </c>
      <c r="C132" s="356">
        <v>140</v>
      </c>
      <c r="D132" s="496">
        <f t="shared" si="18"/>
        <v>1.61</v>
      </c>
    </row>
    <row r="133" spans="1:4">
      <c r="A133" s="495" t="s">
        <v>319</v>
      </c>
      <c r="B133" s="356">
        <v>100</v>
      </c>
      <c r="C133" s="356">
        <v>115</v>
      </c>
      <c r="D133" s="496">
        <f t="shared" si="18"/>
        <v>1.1499999999999999</v>
      </c>
    </row>
    <row r="134" spans="1:4">
      <c r="A134" s="495" t="s">
        <v>320</v>
      </c>
      <c r="B134" s="356">
        <v>115</v>
      </c>
      <c r="C134" s="356">
        <v>125</v>
      </c>
      <c r="D134" s="496">
        <f t="shared" si="18"/>
        <v>1.4375</v>
      </c>
    </row>
    <row r="135" spans="1:4">
      <c r="A135" s="495" t="s">
        <v>321</v>
      </c>
      <c r="B135" s="356">
        <v>115</v>
      </c>
      <c r="C135" s="356">
        <v>125</v>
      </c>
      <c r="D135" s="496">
        <f t="shared" si="18"/>
        <v>1.4375</v>
      </c>
    </row>
    <row r="136" spans="1:4">
      <c r="A136" s="495" t="s">
        <v>322</v>
      </c>
      <c r="B136" s="356">
        <v>115</v>
      </c>
      <c r="C136" s="356">
        <v>130</v>
      </c>
      <c r="D136" s="496">
        <f t="shared" si="18"/>
        <v>1.4950000000000001</v>
      </c>
    </row>
    <row r="137" spans="1:4">
      <c r="A137" s="495" t="s">
        <v>722</v>
      </c>
      <c r="B137" s="356">
        <v>120</v>
      </c>
      <c r="C137" s="356">
        <v>140</v>
      </c>
      <c r="D137" s="496">
        <f t="shared" si="18"/>
        <v>1.68</v>
      </c>
    </row>
    <row r="138" spans="1:4">
      <c r="A138" s="495" t="s">
        <v>723</v>
      </c>
      <c r="B138" s="356">
        <v>130</v>
      </c>
      <c r="C138" s="356">
        <v>145</v>
      </c>
      <c r="D138" s="496">
        <f t="shared" si="18"/>
        <v>1.885</v>
      </c>
    </row>
    <row r="139" spans="1:4">
      <c r="A139" s="495" t="s">
        <v>724</v>
      </c>
      <c r="B139" s="356">
        <v>140</v>
      </c>
      <c r="C139" s="356">
        <v>160</v>
      </c>
      <c r="D139" s="496">
        <f t="shared" si="18"/>
        <v>2.2400000000000002</v>
      </c>
    </row>
    <row r="140" spans="1:4">
      <c r="A140" s="495" t="s">
        <v>725</v>
      </c>
      <c r="B140" s="356">
        <v>140</v>
      </c>
      <c r="C140" s="356">
        <v>160</v>
      </c>
      <c r="D140" s="496">
        <f t="shared" si="18"/>
        <v>2.2400000000000002</v>
      </c>
    </row>
    <row r="141" spans="1:4">
      <c r="A141" s="495" t="s">
        <v>726</v>
      </c>
      <c r="B141" s="356">
        <v>110</v>
      </c>
      <c r="C141" s="356">
        <v>120</v>
      </c>
      <c r="D141" s="496">
        <f t="shared" si="18"/>
        <v>1.32</v>
      </c>
    </row>
    <row r="142" spans="1:4">
      <c r="A142" s="495" t="s">
        <v>727</v>
      </c>
      <c r="B142" s="356">
        <v>135</v>
      </c>
      <c r="C142" s="356">
        <v>150</v>
      </c>
      <c r="D142" s="496">
        <f t="shared" si="18"/>
        <v>2.0249999999999999</v>
      </c>
    </row>
    <row r="143" spans="1:4">
      <c r="A143" s="495" t="s">
        <v>728</v>
      </c>
      <c r="B143" s="356">
        <v>120</v>
      </c>
      <c r="C143" s="356">
        <v>135</v>
      </c>
      <c r="D143" s="496">
        <f t="shared" si="18"/>
        <v>1.62</v>
      </c>
    </row>
    <row r="144" spans="1:4">
      <c r="C144" s="492" t="s">
        <v>732</v>
      </c>
      <c r="D144" s="492">
        <f>SUM(D127:D143)</f>
        <v>26.36</v>
      </c>
    </row>
    <row r="145" spans="1:5">
      <c r="C145" s="230" t="s">
        <v>733</v>
      </c>
      <c r="D145" s="230">
        <v>1</v>
      </c>
    </row>
    <row r="146" spans="1:5">
      <c r="C146" s="230" t="s">
        <v>734</v>
      </c>
      <c r="D146" s="230">
        <f>D144*D145*1.3</f>
        <v>34.270000000000003</v>
      </c>
    </row>
    <row r="147" spans="1:5">
      <c r="A147" s="325"/>
      <c r="B147" s="243"/>
      <c r="C147" s="326"/>
      <c r="D147" s="326"/>
      <c r="E147" s="325"/>
    </row>
    <row r="148" spans="1:5" ht="15.75" thickBot="1">
      <c r="A148" s="325"/>
      <c r="B148" s="243"/>
      <c r="C148" s="326"/>
      <c r="D148" s="326"/>
      <c r="E148" s="325"/>
    </row>
    <row r="149" spans="1:5">
      <c r="A149" s="659" t="s">
        <v>741</v>
      </c>
      <c r="B149" s="660"/>
      <c r="C149" s="660"/>
      <c r="D149" s="660"/>
      <c r="E149" s="661"/>
    </row>
    <row r="150" spans="1:5">
      <c r="A150" s="322" t="s">
        <v>742</v>
      </c>
      <c r="B150" s="321" t="s">
        <v>743</v>
      </c>
      <c r="C150" s="321" t="s">
        <v>744</v>
      </c>
      <c r="D150" s="321" t="s">
        <v>745</v>
      </c>
      <c r="E150" s="330" t="s">
        <v>751</v>
      </c>
    </row>
    <row r="151" spans="1:5" ht="15.75" thickBot="1">
      <c r="A151" s="327">
        <v>7.15</v>
      </c>
      <c r="B151" s="328">
        <v>16.149999999999999</v>
      </c>
      <c r="C151" s="328">
        <v>7.15</v>
      </c>
      <c r="D151" s="328">
        <v>16.149999999999999</v>
      </c>
      <c r="E151" s="329">
        <f>D151+C151+B151+A151</f>
        <v>46.6</v>
      </c>
    </row>
    <row r="152" spans="1:5">
      <c r="A152" s="659" t="s">
        <v>746</v>
      </c>
      <c r="B152" s="660"/>
      <c r="C152" s="660"/>
      <c r="D152" s="660"/>
      <c r="E152" s="661"/>
    </row>
    <row r="153" spans="1:5">
      <c r="A153" s="322" t="s">
        <v>747</v>
      </c>
      <c r="B153" s="321">
        <v>0.9</v>
      </c>
      <c r="C153" s="321">
        <v>2.1</v>
      </c>
      <c r="D153" s="321">
        <f>C153*B153</f>
        <v>1.89</v>
      </c>
      <c r="E153" s="330" t="s">
        <v>750</v>
      </c>
    </row>
    <row r="154" spans="1:5">
      <c r="A154" s="322" t="s">
        <v>748</v>
      </c>
      <c r="B154" s="321">
        <v>0.8</v>
      </c>
      <c r="C154" s="321">
        <v>2.1</v>
      </c>
      <c r="D154" s="321">
        <f>C154*B154</f>
        <v>1.68</v>
      </c>
      <c r="E154" s="699">
        <f>D153+D154+D156+D155+D157</f>
        <v>8.4</v>
      </c>
    </row>
    <row r="155" spans="1:5">
      <c r="A155" s="322" t="s">
        <v>749</v>
      </c>
      <c r="B155" s="321">
        <v>0.8</v>
      </c>
      <c r="C155" s="321">
        <v>2.1</v>
      </c>
      <c r="D155" s="321">
        <f>C155*B155</f>
        <v>1.68</v>
      </c>
      <c r="E155" s="700"/>
    </row>
    <row r="156" spans="1:5">
      <c r="A156" s="322" t="s">
        <v>756</v>
      </c>
      <c r="B156" s="321">
        <v>0.7</v>
      </c>
      <c r="C156" s="321">
        <v>2.1</v>
      </c>
      <c r="D156" s="321">
        <f>C156*B156</f>
        <v>1.47</v>
      </c>
      <c r="E156" s="700"/>
    </row>
    <row r="157" spans="1:5" ht="15.75" thickBot="1">
      <c r="A157" s="331" t="s">
        <v>757</v>
      </c>
      <c r="B157" s="324">
        <v>0.8</v>
      </c>
      <c r="C157" s="324">
        <v>2.1</v>
      </c>
      <c r="D157" s="324">
        <f>C157*B157</f>
        <v>1.68</v>
      </c>
      <c r="E157" s="701"/>
    </row>
    <row r="158" spans="1:5">
      <c r="A158" s="659" t="s">
        <v>752</v>
      </c>
      <c r="B158" s="660"/>
      <c r="C158" s="660"/>
      <c r="D158" s="660"/>
      <c r="E158" s="661"/>
    </row>
    <row r="159" spans="1:5">
      <c r="A159" s="322" t="s">
        <v>753</v>
      </c>
      <c r="B159" s="321">
        <v>1.5</v>
      </c>
      <c r="C159" s="321">
        <v>0.7</v>
      </c>
      <c r="D159" s="321">
        <f>C159*B159</f>
        <v>1.05</v>
      </c>
      <c r="E159" s="330" t="s">
        <v>750</v>
      </c>
    </row>
    <row r="160" spans="1:5">
      <c r="A160" s="322" t="s">
        <v>754</v>
      </c>
      <c r="B160" s="321">
        <v>0.5</v>
      </c>
      <c r="C160" s="321">
        <v>0.7</v>
      </c>
      <c r="D160" s="321">
        <f>C160*B160</f>
        <v>0.35</v>
      </c>
      <c r="E160" s="699">
        <f>D159+D160+D161</f>
        <v>3.05</v>
      </c>
    </row>
    <row r="161" spans="1:6" ht="15.75" thickBot="1">
      <c r="A161" s="323" t="s">
        <v>755</v>
      </c>
      <c r="B161" s="324">
        <v>1.5</v>
      </c>
      <c r="C161" s="324">
        <v>1.1000000000000001</v>
      </c>
      <c r="D161" s="324">
        <f>C161*B161</f>
        <v>1.65</v>
      </c>
      <c r="E161" s="701"/>
    </row>
    <row r="162" spans="1:6">
      <c r="A162" s="659" t="s">
        <v>758</v>
      </c>
      <c r="B162" s="660"/>
      <c r="C162" s="660"/>
      <c r="D162" s="660"/>
      <c r="E162" s="661"/>
    </row>
    <row r="163" spans="1:6">
      <c r="A163" s="322" t="s">
        <v>742</v>
      </c>
      <c r="B163" s="321">
        <v>0</v>
      </c>
      <c r="C163" s="321">
        <v>0</v>
      </c>
      <c r="D163" s="321">
        <f>C163*B163</f>
        <v>0</v>
      </c>
      <c r="E163" s="330" t="s">
        <v>750</v>
      </c>
    </row>
    <row r="164" spans="1:6">
      <c r="A164" s="322" t="s">
        <v>760</v>
      </c>
      <c r="B164" s="321">
        <v>10.3</v>
      </c>
      <c r="C164" s="321">
        <v>2.2000000000000002</v>
      </c>
      <c r="D164" s="321">
        <f>C164*B164</f>
        <v>22.66</v>
      </c>
      <c r="E164" s="699">
        <f>D163+D164+D165+D166</f>
        <v>40.700000000000003</v>
      </c>
    </row>
    <row r="165" spans="1:6">
      <c r="A165" s="322" t="s">
        <v>744</v>
      </c>
      <c r="B165" s="321">
        <v>8.1999999999999993</v>
      </c>
      <c r="C165" s="321">
        <v>2.2000000000000002</v>
      </c>
      <c r="D165" s="321">
        <f>C165*B165</f>
        <v>18.04</v>
      </c>
      <c r="E165" s="700"/>
    </row>
    <row r="166" spans="1:6" ht="15.75" thickBot="1">
      <c r="A166" s="323" t="s">
        <v>759</v>
      </c>
      <c r="B166" s="324">
        <v>0</v>
      </c>
      <c r="C166" s="324">
        <v>0</v>
      </c>
      <c r="D166" s="324">
        <v>0</v>
      </c>
      <c r="E166" s="701"/>
    </row>
    <row r="167" spans="1:6">
      <c r="A167" s="659" t="s">
        <v>791</v>
      </c>
      <c r="B167" s="660"/>
      <c r="C167" s="660"/>
      <c r="D167" s="660"/>
      <c r="E167" s="661"/>
    </row>
    <row r="168" spans="1:6">
      <c r="A168" s="655" t="s">
        <v>782</v>
      </c>
      <c r="B168" s="655"/>
      <c r="C168" s="656">
        <v>7.4</v>
      </c>
      <c r="D168" s="657"/>
      <c r="E168" s="355" t="s">
        <v>750</v>
      </c>
    </row>
    <row r="169" spans="1:6">
      <c r="A169" s="655" t="s">
        <v>775</v>
      </c>
      <c r="B169" s="655"/>
      <c r="C169" s="656">
        <v>2.4</v>
      </c>
      <c r="D169" s="657"/>
      <c r="E169" s="665">
        <f>C168+C169+C170+C171</f>
        <v>20.100000000000001</v>
      </c>
    </row>
    <row r="170" spans="1:6">
      <c r="A170" s="655" t="s">
        <v>776</v>
      </c>
      <c r="B170" s="655"/>
      <c r="C170" s="656">
        <v>3</v>
      </c>
      <c r="D170" s="657"/>
      <c r="E170" s="665"/>
    </row>
    <row r="171" spans="1:6" ht="15.75" thickBot="1">
      <c r="A171" s="655" t="s">
        <v>777</v>
      </c>
      <c r="B171" s="655"/>
      <c r="C171" s="666">
        <v>7.3</v>
      </c>
      <c r="D171" s="667"/>
      <c r="E171" s="665"/>
    </row>
    <row r="172" spans="1:6">
      <c r="A172" s="659" t="s">
        <v>792</v>
      </c>
      <c r="B172" s="660"/>
      <c r="C172" s="660"/>
      <c r="D172" s="660"/>
      <c r="E172" s="661"/>
    </row>
    <row r="173" spans="1:6">
      <c r="A173" s="655" t="s">
        <v>794</v>
      </c>
      <c r="B173" s="655"/>
      <c r="C173" s="656">
        <v>5.65</v>
      </c>
      <c r="D173" s="657"/>
      <c r="E173" s="355" t="s">
        <v>750</v>
      </c>
    </row>
    <row r="174" spans="1:6">
      <c r="A174" s="658" t="s">
        <v>793</v>
      </c>
      <c r="B174" s="658"/>
      <c r="C174" s="656">
        <v>4.45</v>
      </c>
      <c r="D174" s="657"/>
      <c r="E174" s="653">
        <f>C173+C175</f>
        <v>6.6</v>
      </c>
    </row>
    <row r="175" spans="1:6">
      <c r="A175" s="658" t="s">
        <v>793</v>
      </c>
      <c r="B175" s="658"/>
      <c r="C175" s="656">
        <v>0.95</v>
      </c>
      <c r="D175" s="657"/>
      <c r="E175" s="654"/>
    </row>
    <row r="176" spans="1:6">
      <c r="A176" s="650" t="s">
        <v>795</v>
      </c>
      <c r="B176" s="651"/>
      <c r="C176" s="651"/>
      <c r="D176" s="651"/>
      <c r="E176" s="651"/>
      <c r="F176" s="652"/>
    </row>
    <row r="177" spans="1:6" ht="30">
      <c r="A177" s="343" t="s">
        <v>796</v>
      </c>
      <c r="B177" s="343" t="s">
        <v>766</v>
      </c>
      <c r="C177" s="343" t="s">
        <v>768</v>
      </c>
      <c r="D177" s="343" t="s">
        <v>767</v>
      </c>
      <c r="E177" s="343" t="s">
        <v>769</v>
      </c>
      <c r="F177" s="234" t="s">
        <v>771</v>
      </c>
    </row>
    <row r="178" spans="1:6">
      <c r="A178" s="358" t="s">
        <v>782</v>
      </c>
      <c r="B178" s="358">
        <v>3.3</v>
      </c>
      <c r="C178" s="358">
        <v>0</v>
      </c>
      <c r="D178" s="359">
        <v>3.3</v>
      </c>
      <c r="E178" s="359">
        <v>3.6</v>
      </c>
      <c r="F178" s="357">
        <f>SUM(B178:E178)</f>
        <v>10.199999999999999</v>
      </c>
    </row>
    <row r="179" spans="1:6">
      <c r="A179" s="358" t="s">
        <v>775</v>
      </c>
      <c r="B179" s="358">
        <v>2.0499999999999998</v>
      </c>
      <c r="C179" s="358">
        <v>0</v>
      </c>
      <c r="D179" s="359">
        <v>2.0499999999999998</v>
      </c>
      <c r="E179" s="359">
        <v>2.4</v>
      </c>
      <c r="F179" s="357">
        <f>SUM(B179:E179)</f>
        <v>6.5</v>
      </c>
    </row>
    <row r="180" spans="1:6">
      <c r="A180" s="358" t="s">
        <v>776</v>
      </c>
      <c r="B180" s="358">
        <v>2.4</v>
      </c>
      <c r="C180" s="358">
        <v>0</v>
      </c>
      <c r="D180" s="359">
        <v>2.4</v>
      </c>
      <c r="E180" s="359">
        <v>3</v>
      </c>
      <c r="F180" s="357">
        <f>SUM(B180:E180)</f>
        <v>7.8</v>
      </c>
    </row>
    <row r="181" spans="1:6">
      <c r="A181" s="358" t="s">
        <v>777</v>
      </c>
      <c r="B181" s="358">
        <v>5.85</v>
      </c>
      <c r="C181" s="358">
        <v>7.6</v>
      </c>
      <c r="D181" s="359">
        <v>5.85</v>
      </c>
      <c r="E181" s="359">
        <v>7.6</v>
      </c>
      <c r="F181" s="357">
        <f>SUM(B181:E181)</f>
        <v>26.9</v>
      </c>
    </row>
    <row r="182" spans="1:6">
      <c r="A182" s="644" t="s">
        <v>798</v>
      </c>
      <c r="B182" s="645"/>
      <c r="C182" s="646"/>
      <c r="D182" s="647">
        <f>SUM(F178:F181)</f>
        <v>51.4</v>
      </c>
      <c r="E182" s="648"/>
      <c r="F182" s="649"/>
    </row>
    <row r="183" spans="1:6">
      <c r="A183" s="650" t="s">
        <v>805</v>
      </c>
      <c r="B183" s="651"/>
      <c r="C183" s="651"/>
      <c r="D183" s="651"/>
      <c r="E183" s="651"/>
      <c r="F183" s="652"/>
    </row>
    <row r="184" spans="1:6" ht="30">
      <c r="A184" s="353" t="s">
        <v>796</v>
      </c>
      <c r="B184" s="353" t="s">
        <v>766</v>
      </c>
      <c r="C184" s="353" t="s">
        <v>768</v>
      </c>
      <c r="D184" s="353" t="s">
        <v>767</v>
      </c>
      <c r="E184" s="353" t="s">
        <v>769</v>
      </c>
      <c r="F184" s="234" t="s">
        <v>771</v>
      </c>
    </row>
    <row r="185" spans="1:6">
      <c r="A185" s="358" t="s">
        <v>782</v>
      </c>
      <c r="B185" s="358">
        <v>3.6</v>
      </c>
      <c r="C185" s="358">
        <v>7.55</v>
      </c>
      <c r="D185" s="359">
        <v>0</v>
      </c>
      <c r="E185" s="359">
        <v>3.6</v>
      </c>
      <c r="F185" s="357">
        <f>SUM(B185:E185)</f>
        <v>14.75</v>
      </c>
    </row>
    <row r="186" spans="1:6">
      <c r="A186" s="358" t="s">
        <v>775</v>
      </c>
      <c r="B186" s="358">
        <v>2.35</v>
      </c>
      <c r="C186" s="358">
        <v>2.7</v>
      </c>
      <c r="D186" s="359">
        <v>2.35</v>
      </c>
      <c r="E186" s="359">
        <v>2.7</v>
      </c>
      <c r="F186" s="357">
        <f>SUM(B186:E186)</f>
        <v>10.1</v>
      </c>
    </row>
    <row r="187" spans="1:6">
      <c r="A187" s="358" t="s">
        <v>776</v>
      </c>
      <c r="B187" s="358">
        <v>2.5499999999999998</v>
      </c>
      <c r="C187" s="358">
        <v>1.2</v>
      </c>
      <c r="D187" s="359">
        <v>0</v>
      </c>
      <c r="E187" s="359">
        <v>3.15</v>
      </c>
      <c r="F187" s="357">
        <f>SUM(B187:E187)</f>
        <v>6.9</v>
      </c>
    </row>
    <row r="188" spans="1:6">
      <c r="A188" s="358" t="s">
        <v>777</v>
      </c>
      <c r="B188" s="358">
        <v>6.15</v>
      </c>
      <c r="C188" s="358">
        <v>7.6</v>
      </c>
      <c r="D188" s="359">
        <v>6.15</v>
      </c>
      <c r="E188" s="359">
        <v>7.6</v>
      </c>
      <c r="F188" s="357">
        <f>SUM(B188:E188)</f>
        <v>27.5</v>
      </c>
    </row>
    <row r="189" spans="1:6">
      <c r="A189" s="689" t="s">
        <v>798</v>
      </c>
      <c r="B189" s="689"/>
      <c r="C189" s="689"/>
      <c r="D189" s="680">
        <f>SUM(F185:F188)</f>
        <v>59.25</v>
      </c>
      <c r="E189" s="680"/>
      <c r="F189" s="680"/>
    </row>
    <row r="190" spans="1:6">
      <c r="A190" s="691" t="s">
        <v>799</v>
      </c>
      <c r="B190" s="682"/>
      <c r="C190" s="682"/>
      <c r="D190" s="682"/>
      <c r="E190" s="692"/>
    </row>
    <row r="191" spans="1:6">
      <c r="A191" s="655" t="s">
        <v>800</v>
      </c>
      <c r="B191" s="655"/>
      <c r="C191" s="656">
        <v>12.91</v>
      </c>
      <c r="D191" s="657"/>
      <c r="E191" s="356" t="s">
        <v>750</v>
      </c>
    </row>
    <row r="192" spans="1:6" ht="15.75" thickBot="1">
      <c r="A192" s="655" t="s">
        <v>801</v>
      </c>
      <c r="B192" s="655"/>
      <c r="C192" s="666">
        <v>6.75</v>
      </c>
      <c r="D192" s="667"/>
      <c r="E192" s="357">
        <f>C191+C192</f>
        <v>19.66</v>
      </c>
    </row>
    <row r="193" spans="1:5">
      <c r="A193" s="659" t="s">
        <v>802</v>
      </c>
      <c r="B193" s="660"/>
      <c r="C193" s="660"/>
      <c r="D193" s="660"/>
      <c r="E193" s="661"/>
    </row>
    <row r="194" spans="1:5">
      <c r="A194" s="655" t="s">
        <v>803</v>
      </c>
      <c r="B194" s="655"/>
      <c r="C194" s="656">
        <v>30.35</v>
      </c>
      <c r="D194" s="657"/>
      <c r="E194" s="356" t="s">
        <v>750</v>
      </c>
    </row>
    <row r="195" spans="1:5">
      <c r="A195" s="655" t="s">
        <v>804</v>
      </c>
      <c r="B195" s="655"/>
      <c r="C195" s="656">
        <v>17.47</v>
      </c>
      <c r="D195" s="657"/>
      <c r="E195" s="357">
        <f>C194+C195</f>
        <v>47.82</v>
      </c>
    </row>
  </sheetData>
  <mergeCells count="132">
    <mergeCell ref="A53:F53"/>
    <mergeCell ref="D48:D49"/>
    <mergeCell ref="E48:E49"/>
    <mergeCell ref="F48:F49"/>
    <mergeCell ref="G48:G49"/>
    <mergeCell ref="B49:C49"/>
    <mergeCell ref="B50:C50"/>
    <mergeCell ref="B51:C51"/>
    <mergeCell ref="B52:C52"/>
    <mergeCell ref="A194:B194"/>
    <mergeCell ref="C194:D194"/>
    <mergeCell ref="A195:B195"/>
    <mergeCell ref="C195:D195"/>
    <mergeCell ref="A183:F183"/>
    <mergeCell ref="A189:C189"/>
    <mergeCell ref="D189:F189"/>
    <mergeCell ref="A172:E172"/>
    <mergeCell ref="A98:D98"/>
    <mergeCell ref="A190:E190"/>
    <mergeCell ref="A191:B191"/>
    <mergeCell ref="C191:D191"/>
    <mergeCell ref="A192:B192"/>
    <mergeCell ref="C192:D192"/>
    <mergeCell ref="A193:E193"/>
    <mergeCell ref="A102:G102"/>
    <mergeCell ref="A99:G99"/>
    <mergeCell ref="A100:C100"/>
    <mergeCell ref="A101:C101"/>
    <mergeCell ref="E164:E166"/>
    <mergeCell ref="A158:E158"/>
    <mergeCell ref="E160:E161"/>
    <mergeCell ref="E154:E157"/>
    <mergeCell ref="A162:E162"/>
    <mergeCell ref="F21:F22"/>
    <mergeCell ref="G21:G22"/>
    <mergeCell ref="A26:A27"/>
    <mergeCell ref="B26:C26"/>
    <mergeCell ref="A83:C83"/>
    <mergeCell ref="A84:C84"/>
    <mergeCell ref="A85:C85"/>
    <mergeCell ref="A97:D97"/>
    <mergeCell ref="A86:E86"/>
    <mergeCell ref="B44:C44"/>
    <mergeCell ref="B45:C45"/>
    <mergeCell ref="A67:C67"/>
    <mergeCell ref="A46:F46"/>
    <mergeCell ref="A54:G54"/>
    <mergeCell ref="A73:C73"/>
    <mergeCell ref="A81:C81"/>
    <mergeCell ref="B33:C33"/>
    <mergeCell ref="B34:C34"/>
    <mergeCell ref="A47:G47"/>
    <mergeCell ref="A48:A49"/>
    <mergeCell ref="B48:C48"/>
    <mergeCell ref="B39:C39"/>
    <mergeCell ref="A30:G30"/>
    <mergeCell ref="A37:A38"/>
    <mergeCell ref="E21:E22"/>
    <mergeCell ref="D120:D121"/>
    <mergeCell ref="E120:E121"/>
    <mergeCell ref="A114:A115"/>
    <mergeCell ref="B114:C114"/>
    <mergeCell ref="D114:D115"/>
    <mergeCell ref="B43:C43"/>
    <mergeCell ref="A41:G41"/>
    <mergeCell ref="A42:A43"/>
    <mergeCell ref="B42:C42"/>
    <mergeCell ref="D42:D43"/>
    <mergeCell ref="E42:E43"/>
    <mergeCell ref="F42:F43"/>
    <mergeCell ref="G42:G43"/>
    <mergeCell ref="D37:D38"/>
    <mergeCell ref="E37:E38"/>
    <mergeCell ref="F37:F38"/>
    <mergeCell ref="G37:G38"/>
    <mergeCell ref="B38:C38"/>
    <mergeCell ref="B37:C37"/>
    <mergeCell ref="B31:C31"/>
    <mergeCell ref="D31:D32"/>
    <mergeCell ref="E31:E32"/>
    <mergeCell ref="F31:F32"/>
    <mergeCell ref="H21:H22"/>
    <mergeCell ref="H26:H27"/>
    <mergeCell ref="A35:F35"/>
    <mergeCell ref="A40:F40"/>
    <mergeCell ref="A36:G36"/>
    <mergeCell ref="A20:G20"/>
    <mergeCell ref="A1:G1"/>
    <mergeCell ref="A3:F3"/>
    <mergeCell ref="A4:F4"/>
    <mergeCell ref="A2:G2"/>
    <mergeCell ref="A17:C17"/>
    <mergeCell ref="G31:G32"/>
    <mergeCell ref="B32:C32"/>
    <mergeCell ref="A31:A32"/>
    <mergeCell ref="D17:I17"/>
    <mergeCell ref="A5:I5"/>
    <mergeCell ref="A18:I18"/>
    <mergeCell ref="D26:D27"/>
    <mergeCell ref="E26:E27"/>
    <mergeCell ref="F26:F27"/>
    <mergeCell ref="G26:G27"/>
    <mergeCell ref="B21:C21"/>
    <mergeCell ref="A21:A22"/>
    <mergeCell ref="D21:D22"/>
    <mergeCell ref="A149:E149"/>
    <mergeCell ref="A152:E152"/>
    <mergeCell ref="E114:E115"/>
    <mergeCell ref="A113:E113"/>
    <mergeCell ref="A119:E119"/>
    <mergeCell ref="A120:A121"/>
    <mergeCell ref="B120:C120"/>
    <mergeCell ref="A167:E167"/>
    <mergeCell ref="E169:E171"/>
    <mergeCell ref="C168:D168"/>
    <mergeCell ref="C169:D169"/>
    <mergeCell ref="C170:D170"/>
    <mergeCell ref="C171:D171"/>
    <mergeCell ref="A168:B168"/>
    <mergeCell ref="A169:B169"/>
    <mergeCell ref="A170:B170"/>
    <mergeCell ref="A171:B171"/>
    <mergeCell ref="A182:C182"/>
    <mergeCell ref="D182:F182"/>
    <mergeCell ref="A176:F176"/>
    <mergeCell ref="E174:E175"/>
    <mergeCell ref="A173:B173"/>
    <mergeCell ref="C173:D173"/>
    <mergeCell ref="A175:B175"/>
    <mergeCell ref="C175:D175"/>
    <mergeCell ref="A174:B174"/>
    <mergeCell ref="C174:D174"/>
  </mergeCells>
  <phoneticPr fontId="76" type="noConversion"/>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12</vt:i4>
      </vt:variant>
    </vt:vector>
  </HeadingPairs>
  <TitlesOfParts>
    <vt:vector size="21" baseType="lpstr">
      <vt:lpstr>Capa</vt:lpstr>
      <vt:lpstr>Orçamento</vt:lpstr>
      <vt:lpstr>Resumo</vt:lpstr>
      <vt:lpstr>Cronograma</vt:lpstr>
      <vt:lpstr>BDI - Serviços</vt:lpstr>
      <vt:lpstr>BDI-Equipamentos</vt:lpstr>
      <vt:lpstr>Composição</vt:lpstr>
      <vt:lpstr>Mapa de cotação</vt:lpstr>
      <vt:lpstr>Memória de Calculo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KARINE DE PAULA NUNES</cp:lastModifiedBy>
  <cp:lastPrinted>2021-10-13T17:40:11Z</cp:lastPrinted>
  <dcterms:created xsi:type="dcterms:W3CDTF">2013-07-15T19:04:59Z</dcterms:created>
  <dcterms:modified xsi:type="dcterms:W3CDTF">2021-11-08T15:48:37Z</dcterms:modified>
</cp:coreProperties>
</file>