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172.18.0.5\arquivos\06_ OBRAS PUBLICAS\02_PROJETOS-OBRAS\ESCOLAS\MUNICIPAIS\E.M. ROTA DO SOL\02 - ORÇAMENTO\"/>
    </mc:Choice>
  </mc:AlternateContent>
  <bookViews>
    <workbookView xWindow="0" yWindow="0" windowWidth="28800" windowHeight="12480" activeTab="1"/>
  </bookViews>
  <sheets>
    <sheet name="Capa" sheetId="4" r:id="rId1"/>
    <sheet name="Orçamento" sheetId="1" r:id="rId2"/>
    <sheet name="Resumo" sheetId="2" r:id="rId3"/>
    <sheet name="Cronograma" sheetId="6" r:id="rId4"/>
    <sheet name="BDI - Serviços" sheetId="9" r:id="rId5"/>
    <sheet name="BDI - Equipamentos" sheetId="10" r:id="rId6"/>
  </sheets>
  <definedNames>
    <definedName name="_xlnm._FilterDatabase" localSheetId="3" hidden="1">Cronograma!$A$11:$C$11</definedName>
    <definedName name="_xlnm._FilterDatabase" localSheetId="1" hidden="1">Orçamento!$A$11:$K$11</definedName>
    <definedName name="_xlnm._FilterDatabase" localSheetId="2" hidden="1">Resumo!$A$11:$F$11</definedName>
    <definedName name="_xlnm.Print_Area" localSheetId="5">'BDI - Equipamentos'!$A$1:$J$32</definedName>
    <definedName name="_xlnm.Print_Area" localSheetId="4">'BDI - Serviços'!$A$1:$J$38</definedName>
    <definedName name="_xlnm.Print_Area" localSheetId="0">Capa!$A$1:$E$50</definedName>
    <definedName name="_xlnm.Print_Area" localSheetId="3">Cronograma!$A$2:$AW$122</definedName>
    <definedName name="_xlnm.Print_Area" localSheetId="1">Orçamento!$A$1:$K$826</definedName>
    <definedName name="_xlnm.Print_Area" localSheetId="2">Resumo!$A$2:$G$118</definedName>
  </definedNames>
  <calcPr calcId="162913"/>
</workbook>
</file>

<file path=xl/calcChain.xml><?xml version="1.0" encoding="utf-8"?>
<calcChain xmlns="http://schemas.openxmlformats.org/spreadsheetml/2006/main">
  <c r="H64" i="6" l="1"/>
  <c r="AH64" i="6"/>
  <c r="AE100" i="6"/>
  <c r="AE98" i="6"/>
  <c r="AE96" i="6"/>
  <c r="AE94" i="6"/>
  <c r="AE92" i="6"/>
  <c r="AE90" i="6"/>
  <c r="AE88" i="6"/>
  <c r="AE86" i="6"/>
  <c r="AE84" i="6"/>
  <c r="AE82" i="6"/>
  <c r="AE80" i="6"/>
  <c r="AE78" i="6"/>
  <c r="AE76" i="6"/>
  <c r="AE74" i="6"/>
  <c r="AE72" i="6"/>
  <c r="AE70" i="6"/>
  <c r="AE68" i="6"/>
  <c r="AE66" i="6"/>
  <c r="AE64" i="6"/>
  <c r="S100" i="6"/>
  <c r="S98" i="6"/>
  <c r="S96" i="6"/>
  <c r="S94" i="6"/>
  <c r="S92" i="6"/>
  <c r="S90" i="6"/>
  <c r="S88" i="6"/>
  <c r="S86" i="6"/>
  <c r="S84" i="6"/>
  <c r="S82" i="6"/>
  <c r="S80" i="6"/>
  <c r="S78" i="6"/>
  <c r="S76" i="6"/>
  <c r="S74" i="6"/>
  <c r="S72" i="6"/>
  <c r="S70" i="6"/>
  <c r="S68" i="6"/>
  <c r="S66" i="6"/>
  <c r="S64" i="6"/>
  <c r="AW100" i="6"/>
  <c r="AW98" i="6"/>
  <c r="AW96" i="6"/>
  <c r="AW94" i="6"/>
  <c r="AW92" i="6"/>
  <c r="AW90" i="6"/>
  <c r="AW88" i="6"/>
  <c r="AW86" i="6"/>
  <c r="AW84" i="6"/>
  <c r="AW82" i="6"/>
  <c r="AW80" i="6"/>
  <c r="AW78" i="6"/>
  <c r="AW76" i="6"/>
  <c r="AW74" i="6"/>
  <c r="AW72" i="6"/>
  <c r="AW70" i="6"/>
  <c r="AW68" i="6"/>
  <c r="AW66" i="6"/>
  <c r="AW64" i="6"/>
  <c r="E64" i="6"/>
  <c r="K64" i="6"/>
  <c r="N64" i="6"/>
  <c r="Q64" i="6"/>
  <c r="T64" i="6"/>
  <c r="W64" i="6"/>
  <c r="Z64" i="6"/>
  <c r="AC64" i="6"/>
  <c r="AF64" i="6"/>
  <c r="AI64" i="6"/>
  <c r="AL64" i="6"/>
  <c r="AO64" i="6"/>
  <c r="AU64" i="6"/>
  <c r="G66" i="6"/>
  <c r="G68" i="6"/>
  <c r="G70" i="6"/>
  <c r="G72" i="6"/>
  <c r="G74" i="6"/>
  <c r="G76" i="6"/>
  <c r="G78" i="6"/>
  <c r="G80" i="6"/>
  <c r="G82" i="6"/>
  <c r="G84" i="6"/>
  <c r="G86" i="6"/>
  <c r="G88" i="6"/>
  <c r="G90" i="6"/>
  <c r="G92" i="6"/>
  <c r="G94" i="6"/>
  <c r="G96" i="6"/>
  <c r="G98" i="6"/>
  <c r="G100" i="6"/>
  <c r="J66" i="6"/>
  <c r="J68" i="6"/>
  <c r="J70" i="6"/>
  <c r="J72" i="6"/>
  <c r="J74" i="6"/>
  <c r="J76" i="6"/>
  <c r="J78" i="6"/>
  <c r="J80" i="6"/>
  <c r="J82" i="6"/>
  <c r="J84" i="6"/>
  <c r="J86" i="6"/>
  <c r="J88" i="6"/>
  <c r="J90" i="6"/>
  <c r="J92" i="6"/>
  <c r="J94" i="6"/>
  <c r="J96" i="6"/>
  <c r="J98" i="6"/>
  <c r="J100" i="6"/>
  <c r="M66" i="6"/>
  <c r="M68" i="6"/>
  <c r="M70" i="6"/>
  <c r="M72" i="6"/>
  <c r="M74" i="6"/>
  <c r="M76" i="6"/>
  <c r="M78" i="6"/>
  <c r="M80" i="6"/>
  <c r="M82" i="6"/>
  <c r="M84" i="6"/>
  <c r="M86" i="6"/>
  <c r="M88" i="6"/>
  <c r="M90" i="6"/>
  <c r="M92" i="6"/>
  <c r="M94" i="6"/>
  <c r="M96" i="6"/>
  <c r="M98" i="6"/>
  <c r="M100" i="6"/>
  <c r="P66" i="6"/>
  <c r="P68" i="6"/>
  <c r="P70" i="6"/>
  <c r="P72" i="6"/>
  <c r="P74" i="6"/>
  <c r="P76" i="6"/>
  <c r="P78" i="6"/>
  <c r="P80" i="6"/>
  <c r="P82" i="6"/>
  <c r="P84" i="6"/>
  <c r="P86" i="6"/>
  <c r="P88" i="6"/>
  <c r="P90" i="6"/>
  <c r="P92" i="6"/>
  <c r="P94" i="6"/>
  <c r="P96" i="6"/>
  <c r="P98" i="6"/>
  <c r="P100" i="6"/>
  <c r="V66" i="6"/>
  <c r="V68" i="6"/>
  <c r="V70" i="6"/>
  <c r="V72" i="6"/>
  <c r="V74" i="6"/>
  <c r="V76" i="6"/>
  <c r="V78" i="6"/>
  <c r="V80" i="6"/>
  <c r="V82" i="6"/>
  <c r="V84" i="6"/>
  <c r="V86" i="6"/>
  <c r="V88" i="6"/>
  <c r="V90" i="6"/>
  <c r="V92" i="6"/>
  <c r="V94" i="6"/>
  <c r="V96" i="6"/>
  <c r="V98" i="6"/>
  <c r="V100" i="6"/>
  <c r="Y66" i="6"/>
  <c r="Y68" i="6"/>
  <c r="Y70" i="6"/>
  <c r="Y72" i="6"/>
  <c r="Y74" i="6"/>
  <c r="Y76" i="6"/>
  <c r="Y78" i="6"/>
  <c r="Y80" i="6"/>
  <c r="Y82" i="6"/>
  <c r="Y84" i="6"/>
  <c r="Y86" i="6"/>
  <c r="Y88" i="6"/>
  <c r="Y90" i="6"/>
  <c r="Y92" i="6"/>
  <c r="Y94" i="6"/>
  <c r="Y96" i="6"/>
  <c r="Y98" i="6"/>
  <c r="Y100" i="6"/>
  <c r="AB66" i="6"/>
  <c r="AB68" i="6"/>
  <c r="AB70" i="6"/>
  <c r="AB72" i="6"/>
  <c r="AB74" i="6"/>
  <c r="AB76" i="6"/>
  <c r="AB78" i="6"/>
  <c r="AB80" i="6"/>
  <c r="AB82" i="6"/>
  <c r="AB84" i="6"/>
  <c r="AB86" i="6"/>
  <c r="AB88" i="6"/>
  <c r="AB90" i="6"/>
  <c r="AB92" i="6"/>
  <c r="AB94" i="6"/>
  <c r="AB96" i="6"/>
  <c r="AB98" i="6"/>
  <c r="AB100" i="6"/>
  <c r="AH66" i="6"/>
  <c r="AH68" i="6"/>
  <c r="AH70" i="6"/>
  <c r="AH72" i="6"/>
  <c r="AH74" i="6"/>
  <c r="AH76" i="6"/>
  <c r="AH78" i="6"/>
  <c r="AH80" i="6"/>
  <c r="AH82" i="6"/>
  <c r="AH84" i="6"/>
  <c r="AH86" i="6"/>
  <c r="AH88" i="6"/>
  <c r="AH90" i="6"/>
  <c r="AH92" i="6"/>
  <c r="AH94" i="6"/>
  <c r="AH96" i="6"/>
  <c r="AH98" i="6"/>
  <c r="AH100" i="6"/>
  <c r="AK66" i="6"/>
  <c r="AK68" i="6"/>
  <c r="AK70" i="6"/>
  <c r="AK72" i="6"/>
  <c r="AK74" i="6"/>
  <c r="AK76" i="6"/>
  <c r="AK78" i="6"/>
  <c r="AK80" i="6"/>
  <c r="AK82" i="6"/>
  <c r="AK84" i="6"/>
  <c r="AK86" i="6"/>
  <c r="AK88" i="6"/>
  <c r="AK90" i="6"/>
  <c r="AK92" i="6"/>
  <c r="AK94" i="6"/>
  <c r="AK96" i="6"/>
  <c r="AK98" i="6"/>
  <c r="AK100" i="6"/>
  <c r="AN66" i="6"/>
  <c r="AN68" i="6"/>
  <c r="AN70" i="6"/>
  <c r="AN72" i="6"/>
  <c r="AN74" i="6"/>
  <c r="AN76" i="6"/>
  <c r="AN78" i="6"/>
  <c r="AN80" i="6"/>
  <c r="AN82" i="6"/>
  <c r="AN84" i="6"/>
  <c r="AN86" i="6"/>
  <c r="AN88" i="6"/>
  <c r="AN90" i="6"/>
  <c r="AN92" i="6"/>
  <c r="AN94" i="6"/>
  <c r="AN96" i="6"/>
  <c r="AN98" i="6"/>
  <c r="AN100" i="6"/>
  <c r="AQ66" i="6"/>
  <c r="AQ68" i="6"/>
  <c r="AQ70" i="6"/>
  <c r="AQ72" i="6"/>
  <c r="AQ74" i="6"/>
  <c r="AQ76" i="6"/>
  <c r="AQ78" i="6"/>
  <c r="AQ80" i="6"/>
  <c r="AQ82" i="6"/>
  <c r="AQ84" i="6"/>
  <c r="AQ86" i="6"/>
  <c r="AQ88" i="6"/>
  <c r="AQ90" i="6"/>
  <c r="AQ92" i="6"/>
  <c r="AQ94" i="6"/>
  <c r="AQ96" i="6"/>
  <c r="AQ98" i="6"/>
  <c r="AQ100" i="6"/>
  <c r="AT66" i="6"/>
  <c r="AT68" i="6"/>
  <c r="AT70" i="6"/>
  <c r="AT72" i="6"/>
  <c r="AT74" i="6"/>
  <c r="AT76" i="6"/>
  <c r="AT78" i="6"/>
  <c r="AT80" i="6"/>
  <c r="AT82" i="6"/>
  <c r="AT84" i="6"/>
  <c r="AT86" i="6"/>
  <c r="AT88" i="6"/>
  <c r="AT90" i="6"/>
  <c r="AT92" i="6"/>
  <c r="AT94" i="6"/>
  <c r="AT96" i="6"/>
  <c r="AT98" i="6"/>
  <c r="AT100" i="6"/>
  <c r="AW118" i="6"/>
  <c r="AT118" i="6"/>
  <c r="AQ118" i="6"/>
  <c r="AN118" i="6"/>
  <c r="AK118" i="6"/>
  <c r="AH118" i="6"/>
  <c r="AE118" i="6"/>
  <c r="AB118" i="6"/>
  <c r="Y118" i="6"/>
  <c r="V118" i="6"/>
  <c r="S118" i="6"/>
  <c r="P118" i="6"/>
  <c r="M118" i="6"/>
  <c r="J118" i="6"/>
  <c r="G118" i="6"/>
  <c r="AW114" i="6"/>
  <c r="AT114" i="6"/>
  <c r="AQ114" i="6"/>
  <c r="AN114" i="6"/>
  <c r="AK114" i="6"/>
  <c r="AH114" i="6"/>
  <c r="AE114" i="6"/>
  <c r="AB114" i="6"/>
  <c r="Y114" i="6"/>
  <c r="V114" i="6"/>
  <c r="S114" i="6"/>
  <c r="P114" i="6"/>
  <c r="M114" i="6"/>
  <c r="J114" i="6"/>
  <c r="G114" i="6"/>
  <c r="AW110" i="6"/>
  <c r="AT110" i="6"/>
  <c r="AQ110" i="6"/>
  <c r="AN110" i="6"/>
  <c r="AK110" i="6"/>
  <c r="AH110" i="6"/>
  <c r="AE110" i="6"/>
  <c r="AB110" i="6"/>
  <c r="Y110" i="6"/>
  <c r="V110" i="6"/>
  <c r="S110" i="6"/>
  <c r="P110" i="6"/>
  <c r="M110" i="6"/>
  <c r="J110" i="6"/>
  <c r="G110" i="6"/>
  <c r="K821" i="1"/>
  <c r="F118" i="2" s="1"/>
  <c r="C118" i="6" s="1"/>
  <c r="J14" i="6"/>
  <c r="J16" i="6"/>
  <c r="M14" i="6"/>
  <c r="P14" i="6"/>
  <c r="S14" i="6"/>
  <c r="V14" i="6"/>
  <c r="Y14" i="6"/>
  <c r="AB14" i="6"/>
  <c r="AE14" i="6"/>
  <c r="AH14" i="6"/>
  <c r="AK14" i="6"/>
  <c r="AN14" i="6"/>
  <c r="AQ14" i="6"/>
  <c r="AT14" i="6"/>
  <c r="AW14" i="6"/>
  <c r="M16" i="6"/>
  <c r="P16" i="6"/>
  <c r="S16" i="6"/>
  <c r="V16" i="6"/>
  <c r="Y16" i="6"/>
  <c r="AB16" i="6"/>
  <c r="AE16" i="6"/>
  <c r="AH16" i="6"/>
  <c r="AK16" i="6"/>
  <c r="AN16" i="6"/>
  <c r="AQ16" i="6"/>
  <c r="AT16" i="6"/>
  <c r="AW16" i="6"/>
  <c r="G14" i="6"/>
  <c r="AW60" i="6"/>
  <c r="AT60" i="6"/>
  <c r="AQ60" i="6"/>
  <c r="AN60" i="6"/>
  <c r="AK60" i="6"/>
  <c r="AH60" i="6"/>
  <c r="AE60" i="6"/>
  <c r="AB60" i="6"/>
  <c r="Y60" i="6"/>
  <c r="V60" i="6"/>
  <c r="S60" i="6"/>
  <c r="P60" i="6"/>
  <c r="M60" i="6"/>
  <c r="J60" i="6"/>
  <c r="G60" i="6"/>
  <c r="C116" i="6"/>
  <c r="C100" i="6"/>
  <c r="H100" i="6" s="1"/>
  <c r="C64" i="6"/>
  <c r="D7" i="6"/>
  <c r="G7" i="2"/>
  <c r="E6" i="2"/>
  <c r="B6" i="6"/>
  <c r="F64" i="2"/>
  <c r="J822" i="1"/>
  <c r="K822" i="1"/>
  <c r="K819" i="1" s="1"/>
  <c r="F116" i="2" s="1"/>
  <c r="J818" i="1"/>
  <c r="K818" i="1"/>
  <c r="J817" i="1"/>
  <c r="K817" i="1"/>
  <c r="J816" i="1"/>
  <c r="K816" i="1"/>
  <c r="J812" i="1"/>
  <c r="K812" i="1"/>
  <c r="K811" i="1"/>
  <c r="J811" i="1"/>
  <c r="K810" i="1"/>
  <c r="J810" i="1"/>
  <c r="J806" i="1"/>
  <c r="K806" i="1"/>
  <c r="J805" i="1"/>
  <c r="K805" i="1"/>
  <c r="K804" i="1"/>
  <c r="J804" i="1"/>
  <c r="J803" i="1"/>
  <c r="K803" i="1"/>
  <c r="J802" i="1"/>
  <c r="K802" i="1"/>
  <c r="J801" i="1"/>
  <c r="K801" i="1"/>
  <c r="K800" i="1"/>
  <c r="J800" i="1"/>
  <c r="J799" i="1"/>
  <c r="K799" i="1"/>
  <c r="J798" i="1"/>
  <c r="K798" i="1"/>
  <c r="J795" i="1"/>
  <c r="K795" i="1"/>
  <c r="K794" i="1"/>
  <c r="J794" i="1"/>
  <c r="K793" i="1"/>
  <c r="J793" i="1"/>
  <c r="K792" i="1"/>
  <c r="J792" i="1"/>
  <c r="J791" i="1"/>
  <c r="K791" i="1"/>
  <c r="K790" i="1"/>
  <c r="J790" i="1"/>
  <c r="K789" i="1"/>
  <c r="J789" i="1"/>
  <c r="K788" i="1"/>
  <c r="J788" i="1"/>
  <c r="K783" i="1"/>
  <c r="J783" i="1"/>
  <c r="J782" i="1"/>
  <c r="K782" i="1"/>
  <c r="K780" i="1" s="1"/>
  <c r="F100" i="2" s="1"/>
  <c r="K779" i="1"/>
  <c r="J779" i="1"/>
  <c r="J778" i="1"/>
  <c r="K778" i="1"/>
  <c r="K777" i="1"/>
  <c r="J777" i="1"/>
  <c r="K776" i="1"/>
  <c r="J776" i="1"/>
  <c r="K775" i="1"/>
  <c r="J775" i="1"/>
  <c r="J774" i="1"/>
  <c r="K774" i="1"/>
  <c r="K773" i="1"/>
  <c r="J773" i="1"/>
  <c r="K772" i="1"/>
  <c r="J772" i="1"/>
  <c r="K771" i="1"/>
  <c r="J771" i="1"/>
  <c r="J770" i="1"/>
  <c r="K770" i="1"/>
  <c r="K769" i="1"/>
  <c r="J769" i="1"/>
  <c r="K768" i="1"/>
  <c r="J768" i="1"/>
  <c r="K767" i="1"/>
  <c r="J767" i="1"/>
  <c r="J766" i="1"/>
  <c r="K766" i="1"/>
  <c r="K765" i="1"/>
  <c r="J765" i="1"/>
  <c r="J762" i="1"/>
  <c r="K762" i="1"/>
  <c r="K761" i="1"/>
  <c r="J761" i="1"/>
  <c r="K760" i="1"/>
  <c r="J760" i="1"/>
  <c r="K759" i="1"/>
  <c r="J759" i="1"/>
  <c r="J758" i="1"/>
  <c r="K758" i="1"/>
  <c r="J755" i="1"/>
  <c r="K755" i="1"/>
  <c r="K754" i="1"/>
  <c r="J754" i="1"/>
  <c r="J753" i="1"/>
  <c r="K753" i="1"/>
  <c r="J752" i="1"/>
  <c r="K752" i="1"/>
  <c r="J751" i="1"/>
  <c r="K751" i="1"/>
  <c r="K750" i="1"/>
  <c r="J750" i="1"/>
  <c r="J749" i="1"/>
  <c r="K749" i="1"/>
  <c r="J748" i="1"/>
  <c r="K748" i="1"/>
  <c r="J747" i="1"/>
  <c r="K747" i="1"/>
  <c r="K746" i="1"/>
  <c r="J746" i="1"/>
  <c r="J745" i="1"/>
  <c r="K745" i="1"/>
  <c r="J744" i="1"/>
  <c r="K744" i="1"/>
  <c r="J743" i="1"/>
  <c r="K743" i="1"/>
  <c r="K738" i="1"/>
  <c r="J738" i="1"/>
  <c r="J737" i="1"/>
  <c r="K737" i="1"/>
  <c r="K736" i="1"/>
  <c r="J736" i="1"/>
  <c r="K735" i="1"/>
  <c r="J735" i="1"/>
  <c r="K734" i="1"/>
  <c r="J734" i="1"/>
  <c r="J733" i="1"/>
  <c r="K733" i="1"/>
  <c r="K732" i="1"/>
  <c r="J732" i="1"/>
  <c r="K731" i="1"/>
  <c r="J731" i="1"/>
  <c r="K730" i="1"/>
  <c r="J730" i="1"/>
  <c r="J729" i="1"/>
  <c r="K729" i="1"/>
  <c r="K728" i="1"/>
  <c r="J728" i="1"/>
  <c r="K727" i="1"/>
  <c r="J727" i="1"/>
  <c r="K726" i="1"/>
  <c r="J726" i="1"/>
  <c r="J723" i="1"/>
  <c r="K723" i="1"/>
  <c r="J722" i="1"/>
  <c r="K722" i="1"/>
  <c r="K720" i="1" s="1"/>
  <c r="K719" i="1"/>
  <c r="J719" i="1"/>
  <c r="K718" i="1"/>
  <c r="J718" i="1"/>
  <c r="K717" i="1"/>
  <c r="J717" i="1"/>
  <c r="J716" i="1"/>
  <c r="K716" i="1"/>
  <c r="K713" i="1" s="1"/>
  <c r="K715" i="1"/>
  <c r="J715" i="1"/>
  <c r="J710" i="1"/>
  <c r="K710" i="1"/>
  <c r="J709" i="1"/>
  <c r="K709" i="1"/>
  <c r="K708" i="1"/>
  <c r="J708" i="1"/>
  <c r="J707" i="1"/>
  <c r="K707" i="1"/>
  <c r="J706" i="1"/>
  <c r="K706" i="1"/>
  <c r="J705" i="1"/>
  <c r="K705" i="1"/>
  <c r="K704" i="1"/>
  <c r="J704" i="1"/>
  <c r="J703" i="1"/>
  <c r="K703" i="1"/>
  <c r="J702" i="1"/>
  <c r="K702" i="1"/>
  <c r="J701" i="1"/>
  <c r="K701" i="1"/>
  <c r="K700" i="1"/>
  <c r="J700" i="1"/>
  <c r="J699" i="1"/>
  <c r="K699" i="1"/>
  <c r="J698" i="1"/>
  <c r="K698" i="1"/>
  <c r="K693" i="1"/>
  <c r="K691" i="1" s="1"/>
  <c r="J693" i="1"/>
  <c r="J690" i="1"/>
  <c r="K690" i="1"/>
  <c r="J689" i="1"/>
  <c r="K689" i="1"/>
  <c r="J686" i="1"/>
  <c r="K686" i="1"/>
  <c r="K685" i="1"/>
  <c r="J685" i="1"/>
  <c r="K684" i="1"/>
  <c r="J684" i="1"/>
  <c r="K683" i="1"/>
  <c r="J683" i="1"/>
  <c r="J682" i="1"/>
  <c r="K682" i="1"/>
  <c r="K681" i="1"/>
  <c r="J681" i="1"/>
  <c r="J678" i="1"/>
  <c r="K678" i="1"/>
  <c r="K677" i="1"/>
  <c r="J677" i="1"/>
  <c r="K676" i="1"/>
  <c r="J676" i="1"/>
  <c r="K675" i="1"/>
  <c r="J675" i="1"/>
  <c r="J674" i="1"/>
  <c r="K674" i="1"/>
  <c r="K673" i="1"/>
  <c r="J673" i="1"/>
  <c r="K672" i="1"/>
  <c r="J672" i="1"/>
  <c r="K671" i="1"/>
  <c r="J671" i="1"/>
  <c r="J668" i="1"/>
  <c r="K668" i="1"/>
  <c r="J667" i="1"/>
  <c r="K667" i="1"/>
  <c r="K666" i="1"/>
  <c r="J666" i="1"/>
  <c r="J665" i="1"/>
  <c r="K665" i="1"/>
  <c r="J664" i="1"/>
  <c r="K664" i="1"/>
  <c r="K662" i="1" s="1"/>
  <c r="J661" i="1"/>
  <c r="K661" i="1"/>
  <c r="K660" i="1"/>
  <c r="J660" i="1"/>
  <c r="K659" i="1"/>
  <c r="J659" i="1"/>
  <c r="K658" i="1"/>
  <c r="J658" i="1"/>
  <c r="K655" i="1"/>
  <c r="J655" i="1"/>
  <c r="K654" i="1"/>
  <c r="J654" i="1"/>
  <c r="J653" i="1"/>
  <c r="K653" i="1"/>
  <c r="K652" i="1"/>
  <c r="J652" i="1"/>
  <c r="K651" i="1"/>
  <c r="J651" i="1"/>
  <c r="J648" i="1"/>
  <c r="K648" i="1"/>
  <c r="J647" i="1"/>
  <c r="K647" i="1"/>
  <c r="K645" i="1" s="1"/>
  <c r="J644" i="1"/>
  <c r="K644" i="1"/>
  <c r="K643" i="1"/>
  <c r="J643" i="1"/>
  <c r="K642" i="1"/>
  <c r="J642" i="1"/>
  <c r="K641" i="1"/>
  <c r="J641" i="1"/>
  <c r="J640" i="1"/>
  <c r="K640" i="1"/>
  <c r="K639" i="1"/>
  <c r="J639" i="1"/>
  <c r="K638" i="1"/>
  <c r="J638" i="1"/>
  <c r="K637" i="1"/>
  <c r="J637" i="1"/>
  <c r="K634" i="1"/>
  <c r="J634" i="1"/>
  <c r="K633" i="1"/>
  <c r="J633" i="1"/>
  <c r="J632" i="1"/>
  <c r="K632" i="1"/>
  <c r="K631" i="1"/>
  <c r="J631" i="1"/>
  <c r="K630" i="1"/>
  <c r="J630" i="1"/>
  <c r="K629" i="1"/>
  <c r="J629" i="1"/>
  <c r="J626" i="1"/>
  <c r="K626" i="1"/>
  <c r="J625" i="1"/>
  <c r="K625" i="1"/>
  <c r="K624" i="1"/>
  <c r="J624" i="1"/>
  <c r="J623" i="1"/>
  <c r="K623" i="1"/>
  <c r="K620" i="1"/>
  <c r="K618" i="1" s="1"/>
  <c r="J620" i="1"/>
  <c r="K615" i="1"/>
  <c r="J615" i="1"/>
  <c r="J614" i="1"/>
  <c r="K614" i="1"/>
  <c r="J613" i="1"/>
  <c r="K613" i="1"/>
  <c r="K611" i="1" s="1"/>
  <c r="C88" i="6" s="1"/>
  <c r="J610" i="1"/>
  <c r="K610" i="1"/>
  <c r="K609" i="1"/>
  <c r="J609" i="1"/>
  <c r="K608" i="1"/>
  <c r="J608" i="1"/>
  <c r="K605" i="1"/>
  <c r="J605" i="1"/>
  <c r="K604" i="1"/>
  <c r="J604" i="1"/>
  <c r="K603" i="1"/>
  <c r="J603" i="1"/>
  <c r="J600" i="1"/>
  <c r="K600" i="1"/>
  <c r="J599" i="1"/>
  <c r="K599" i="1"/>
  <c r="K598" i="1"/>
  <c r="J598" i="1"/>
  <c r="J597" i="1"/>
  <c r="K597" i="1"/>
  <c r="J596" i="1"/>
  <c r="K596" i="1"/>
  <c r="J595" i="1"/>
  <c r="K595" i="1"/>
  <c r="K592" i="1"/>
  <c r="J592" i="1"/>
  <c r="K591" i="1"/>
  <c r="J591" i="1"/>
  <c r="J586" i="1"/>
  <c r="K586" i="1"/>
  <c r="K585" i="1"/>
  <c r="J585" i="1"/>
  <c r="J584" i="1"/>
  <c r="K584" i="1"/>
  <c r="K581" i="1"/>
  <c r="J581" i="1"/>
  <c r="J580" i="1"/>
  <c r="K580" i="1"/>
  <c r="K579" i="1"/>
  <c r="J579" i="1"/>
  <c r="J576" i="1"/>
  <c r="K576" i="1"/>
  <c r="K575" i="1"/>
  <c r="J575" i="1"/>
  <c r="K570" i="1"/>
  <c r="K568" i="1" s="1"/>
  <c r="J570" i="1"/>
  <c r="K567" i="1"/>
  <c r="J567" i="1"/>
  <c r="K566" i="1"/>
  <c r="K564" i="1" s="1"/>
  <c r="J566" i="1"/>
  <c r="K563" i="1"/>
  <c r="J563" i="1"/>
  <c r="J560" i="1"/>
  <c r="K560" i="1"/>
  <c r="J559" i="1"/>
  <c r="K559" i="1"/>
  <c r="J558" i="1"/>
  <c r="K558" i="1"/>
  <c r="K555" i="1"/>
  <c r="J555" i="1"/>
  <c r="K554" i="1"/>
  <c r="J554" i="1"/>
  <c r="K553" i="1"/>
  <c r="J553" i="1"/>
  <c r="J552" i="1"/>
  <c r="K552" i="1"/>
  <c r="K551" i="1"/>
  <c r="J551" i="1"/>
  <c r="J548" i="1"/>
  <c r="K548" i="1"/>
  <c r="K547" i="1"/>
  <c r="J547" i="1"/>
  <c r="K546" i="1"/>
  <c r="J546" i="1"/>
  <c r="K545" i="1"/>
  <c r="J545" i="1"/>
  <c r="J544" i="1"/>
  <c r="K544" i="1"/>
  <c r="J539" i="1"/>
  <c r="K539" i="1"/>
  <c r="K538" i="1"/>
  <c r="K535" i="1" s="1"/>
  <c r="J538" i="1"/>
  <c r="K537" i="1"/>
  <c r="J537" i="1"/>
  <c r="K534" i="1"/>
  <c r="J534" i="1"/>
  <c r="K533" i="1"/>
  <c r="J533" i="1"/>
  <c r="K532" i="1"/>
  <c r="J532" i="1"/>
  <c r="J531" i="1"/>
  <c r="K531" i="1"/>
  <c r="J528" i="1"/>
  <c r="K528" i="1"/>
  <c r="K527" i="1"/>
  <c r="J527" i="1"/>
  <c r="J526" i="1"/>
  <c r="K526" i="1"/>
  <c r="J525" i="1"/>
  <c r="K525" i="1"/>
  <c r="J524" i="1"/>
  <c r="K524" i="1"/>
  <c r="K522" i="1" s="1"/>
  <c r="K519" i="1"/>
  <c r="J519" i="1"/>
  <c r="J518" i="1"/>
  <c r="K518" i="1"/>
  <c r="K517" i="1"/>
  <c r="J517" i="1"/>
  <c r="K516" i="1"/>
  <c r="J516" i="1"/>
  <c r="K515" i="1"/>
  <c r="J515" i="1"/>
  <c r="J514" i="1"/>
  <c r="K514" i="1"/>
  <c r="K513" i="1"/>
  <c r="J513" i="1"/>
  <c r="K510" i="1"/>
  <c r="J510" i="1"/>
  <c r="K509" i="1"/>
  <c r="J509" i="1"/>
  <c r="J508" i="1"/>
  <c r="K508" i="1"/>
  <c r="J505" i="1"/>
  <c r="K505" i="1"/>
  <c r="K504" i="1"/>
  <c r="J504" i="1"/>
  <c r="K503" i="1"/>
  <c r="J503" i="1"/>
  <c r="K502" i="1"/>
  <c r="J502" i="1"/>
  <c r="J501" i="1"/>
  <c r="K501" i="1"/>
  <c r="K498" i="1"/>
  <c r="J498" i="1"/>
  <c r="J497" i="1"/>
  <c r="K497" i="1"/>
  <c r="K496" i="1"/>
  <c r="J496" i="1"/>
  <c r="K495" i="1"/>
  <c r="J495" i="1"/>
  <c r="K494" i="1"/>
  <c r="J494" i="1"/>
  <c r="J493" i="1"/>
  <c r="K493" i="1"/>
  <c r="J490" i="1"/>
  <c r="K490" i="1"/>
  <c r="K489" i="1"/>
  <c r="J489" i="1"/>
  <c r="K488" i="1"/>
  <c r="J488" i="1"/>
  <c r="J487" i="1"/>
  <c r="K487" i="1"/>
  <c r="J486" i="1"/>
  <c r="K486" i="1"/>
  <c r="K481" i="1"/>
  <c r="J481" i="1"/>
  <c r="J480" i="1"/>
  <c r="K480" i="1"/>
  <c r="K479" i="1"/>
  <c r="J479" i="1"/>
  <c r="K478" i="1"/>
  <c r="J478" i="1"/>
  <c r="K477" i="1"/>
  <c r="J477" i="1"/>
  <c r="J476" i="1"/>
  <c r="K476" i="1"/>
  <c r="K475" i="1"/>
  <c r="J475" i="1"/>
  <c r="K472" i="1"/>
  <c r="J472" i="1"/>
  <c r="K471" i="1"/>
  <c r="J471" i="1"/>
  <c r="J470" i="1"/>
  <c r="K470" i="1"/>
  <c r="J469" i="1"/>
  <c r="K469" i="1"/>
  <c r="K468" i="1"/>
  <c r="J468" i="1"/>
  <c r="K467" i="1"/>
  <c r="J467" i="1"/>
  <c r="J466" i="1"/>
  <c r="K466" i="1"/>
  <c r="J465" i="1"/>
  <c r="K465" i="1"/>
  <c r="K464" i="1"/>
  <c r="J464" i="1"/>
  <c r="J459" i="1"/>
  <c r="K459" i="1"/>
  <c r="K458" i="1"/>
  <c r="J458" i="1"/>
  <c r="K457" i="1"/>
  <c r="J457" i="1"/>
  <c r="K456" i="1"/>
  <c r="J456" i="1"/>
  <c r="J455" i="1"/>
  <c r="K455" i="1"/>
  <c r="K454" i="1"/>
  <c r="K452" i="1" s="1"/>
  <c r="J454" i="1"/>
  <c r="K451" i="1"/>
  <c r="J451" i="1"/>
  <c r="K450" i="1"/>
  <c r="J450" i="1"/>
  <c r="J449" i="1"/>
  <c r="K449" i="1"/>
  <c r="J448" i="1"/>
  <c r="K448" i="1"/>
  <c r="K443" i="1"/>
  <c r="J443" i="1"/>
  <c r="K442" i="1"/>
  <c r="J442" i="1"/>
  <c r="K441" i="1"/>
  <c r="J441" i="1"/>
  <c r="J440" i="1"/>
  <c r="K440" i="1"/>
  <c r="K439" i="1"/>
  <c r="J439" i="1"/>
  <c r="K438" i="1"/>
  <c r="J438" i="1"/>
  <c r="K437" i="1"/>
  <c r="J437" i="1"/>
  <c r="J436" i="1"/>
  <c r="K436" i="1"/>
  <c r="K435" i="1"/>
  <c r="J435" i="1"/>
  <c r="K434" i="1"/>
  <c r="J434" i="1"/>
  <c r="K431" i="1"/>
  <c r="J431" i="1"/>
  <c r="K430" i="1"/>
  <c r="K428" i="1" s="1"/>
  <c r="C58" i="6" s="1"/>
  <c r="AL58" i="6" s="1"/>
  <c r="J430" i="1"/>
  <c r="K427" i="1"/>
  <c r="J427" i="1"/>
  <c r="J426" i="1"/>
  <c r="K426" i="1"/>
  <c r="J425" i="1"/>
  <c r="K425" i="1"/>
  <c r="K422" i="1"/>
  <c r="J422" i="1"/>
  <c r="K421" i="1"/>
  <c r="J421" i="1"/>
  <c r="K420" i="1"/>
  <c r="J420" i="1"/>
  <c r="J419" i="1"/>
  <c r="K419" i="1"/>
  <c r="K418" i="1"/>
  <c r="J418" i="1"/>
  <c r="K417" i="1"/>
  <c r="J417" i="1"/>
  <c r="K414" i="1"/>
  <c r="J414" i="1"/>
  <c r="K413" i="1"/>
  <c r="J413" i="1"/>
  <c r="K412" i="1"/>
  <c r="J412" i="1"/>
  <c r="J411" i="1"/>
  <c r="K411" i="1"/>
  <c r="K410" i="1"/>
  <c r="J410" i="1"/>
  <c r="K409" i="1"/>
  <c r="J409" i="1"/>
  <c r="K408" i="1"/>
  <c r="J408" i="1"/>
  <c r="J407" i="1"/>
  <c r="K407" i="1"/>
  <c r="K406" i="1"/>
  <c r="J406" i="1"/>
  <c r="K401" i="1"/>
  <c r="J401" i="1"/>
  <c r="K400" i="1"/>
  <c r="J400" i="1"/>
  <c r="K399" i="1"/>
  <c r="J399" i="1"/>
  <c r="J398" i="1"/>
  <c r="K398" i="1"/>
  <c r="K397" i="1"/>
  <c r="J397" i="1"/>
  <c r="K396" i="1"/>
  <c r="J396" i="1"/>
  <c r="K395" i="1"/>
  <c r="J395" i="1"/>
  <c r="J394" i="1"/>
  <c r="K394" i="1"/>
  <c r="K393" i="1"/>
  <c r="J393" i="1"/>
  <c r="K392" i="1"/>
  <c r="J392" i="1"/>
  <c r="K391" i="1"/>
  <c r="J391" i="1"/>
  <c r="J390" i="1"/>
  <c r="K390" i="1"/>
  <c r="K389" i="1"/>
  <c r="J389" i="1"/>
  <c r="K388" i="1"/>
  <c r="J388" i="1"/>
  <c r="K387" i="1"/>
  <c r="J387" i="1"/>
  <c r="J386" i="1"/>
  <c r="K386" i="1"/>
  <c r="K385" i="1"/>
  <c r="J385" i="1"/>
  <c r="K384" i="1"/>
  <c r="J384" i="1"/>
  <c r="K383" i="1"/>
  <c r="J383" i="1"/>
  <c r="J382" i="1"/>
  <c r="K382" i="1"/>
  <c r="K381" i="1"/>
  <c r="J381" i="1"/>
  <c r="K380" i="1"/>
  <c r="J380" i="1"/>
  <c r="K379" i="1"/>
  <c r="J379" i="1"/>
  <c r="J378" i="1"/>
  <c r="K378" i="1"/>
  <c r="K377" i="1"/>
  <c r="J377" i="1"/>
  <c r="K376" i="1"/>
  <c r="J376" i="1"/>
  <c r="K375" i="1"/>
  <c r="J375" i="1"/>
  <c r="J374" i="1"/>
  <c r="K374" i="1"/>
  <c r="K373" i="1"/>
  <c r="J373" i="1"/>
  <c r="K372" i="1"/>
  <c r="J372" i="1"/>
  <c r="K371" i="1"/>
  <c r="J371" i="1"/>
  <c r="K366" i="1"/>
  <c r="J366" i="1"/>
  <c r="K365" i="1"/>
  <c r="J365" i="1"/>
  <c r="J364" i="1"/>
  <c r="K364" i="1"/>
  <c r="J363" i="1"/>
  <c r="K363" i="1"/>
  <c r="K362" i="1"/>
  <c r="J362" i="1"/>
  <c r="K361" i="1"/>
  <c r="J361" i="1"/>
  <c r="J360" i="1"/>
  <c r="K360" i="1"/>
  <c r="J359" i="1"/>
  <c r="K359" i="1"/>
  <c r="K358" i="1"/>
  <c r="J358" i="1"/>
  <c r="K357" i="1"/>
  <c r="J357" i="1"/>
  <c r="J356" i="1"/>
  <c r="K356" i="1"/>
  <c r="J355" i="1"/>
  <c r="K355" i="1"/>
  <c r="K354" i="1"/>
  <c r="J354" i="1"/>
  <c r="K353" i="1"/>
  <c r="J353" i="1"/>
  <c r="J352" i="1"/>
  <c r="K352" i="1"/>
  <c r="J351" i="1"/>
  <c r="K351" i="1"/>
  <c r="K350" i="1"/>
  <c r="J350" i="1"/>
  <c r="K349" i="1"/>
  <c r="J349" i="1"/>
  <c r="J348" i="1"/>
  <c r="K348" i="1"/>
  <c r="J347" i="1"/>
  <c r="K347" i="1"/>
  <c r="K346" i="1"/>
  <c r="J346" i="1"/>
  <c r="K345" i="1"/>
  <c r="J345" i="1"/>
  <c r="J344" i="1"/>
  <c r="K344" i="1"/>
  <c r="J343" i="1"/>
  <c r="K343" i="1"/>
  <c r="K342" i="1"/>
  <c r="J342" i="1"/>
  <c r="J341" i="1"/>
  <c r="K341" i="1"/>
  <c r="J340" i="1"/>
  <c r="K340" i="1"/>
  <c r="J339" i="1"/>
  <c r="K339" i="1"/>
  <c r="K338" i="1"/>
  <c r="J338" i="1"/>
  <c r="J337" i="1"/>
  <c r="K337" i="1"/>
  <c r="J336" i="1"/>
  <c r="K336" i="1"/>
  <c r="J335" i="1"/>
  <c r="K335" i="1"/>
  <c r="K334" i="1"/>
  <c r="J334" i="1"/>
  <c r="J333" i="1"/>
  <c r="K333" i="1"/>
  <c r="J332" i="1"/>
  <c r="K332" i="1"/>
  <c r="J331" i="1"/>
  <c r="K331" i="1"/>
  <c r="K330" i="1"/>
  <c r="J330" i="1"/>
  <c r="J329" i="1"/>
  <c r="K329" i="1"/>
  <c r="J328" i="1"/>
  <c r="K328" i="1"/>
  <c r="J327" i="1"/>
  <c r="K327" i="1"/>
  <c r="K326" i="1"/>
  <c r="J326" i="1"/>
  <c r="J325" i="1"/>
  <c r="K325" i="1"/>
  <c r="K322" i="1"/>
  <c r="J322" i="1"/>
  <c r="J321" i="1"/>
  <c r="K321" i="1"/>
  <c r="K314" i="1"/>
  <c r="J314" i="1"/>
  <c r="K313" i="1"/>
  <c r="J313" i="1"/>
  <c r="J312" i="1"/>
  <c r="K312" i="1"/>
  <c r="K311" i="1"/>
  <c r="J311" i="1"/>
  <c r="K310" i="1"/>
  <c r="J310" i="1"/>
  <c r="K309" i="1"/>
  <c r="J309" i="1"/>
  <c r="J308" i="1"/>
  <c r="K308" i="1"/>
  <c r="K305" i="1"/>
  <c r="J305" i="1"/>
  <c r="J304" i="1"/>
  <c r="K304" i="1"/>
  <c r="K303" i="1"/>
  <c r="J303" i="1"/>
  <c r="K300" i="1"/>
  <c r="J300" i="1"/>
  <c r="J299" i="1"/>
  <c r="K299" i="1"/>
  <c r="J298" i="1"/>
  <c r="K298" i="1"/>
  <c r="J297" i="1"/>
  <c r="K297" i="1"/>
  <c r="K296" i="1"/>
  <c r="J296" i="1"/>
  <c r="J295" i="1"/>
  <c r="K295" i="1"/>
  <c r="K292" i="1"/>
  <c r="J292" i="1"/>
  <c r="J291" i="1"/>
  <c r="K291" i="1"/>
  <c r="K290" i="1"/>
  <c r="J290" i="1"/>
  <c r="K289" i="1"/>
  <c r="J289" i="1"/>
  <c r="K288" i="1"/>
  <c r="J288" i="1"/>
  <c r="J287" i="1"/>
  <c r="K287" i="1"/>
  <c r="K286" i="1"/>
  <c r="J286" i="1"/>
  <c r="K285" i="1"/>
  <c r="J285" i="1"/>
  <c r="K282" i="1"/>
  <c r="J282" i="1"/>
  <c r="J281" i="1"/>
  <c r="K281" i="1"/>
  <c r="K280" i="1"/>
  <c r="J280" i="1"/>
  <c r="J277" i="1"/>
  <c r="K277" i="1"/>
  <c r="J274" i="1"/>
  <c r="K274" i="1"/>
  <c r="K273" i="1"/>
  <c r="J273" i="1"/>
  <c r="K272" i="1"/>
  <c r="J272" i="1"/>
  <c r="K271" i="1"/>
  <c r="J271" i="1"/>
  <c r="J270" i="1"/>
  <c r="K270" i="1"/>
  <c r="K267" i="1"/>
  <c r="J267" i="1"/>
  <c r="J266" i="1"/>
  <c r="K266" i="1"/>
  <c r="K265" i="1"/>
  <c r="J265" i="1"/>
  <c r="K262" i="1"/>
  <c r="J262" i="1"/>
  <c r="J261" i="1"/>
  <c r="K261" i="1"/>
  <c r="J260" i="1"/>
  <c r="K260" i="1"/>
  <c r="J259" i="1"/>
  <c r="K259" i="1"/>
  <c r="K258" i="1"/>
  <c r="J258" i="1"/>
  <c r="J257" i="1"/>
  <c r="K257" i="1"/>
  <c r="J256" i="1"/>
  <c r="K256" i="1"/>
  <c r="J255" i="1"/>
  <c r="K255" i="1"/>
  <c r="K254" i="1"/>
  <c r="J254" i="1"/>
  <c r="J253" i="1"/>
  <c r="K253" i="1"/>
  <c r="K250" i="1"/>
  <c r="J250" i="1"/>
  <c r="J249" i="1"/>
  <c r="K249" i="1"/>
  <c r="K248" i="1"/>
  <c r="J248" i="1"/>
  <c r="K247" i="1"/>
  <c r="J247" i="1"/>
  <c r="K246" i="1"/>
  <c r="J246" i="1"/>
  <c r="J245" i="1"/>
  <c r="K245" i="1"/>
  <c r="K244" i="1"/>
  <c r="J244" i="1"/>
  <c r="K243" i="1"/>
  <c r="J243" i="1"/>
  <c r="K240" i="1"/>
  <c r="J240" i="1"/>
  <c r="J239" i="1"/>
  <c r="K239" i="1"/>
  <c r="K238" i="1"/>
  <c r="J238" i="1"/>
  <c r="J237" i="1"/>
  <c r="K237" i="1"/>
  <c r="K236" i="1"/>
  <c r="J236" i="1"/>
  <c r="J235" i="1"/>
  <c r="K235" i="1"/>
  <c r="K234" i="1"/>
  <c r="J234" i="1"/>
  <c r="J233" i="1"/>
  <c r="K233" i="1"/>
  <c r="J230" i="1"/>
  <c r="K230" i="1"/>
  <c r="K229" i="1"/>
  <c r="J229" i="1"/>
  <c r="J224" i="1"/>
  <c r="K224" i="1"/>
  <c r="K223" i="1"/>
  <c r="J223" i="1"/>
  <c r="J222" i="1"/>
  <c r="K222" i="1"/>
  <c r="K221" i="1"/>
  <c r="J221" i="1"/>
  <c r="J220" i="1"/>
  <c r="K220" i="1"/>
  <c r="J217" i="1"/>
  <c r="K217" i="1"/>
  <c r="K216" i="1"/>
  <c r="J216" i="1"/>
  <c r="J215" i="1"/>
  <c r="K215" i="1"/>
  <c r="J214" i="1"/>
  <c r="K214" i="1"/>
  <c r="J213" i="1"/>
  <c r="K213" i="1"/>
  <c r="K212" i="1"/>
  <c r="J212" i="1"/>
  <c r="J211" i="1"/>
  <c r="K211" i="1"/>
  <c r="J210" i="1"/>
  <c r="K210" i="1"/>
  <c r="J209" i="1"/>
  <c r="K209" i="1"/>
  <c r="K208" i="1"/>
  <c r="J208" i="1"/>
  <c r="J207" i="1"/>
  <c r="K207" i="1"/>
  <c r="J206" i="1"/>
  <c r="K206" i="1"/>
  <c r="J205" i="1"/>
  <c r="K205" i="1"/>
  <c r="K202" i="1"/>
  <c r="J202" i="1"/>
  <c r="K201" i="1"/>
  <c r="J201" i="1"/>
  <c r="K200" i="1"/>
  <c r="J200" i="1"/>
  <c r="J199" i="1"/>
  <c r="K199" i="1"/>
  <c r="K194" i="1"/>
  <c r="J194" i="1"/>
  <c r="J193" i="1"/>
  <c r="K193" i="1"/>
  <c r="K192" i="1"/>
  <c r="J192" i="1"/>
  <c r="K189" i="1"/>
  <c r="J189" i="1"/>
  <c r="J188" i="1"/>
  <c r="K188" i="1"/>
  <c r="J187" i="1"/>
  <c r="K187" i="1"/>
  <c r="J184" i="1"/>
  <c r="K184" i="1"/>
  <c r="K183" i="1"/>
  <c r="J183" i="1"/>
  <c r="J178" i="1"/>
  <c r="K178" i="1"/>
  <c r="J177" i="1"/>
  <c r="K177" i="1"/>
  <c r="K174" i="1"/>
  <c r="J174" i="1"/>
  <c r="K173" i="1"/>
  <c r="J173" i="1"/>
  <c r="K170" i="1"/>
  <c r="J170" i="1"/>
  <c r="J169" i="1"/>
  <c r="K169" i="1"/>
  <c r="J166" i="1"/>
  <c r="K166" i="1"/>
  <c r="J165" i="1"/>
  <c r="K165" i="1"/>
  <c r="J162" i="1"/>
  <c r="K162" i="1"/>
  <c r="K161" i="1"/>
  <c r="J161" i="1"/>
  <c r="K160" i="1"/>
  <c r="J160" i="1"/>
  <c r="K159" i="1"/>
  <c r="J159" i="1"/>
  <c r="J158" i="1"/>
  <c r="K158" i="1"/>
  <c r="K157" i="1"/>
  <c r="J157" i="1"/>
  <c r="K156" i="1"/>
  <c r="J156" i="1"/>
  <c r="K155" i="1"/>
  <c r="J155" i="1"/>
  <c r="J154" i="1"/>
  <c r="K154" i="1"/>
  <c r="K151" i="1"/>
  <c r="J151" i="1"/>
  <c r="J150" i="1"/>
  <c r="K150" i="1"/>
  <c r="K149" i="1"/>
  <c r="J149" i="1"/>
  <c r="J148" i="1"/>
  <c r="K148" i="1"/>
  <c r="K147" i="1"/>
  <c r="J147" i="1"/>
  <c r="J146" i="1"/>
  <c r="K146" i="1"/>
  <c r="K145" i="1"/>
  <c r="J145" i="1"/>
  <c r="J144" i="1"/>
  <c r="K144" i="1"/>
  <c r="K139" i="1"/>
  <c r="J139" i="1"/>
  <c r="K138" i="1"/>
  <c r="J138" i="1"/>
  <c r="J137" i="1"/>
  <c r="K137" i="1"/>
  <c r="K134" i="1"/>
  <c r="J134" i="1"/>
  <c r="J133" i="1"/>
  <c r="K133" i="1"/>
  <c r="K132" i="1"/>
  <c r="K130" i="1" s="1"/>
  <c r="C32" i="6" s="1"/>
  <c r="AL32" i="6" s="1"/>
  <c r="J132" i="1"/>
  <c r="K129" i="1"/>
  <c r="J129" i="1"/>
  <c r="J128" i="1"/>
  <c r="K128" i="1"/>
  <c r="J127" i="1"/>
  <c r="K127" i="1"/>
  <c r="J124" i="1"/>
  <c r="K124" i="1"/>
  <c r="K123" i="1"/>
  <c r="J123" i="1"/>
  <c r="K122" i="1"/>
  <c r="J122" i="1"/>
  <c r="K121" i="1"/>
  <c r="J121" i="1"/>
  <c r="J120" i="1"/>
  <c r="K120" i="1"/>
  <c r="J115" i="1"/>
  <c r="K115" i="1"/>
  <c r="J114" i="1"/>
  <c r="K114" i="1"/>
  <c r="J113" i="1"/>
  <c r="K113" i="1"/>
  <c r="K112" i="1"/>
  <c r="J112" i="1"/>
  <c r="J111" i="1"/>
  <c r="K111" i="1"/>
  <c r="J110" i="1"/>
  <c r="K110" i="1"/>
  <c r="J109" i="1"/>
  <c r="K109" i="1"/>
  <c r="K108" i="1"/>
  <c r="J108" i="1"/>
  <c r="K105" i="1"/>
  <c r="J105" i="1"/>
  <c r="K104" i="1"/>
  <c r="J104" i="1"/>
  <c r="J103" i="1"/>
  <c r="K103" i="1"/>
  <c r="K102" i="1"/>
  <c r="J102" i="1"/>
  <c r="K101" i="1"/>
  <c r="J101" i="1"/>
  <c r="K98" i="1"/>
  <c r="J98" i="1"/>
  <c r="J97" i="1"/>
  <c r="K97" i="1"/>
  <c r="K96" i="1"/>
  <c r="J96" i="1"/>
  <c r="J95" i="1"/>
  <c r="K95" i="1"/>
  <c r="K94" i="1"/>
  <c r="J94" i="1"/>
  <c r="J93" i="1"/>
  <c r="K93" i="1"/>
  <c r="K92" i="1"/>
  <c r="J92" i="1"/>
  <c r="J91" i="1"/>
  <c r="K91" i="1"/>
  <c r="J88" i="1"/>
  <c r="K88" i="1"/>
  <c r="K87" i="1"/>
  <c r="J87" i="1"/>
  <c r="J86" i="1"/>
  <c r="K86" i="1"/>
  <c r="J85" i="1"/>
  <c r="K85" i="1"/>
  <c r="J84" i="1"/>
  <c r="K84" i="1"/>
  <c r="K83" i="1"/>
  <c r="J83" i="1"/>
  <c r="J82" i="1"/>
  <c r="K82" i="1"/>
  <c r="J81" i="1"/>
  <c r="K81" i="1"/>
  <c r="J78" i="1"/>
  <c r="K78" i="1"/>
  <c r="K77" i="1"/>
  <c r="J77" i="1"/>
  <c r="K76" i="1"/>
  <c r="J76" i="1"/>
  <c r="K75" i="1"/>
  <c r="J75" i="1"/>
  <c r="J74" i="1"/>
  <c r="K74" i="1"/>
  <c r="K73" i="1"/>
  <c r="J73" i="1"/>
  <c r="J68" i="1"/>
  <c r="K68" i="1"/>
  <c r="J67" i="1"/>
  <c r="K67" i="1"/>
  <c r="K66" i="1"/>
  <c r="J66" i="1"/>
  <c r="J65" i="1"/>
  <c r="K65" i="1"/>
  <c r="J64" i="1"/>
  <c r="K64" i="1"/>
  <c r="J63" i="1"/>
  <c r="K63" i="1"/>
  <c r="K62" i="1"/>
  <c r="J62" i="1"/>
  <c r="J61" i="1"/>
  <c r="K61" i="1"/>
  <c r="K58" i="1"/>
  <c r="J58" i="1"/>
  <c r="J57" i="1"/>
  <c r="K57" i="1"/>
  <c r="K56" i="1"/>
  <c r="J56" i="1"/>
  <c r="K55" i="1"/>
  <c r="J55" i="1"/>
  <c r="K54" i="1"/>
  <c r="J54" i="1"/>
  <c r="J53" i="1"/>
  <c r="K53" i="1"/>
  <c r="K52" i="1"/>
  <c r="J52" i="1"/>
  <c r="K51" i="1"/>
  <c r="J51" i="1"/>
  <c r="K50" i="1"/>
  <c r="J50" i="1"/>
  <c r="J49" i="1"/>
  <c r="K49" i="1"/>
  <c r="J44" i="1"/>
  <c r="K44" i="1"/>
  <c r="J43" i="1"/>
  <c r="K43" i="1"/>
  <c r="J42" i="1"/>
  <c r="K42" i="1"/>
  <c r="K41" i="1"/>
  <c r="J41" i="1"/>
  <c r="J40" i="1"/>
  <c r="K40" i="1"/>
  <c r="K38" i="1" s="1"/>
  <c r="F22" i="2" s="1"/>
  <c r="K37" i="1"/>
  <c r="J37" i="1"/>
  <c r="J36" i="1"/>
  <c r="K36" i="1"/>
  <c r="K35" i="1"/>
  <c r="J35" i="1"/>
  <c r="K34" i="1"/>
  <c r="K32" i="1" s="1"/>
  <c r="F20" i="2" s="1"/>
  <c r="J34" i="1"/>
  <c r="J29" i="1"/>
  <c r="K29" i="1"/>
  <c r="K28" i="1"/>
  <c r="J28" i="1"/>
  <c r="K25" i="1"/>
  <c r="J25" i="1"/>
  <c r="K24" i="1"/>
  <c r="J24" i="1"/>
  <c r="J23" i="1"/>
  <c r="K23" i="1"/>
  <c r="K22" i="1"/>
  <c r="J22" i="1"/>
  <c r="K21" i="1"/>
  <c r="J21" i="1"/>
  <c r="K20" i="1"/>
  <c r="J20" i="1"/>
  <c r="J19" i="1"/>
  <c r="K19" i="1"/>
  <c r="K18" i="1"/>
  <c r="J18" i="1"/>
  <c r="K17" i="1"/>
  <c r="J17" i="1"/>
  <c r="K16" i="1"/>
  <c r="J16" i="1"/>
  <c r="Q118" i="6" l="1"/>
  <c r="Q116" i="6" s="1"/>
  <c r="R116" i="6" s="1"/>
  <c r="Z118" i="6"/>
  <c r="Z116" i="6" s="1"/>
  <c r="AA116" i="6" s="1"/>
  <c r="K88" i="6"/>
  <c r="Q88" i="6"/>
  <c r="W88" i="6"/>
  <c r="AC88" i="6"/>
  <c r="AI88" i="6"/>
  <c r="AO88" i="6"/>
  <c r="AR88" i="6"/>
  <c r="H88" i="6"/>
  <c r="E88" i="6"/>
  <c r="N88" i="6"/>
  <c r="T88" i="6"/>
  <c r="Z88" i="6"/>
  <c r="AF88" i="6"/>
  <c r="AL88" i="6"/>
  <c r="AU88" i="6"/>
  <c r="C66" i="6"/>
  <c r="AR66" i="6" s="1"/>
  <c r="F66" i="2"/>
  <c r="K79" i="1"/>
  <c r="K175" i="1"/>
  <c r="K319" i="1"/>
  <c r="K317" i="1" s="1"/>
  <c r="K423" i="1"/>
  <c r="K529" i="1"/>
  <c r="F32" i="2"/>
  <c r="C20" i="6"/>
  <c r="Q20" i="6" s="1"/>
  <c r="AR100" i="6"/>
  <c r="K415" i="1"/>
  <c r="K549" i="1"/>
  <c r="K627" i="1"/>
  <c r="K807" i="1"/>
  <c r="F58" i="2"/>
  <c r="C22" i="6"/>
  <c r="E22" i="6" s="1"/>
  <c r="K520" i="1"/>
  <c r="K190" i="1"/>
  <c r="K462" i="1"/>
  <c r="F88" i="2"/>
  <c r="K167" i="1"/>
  <c r="K163" i="1" s="1"/>
  <c r="K251" i="1"/>
  <c r="AO100" i="6"/>
  <c r="AI100" i="6"/>
  <c r="AC100" i="6"/>
  <c r="W100" i="6"/>
  <c r="Q100" i="6"/>
  <c r="K100" i="6"/>
  <c r="K181" i="1"/>
  <c r="K179" i="1" s="1"/>
  <c r="K227" i="1"/>
  <c r="K301" i="1"/>
  <c r="K589" i="1"/>
  <c r="K606" i="1"/>
  <c r="K809" i="1"/>
  <c r="F110" i="2" s="1"/>
  <c r="C110" i="6" s="1"/>
  <c r="K825" i="1"/>
  <c r="K152" i="1"/>
  <c r="K218" i="1"/>
  <c r="K506" i="1"/>
  <c r="K679" i="1"/>
  <c r="K756" i="1"/>
  <c r="K813" i="1"/>
  <c r="K815" i="1"/>
  <c r="K278" i="1"/>
  <c r="K135" i="1"/>
  <c r="K499" i="1"/>
  <c r="K59" i="1"/>
  <c r="K171" i="1"/>
  <c r="K601" i="1"/>
  <c r="K587" i="1" s="1"/>
  <c r="K649" i="1"/>
  <c r="K306" i="1"/>
  <c r="K556" i="1"/>
  <c r="AU100" i="6"/>
  <c r="AL100" i="6"/>
  <c r="AF100" i="6"/>
  <c r="Z100" i="6"/>
  <c r="T100" i="6"/>
  <c r="N100" i="6"/>
  <c r="E100" i="6"/>
  <c r="AL66" i="6"/>
  <c r="H66" i="6"/>
  <c r="Q66" i="6"/>
  <c r="Z66" i="6"/>
  <c r="AU118" i="6"/>
  <c r="AU116" i="6" s="1"/>
  <c r="AV116" i="6" s="1"/>
  <c r="N110" i="6"/>
  <c r="N108" i="6" s="1"/>
  <c r="H118" i="6"/>
  <c r="H116" i="6" s="1"/>
  <c r="I116" i="6" s="1"/>
  <c r="Q110" i="6"/>
  <c r="Q108" i="6" s="1"/>
  <c r="AR110" i="6"/>
  <c r="AR108" i="6" s="1"/>
  <c r="N118" i="6"/>
  <c r="N116" i="6" s="1"/>
  <c r="O116" i="6" s="1"/>
  <c r="AF118" i="6"/>
  <c r="AF116" i="6" s="1"/>
  <c r="AG116" i="6" s="1"/>
  <c r="AI118" i="6"/>
  <c r="AI116" i="6" s="1"/>
  <c r="AJ116" i="6" s="1"/>
  <c r="T118" i="6"/>
  <c r="T116" i="6" s="1"/>
  <c r="U116" i="6" s="1"/>
  <c r="AL118" i="6"/>
  <c r="AL116" i="6" s="1"/>
  <c r="AM116" i="6" s="1"/>
  <c r="E118" i="6"/>
  <c r="E116" i="6" s="1"/>
  <c r="F116" i="6" s="1"/>
  <c r="G116" i="6" s="1"/>
  <c r="W118" i="6"/>
  <c r="W116" i="6" s="1"/>
  <c r="X116" i="6" s="1"/>
  <c r="AO118" i="6"/>
  <c r="AO116" i="6" s="1"/>
  <c r="AP116" i="6" s="1"/>
  <c r="AR118" i="6"/>
  <c r="AR116" i="6" s="1"/>
  <c r="AS116" i="6" s="1"/>
  <c r="K118" i="6"/>
  <c r="K116" i="6" s="1"/>
  <c r="L116" i="6" s="1"/>
  <c r="AC118" i="6"/>
  <c r="AC116" i="6" s="1"/>
  <c r="AD116" i="6" s="1"/>
  <c r="E110" i="6"/>
  <c r="E108" i="6" s="1"/>
  <c r="K22" i="6"/>
  <c r="AR22" i="6"/>
  <c r="N58" i="6"/>
  <c r="T22" i="6"/>
  <c r="Z22" i="6"/>
  <c r="AF22" i="6"/>
  <c r="W32" i="6"/>
  <c r="H58" i="6"/>
  <c r="K32" i="6"/>
  <c r="AF58" i="6"/>
  <c r="AI32" i="6"/>
  <c r="H22" i="6"/>
  <c r="N22" i="6"/>
  <c r="T58" i="6"/>
  <c r="AU32" i="6"/>
  <c r="W22" i="6"/>
  <c r="Z58" i="6"/>
  <c r="AC20" i="6"/>
  <c r="AL22" i="6"/>
  <c r="K58" i="6"/>
  <c r="Q22" i="6"/>
  <c r="W58" i="6"/>
  <c r="AC22" i="6"/>
  <c r="AI58" i="6"/>
  <c r="AO22" i="6"/>
  <c r="AU58" i="6"/>
  <c r="AR64" i="6"/>
  <c r="E58" i="6"/>
  <c r="E32" i="6"/>
  <c r="H32" i="6"/>
  <c r="N20" i="6"/>
  <c r="T32" i="6"/>
  <c r="AF32" i="6"/>
  <c r="AL20" i="6"/>
  <c r="AR32" i="6"/>
  <c r="AR58" i="6"/>
  <c r="Q32" i="6"/>
  <c r="AC32" i="6"/>
  <c r="AO32" i="6"/>
  <c r="AU20" i="6"/>
  <c r="Q58" i="6"/>
  <c r="AC58" i="6"/>
  <c r="AI22" i="6"/>
  <c r="AO58" i="6"/>
  <c r="AU22" i="6"/>
  <c r="H20" i="6"/>
  <c r="N32" i="6"/>
  <c r="T20" i="6"/>
  <c r="Z32" i="6"/>
  <c r="K47" i="1"/>
  <c r="K45" i="1" s="1"/>
  <c r="K125" i="1"/>
  <c r="K404" i="1"/>
  <c r="K402" i="1" s="1"/>
  <c r="K473" i="1"/>
  <c r="K724" i="1"/>
  <c r="K711" i="1" s="1"/>
  <c r="K796" i="1"/>
  <c r="K263" i="1"/>
  <c r="K635" i="1"/>
  <c r="K669" i="1"/>
  <c r="K687" i="1"/>
  <c r="K323" i="1"/>
  <c r="K99" i="1"/>
  <c r="K241" i="1"/>
  <c r="K293" i="1"/>
  <c r="K484" i="1"/>
  <c r="K491" i="1"/>
  <c r="K582" i="1"/>
  <c r="K561" i="1"/>
  <c r="K593" i="1"/>
  <c r="K656" i="1"/>
  <c r="K460" i="1"/>
  <c r="K185" i="1"/>
  <c r="K231" i="1"/>
  <c r="K225" i="1" s="1"/>
  <c r="K432" i="1"/>
  <c r="K542" i="1"/>
  <c r="K763" i="1"/>
  <c r="K14" i="1"/>
  <c r="K89" i="1"/>
  <c r="K106" i="1"/>
  <c r="K268" i="1"/>
  <c r="K511" i="1"/>
  <c r="K203" i="1"/>
  <c r="K195" i="1" s="1"/>
  <c r="K283" i="1"/>
  <c r="K275" i="1" s="1"/>
  <c r="K369" i="1"/>
  <c r="K367" i="1" s="1"/>
  <c r="K621" i="1"/>
  <c r="K741" i="1"/>
  <c r="K739" i="1" s="1"/>
  <c r="K26" i="1"/>
  <c r="K71" i="1"/>
  <c r="K118" i="1"/>
  <c r="K142" i="1"/>
  <c r="K577" i="1"/>
  <c r="K696" i="1"/>
  <c r="K694" i="1" s="1"/>
  <c r="K786" i="1"/>
  <c r="C40" i="6" l="1"/>
  <c r="F40" i="2"/>
  <c r="C84" i="6"/>
  <c r="F84" i="2"/>
  <c r="C38" i="6"/>
  <c r="F38" i="2"/>
  <c r="C68" i="6"/>
  <c r="F68" i="2"/>
  <c r="K140" i="1"/>
  <c r="F28" i="2"/>
  <c r="C28" i="6"/>
  <c r="C80" i="6"/>
  <c r="F80" i="2"/>
  <c r="AI20" i="6"/>
  <c r="N66" i="6"/>
  <c r="F114" i="2"/>
  <c r="C114" i="6"/>
  <c r="C56" i="6"/>
  <c r="F56" i="2"/>
  <c r="O108" i="6"/>
  <c r="C112" i="6"/>
  <c r="F112" i="2"/>
  <c r="C14" i="6"/>
  <c r="F14" i="2"/>
  <c r="C106" i="6"/>
  <c r="F106" i="2"/>
  <c r="Z20" i="6"/>
  <c r="AC66" i="6"/>
  <c r="F44" i="2"/>
  <c r="C44" i="6"/>
  <c r="K116" i="1"/>
  <c r="C16" i="6"/>
  <c r="F16" i="2"/>
  <c r="F94" i="2"/>
  <c r="C94" i="6"/>
  <c r="AU66" i="6"/>
  <c r="F78" i="2"/>
  <c r="C78" i="6"/>
  <c r="F98" i="2"/>
  <c r="C98" i="6"/>
  <c r="K540" i="1"/>
  <c r="F48" i="2"/>
  <c r="C48" i="6"/>
  <c r="E66" i="6"/>
  <c r="F52" i="2"/>
  <c r="C52" i="6"/>
  <c r="C108" i="6"/>
  <c r="F108" i="2"/>
  <c r="F74" i="2"/>
  <c r="C74" i="6"/>
  <c r="F96" i="2"/>
  <c r="C96" i="6"/>
  <c r="C60" i="6"/>
  <c r="F60" i="2"/>
  <c r="AR20" i="6"/>
  <c r="W20" i="6"/>
  <c r="K66" i="6"/>
  <c r="W66" i="6"/>
  <c r="F24" i="2"/>
  <c r="C24" i="6"/>
  <c r="AO66" i="6"/>
  <c r="AF66" i="6"/>
  <c r="F46" i="2"/>
  <c r="C46" i="6"/>
  <c r="K616" i="1"/>
  <c r="AF20" i="6"/>
  <c r="AS108" i="6"/>
  <c r="T66" i="6"/>
  <c r="Z110" i="6"/>
  <c r="Z108" i="6" s="1"/>
  <c r="AA108" i="6" s="1"/>
  <c r="AO110" i="6"/>
  <c r="AO108" i="6" s="1"/>
  <c r="AP108" i="6" s="1"/>
  <c r="AL110" i="6"/>
  <c r="AL108" i="6" s="1"/>
  <c r="AM108" i="6" s="1"/>
  <c r="AI110" i="6"/>
  <c r="AI108" i="6" s="1"/>
  <c r="AJ108" i="6" s="1"/>
  <c r="AF110" i="6"/>
  <c r="AF108" i="6" s="1"/>
  <c r="AG108" i="6" s="1"/>
  <c r="AC110" i="6"/>
  <c r="AC108" i="6" s="1"/>
  <c r="AD108" i="6" s="1"/>
  <c r="W110" i="6"/>
  <c r="W108" i="6" s="1"/>
  <c r="X108" i="6" s="1"/>
  <c r="T110" i="6"/>
  <c r="T108" i="6" s="1"/>
  <c r="U108" i="6" s="1"/>
  <c r="K110" i="6"/>
  <c r="K108" i="6" s="1"/>
  <c r="L108" i="6" s="1"/>
  <c r="H110" i="6"/>
  <c r="H108" i="6" s="1"/>
  <c r="I108" i="6" s="1"/>
  <c r="AU110" i="6"/>
  <c r="AU108" i="6" s="1"/>
  <c r="AV108" i="6" s="1"/>
  <c r="K784" i="1"/>
  <c r="C104" i="6"/>
  <c r="F104" i="2"/>
  <c r="C86" i="6"/>
  <c r="F86" i="2"/>
  <c r="F42" i="2"/>
  <c r="C42" i="6"/>
  <c r="R108" i="6"/>
  <c r="K20" i="6"/>
  <c r="AO20" i="6"/>
  <c r="E20" i="6"/>
  <c r="AI66" i="6"/>
  <c r="C34" i="6"/>
  <c r="F34" i="2"/>
  <c r="C92" i="6"/>
  <c r="F92" i="2"/>
  <c r="F72" i="2"/>
  <c r="C72" i="6"/>
  <c r="F108" i="6"/>
  <c r="F50" i="2"/>
  <c r="C50" i="6"/>
  <c r="AE116" i="6"/>
  <c r="M116" i="6"/>
  <c r="V116" i="6"/>
  <c r="AK116" i="6"/>
  <c r="AH116" i="6"/>
  <c r="AQ116" i="6"/>
  <c r="AT116" i="6"/>
  <c r="AN116" i="6"/>
  <c r="J116" i="6"/>
  <c r="P116" i="6"/>
  <c r="Y116" i="6"/>
  <c r="S116" i="6"/>
  <c r="AB116" i="6"/>
  <c r="AW116" i="6"/>
  <c r="K69" i="1"/>
  <c r="K315" i="1"/>
  <c r="K12" i="1"/>
  <c r="K482" i="1"/>
  <c r="K571" i="1"/>
  <c r="K30" i="1" l="1"/>
  <c r="F26" i="2"/>
  <c r="C26" i="6"/>
  <c r="AU52" i="6"/>
  <c r="W52" i="6"/>
  <c r="E52" i="6"/>
  <c r="N52" i="6"/>
  <c r="AL52" i="6"/>
  <c r="T52" i="6"/>
  <c r="Q52" i="6"/>
  <c r="AR52" i="6"/>
  <c r="Z52" i="6"/>
  <c r="AI52" i="6"/>
  <c r="AC52" i="6"/>
  <c r="H52" i="6"/>
  <c r="AO52" i="6"/>
  <c r="AF52" i="6"/>
  <c r="K52" i="6"/>
  <c r="AF14" i="6"/>
  <c r="AL14" i="6"/>
  <c r="AL12" i="6" s="1"/>
  <c r="AM12" i="6" s="1"/>
  <c r="AC14" i="6"/>
  <c r="Q14" i="6"/>
  <c r="W14" i="6"/>
  <c r="W12" i="6" s="1"/>
  <c r="AI14" i="6"/>
  <c r="AI12" i="6" s="1"/>
  <c r="Z14" i="6"/>
  <c r="T14" i="6"/>
  <c r="T12" i="6" s="1"/>
  <c r="U12" i="6" s="1"/>
  <c r="N14" i="6"/>
  <c r="H14" i="6"/>
  <c r="AR14" i="6"/>
  <c r="AU14" i="6"/>
  <c r="E14" i="6"/>
  <c r="AO14" i="6"/>
  <c r="AO12" i="6" s="1"/>
  <c r="AP12" i="6" s="1"/>
  <c r="K14" i="6"/>
  <c r="AU28" i="6"/>
  <c r="N28" i="6"/>
  <c r="AL28" i="6"/>
  <c r="W28" i="6"/>
  <c r="AR28" i="6"/>
  <c r="T28" i="6"/>
  <c r="Q28" i="6"/>
  <c r="AI28" i="6"/>
  <c r="AC28" i="6"/>
  <c r="E28" i="6"/>
  <c r="AF28" i="6"/>
  <c r="Z28" i="6"/>
  <c r="H28" i="6"/>
  <c r="AO28" i="6"/>
  <c r="K28" i="6"/>
  <c r="T50" i="6"/>
  <c r="AC50" i="6"/>
  <c r="W50" i="6"/>
  <c r="N50" i="6"/>
  <c r="H50" i="6"/>
  <c r="AL50" i="6"/>
  <c r="AU50" i="6"/>
  <c r="K50" i="6"/>
  <c r="AO50" i="6"/>
  <c r="AI50" i="6"/>
  <c r="Q50" i="6"/>
  <c r="AF50" i="6"/>
  <c r="Z50" i="6"/>
  <c r="E50" i="6"/>
  <c r="AR50" i="6"/>
  <c r="C90" i="6"/>
  <c r="F90" i="2"/>
  <c r="AU16" i="6"/>
  <c r="T16" i="6"/>
  <c r="E16" i="6"/>
  <c r="AL16" i="6"/>
  <c r="AO16" i="6"/>
  <c r="W16" i="6"/>
  <c r="AF16" i="6"/>
  <c r="AF12" i="6" s="1"/>
  <c r="AG12" i="6" s="1"/>
  <c r="Z16" i="6"/>
  <c r="H16" i="6"/>
  <c r="K16" i="6"/>
  <c r="N16" i="6"/>
  <c r="AC16" i="6"/>
  <c r="AR16" i="6"/>
  <c r="Q16" i="6"/>
  <c r="AI16" i="6"/>
  <c r="C36" i="6"/>
  <c r="F36" i="2"/>
  <c r="E46" i="6"/>
  <c r="W46" i="6"/>
  <c r="K46" i="6"/>
  <c r="Q46" i="6"/>
  <c r="Z46" i="6"/>
  <c r="AL46" i="6"/>
  <c r="AO46" i="6"/>
  <c r="AU46" i="6"/>
  <c r="AR46" i="6"/>
  <c r="T46" i="6"/>
  <c r="N46" i="6"/>
  <c r="AC46" i="6"/>
  <c r="AF46" i="6"/>
  <c r="AI46" i="6"/>
  <c r="H46" i="6"/>
  <c r="AR48" i="6"/>
  <c r="AO48" i="6"/>
  <c r="K48" i="6"/>
  <c r="AF48" i="6"/>
  <c r="AI48" i="6"/>
  <c r="AL48" i="6"/>
  <c r="E48" i="6"/>
  <c r="AC48" i="6"/>
  <c r="Z48" i="6"/>
  <c r="Q48" i="6"/>
  <c r="H48" i="6"/>
  <c r="W48" i="6"/>
  <c r="T48" i="6"/>
  <c r="AU48" i="6"/>
  <c r="N48" i="6"/>
  <c r="F70" i="2"/>
  <c r="C70" i="6"/>
  <c r="AO42" i="6"/>
  <c r="AF42" i="6"/>
  <c r="E42" i="6"/>
  <c r="Z42" i="6"/>
  <c r="Q42" i="6"/>
  <c r="W42" i="6"/>
  <c r="T42" i="6"/>
  <c r="AU42" i="6"/>
  <c r="AR42" i="6"/>
  <c r="N42" i="6"/>
  <c r="AC42" i="6"/>
  <c r="K42" i="6"/>
  <c r="AL42" i="6"/>
  <c r="H42" i="6"/>
  <c r="AI42" i="6"/>
  <c r="C30" i="6"/>
  <c r="F30" i="2"/>
  <c r="E68" i="6"/>
  <c r="N68" i="6"/>
  <c r="T68" i="6"/>
  <c r="Z68" i="6"/>
  <c r="AF68" i="6"/>
  <c r="AL68" i="6"/>
  <c r="AU68" i="6"/>
  <c r="AR68" i="6"/>
  <c r="H68" i="6"/>
  <c r="K68" i="6"/>
  <c r="Q68" i="6"/>
  <c r="W68" i="6"/>
  <c r="AC68" i="6"/>
  <c r="AI68" i="6"/>
  <c r="AO68" i="6"/>
  <c r="E72" i="6"/>
  <c r="N72" i="6"/>
  <c r="T72" i="6"/>
  <c r="Z72" i="6"/>
  <c r="AF72" i="6"/>
  <c r="AL72" i="6"/>
  <c r="AU72" i="6"/>
  <c r="K72" i="6"/>
  <c r="Q72" i="6"/>
  <c r="W72" i="6"/>
  <c r="AC72" i="6"/>
  <c r="AI72" i="6"/>
  <c r="AO72" i="6"/>
  <c r="AR72" i="6"/>
  <c r="H72" i="6"/>
  <c r="AL60" i="6"/>
  <c r="W60" i="6"/>
  <c r="T60" i="6"/>
  <c r="AU60" i="6"/>
  <c r="Q60" i="6"/>
  <c r="E60" i="6"/>
  <c r="AO60" i="6"/>
  <c r="AF60" i="6"/>
  <c r="AR60" i="6"/>
  <c r="K60" i="6"/>
  <c r="H60" i="6"/>
  <c r="AI60" i="6"/>
  <c r="Z60" i="6"/>
  <c r="AC60" i="6"/>
  <c r="N60" i="6"/>
  <c r="F76" i="2"/>
  <c r="C76" i="6"/>
  <c r="AR44" i="6"/>
  <c r="AI44" i="6"/>
  <c r="K44" i="6"/>
  <c r="AO44" i="6"/>
  <c r="N44" i="6"/>
  <c r="E44" i="6"/>
  <c r="AF44" i="6"/>
  <c r="H44" i="6"/>
  <c r="W44" i="6"/>
  <c r="AC44" i="6"/>
  <c r="Z44" i="6"/>
  <c r="AL44" i="6"/>
  <c r="T44" i="6"/>
  <c r="Q44" i="6"/>
  <c r="AU44" i="6"/>
  <c r="AL56" i="6"/>
  <c r="AU56" i="6"/>
  <c r="H56" i="6"/>
  <c r="W56" i="6"/>
  <c r="Z56" i="6"/>
  <c r="Q56" i="6"/>
  <c r="T56" i="6"/>
  <c r="AI56" i="6"/>
  <c r="N56" i="6"/>
  <c r="E56" i="6"/>
  <c r="AR56" i="6"/>
  <c r="AC56" i="6"/>
  <c r="K56" i="6"/>
  <c r="AF56" i="6"/>
  <c r="AO56" i="6"/>
  <c r="E96" i="6"/>
  <c r="N96" i="6"/>
  <c r="T96" i="6"/>
  <c r="Z96" i="6"/>
  <c r="AF96" i="6"/>
  <c r="AL96" i="6"/>
  <c r="AU96" i="6"/>
  <c r="K96" i="6"/>
  <c r="Q96" i="6"/>
  <c r="W96" i="6"/>
  <c r="AC96" i="6"/>
  <c r="AI96" i="6"/>
  <c r="AO96" i="6"/>
  <c r="AR96" i="6"/>
  <c r="H96" i="6"/>
  <c r="AR114" i="6"/>
  <c r="AR112" i="6" s="1"/>
  <c r="AS112" i="6" s="1"/>
  <c r="AT112" i="6" s="1"/>
  <c r="AU114" i="6"/>
  <c r="AU112" i="6" s="1"/>
  <c r="AV112" i="6" s="1"/>
  <c r="AW112" i="6" s="1"/>
  <c r="W114" i="6"/>
  <c r="W112" i="6" s="1"/>
  <c r="X112" i="6" s="1"/>
  <c r="Y112" i="6" s="1"/>
  <c r="N114" i="6"/>
  <c r="N112" i="6" s="1"/>
  <c r="O112" i="6" s="1"/>
  <c r="P112" i="6" s="1"/>
  <c r="Q114" i="6"/>
  <c r="Q112" i="6" s="1"/>
  <c r="R112" i="6" s="1"/>
  <c r="S112" i="6" s="1"/>
  <c r="Z114" i="6"/>
  <c r="Z112" i="6" s="1"/>
  <c r="AA112" i="6" s="1"/>
  <c r="AB112" i="6" s="1"/>
  <c r="AO114" i="6"/>
  <c r="AO112" i="6" s="1"/>
  <c r="AP112" i="6" s="1"/>
  <c r="AQ112" i="6" s="1"/>
  <c r="E114" i="6"/>
  <c r="E112" i="6" s="1"/>
  <c r="F112" i="6" s="1"/>
  <c r="G112" i="6" s="1"/>
  <c r="AI114" i="6"/>
  <c r="AI112" i="6" s="1"/>
  <c r="AJ112" i="6" s="1"/>
  <c r="AK112" i="6" s="1"/>
  <c r="AC114" i="6"/>
  <c r="AC112" i="6" s="1"/>
  <c r="AD112" i="6" s="1"/>
  <c r="AE112" i="6" s="1"/>
  <c r="T114" i="6"/>
  <c r="T112" i="6" s="1"/>
  <c r="U112" i="6" s="1"/>
  <c r="V112" i="6" s="1"/>
  <c r="H114" i="6"/>
  <c r="H112" i="6" s="1"/>
  <c r="I112" i="6" s="1"/>
  <c r="J112" i="6" s="1"/>
  <c r="AL114" i="6"/>
  <c r="AL112" i="6" s="1"/>
  <c r="AM112" i="6" s="1"/>
  <c r="AN112" i="6" s="1"/>
  <c r="K114" i="6"/>
  <c r="K112" i="6" s="1"/>
  <c r="L112" i="6" s="1"/>
  <c r="M112" i="6" s="1"/>
  <c r="AF114" i="6"/>
  <c r="AF112" i="6" s="1"/>
  <c r="AG112" i="6" s="1"/>
  <c r="AH112" i="6" s="1"/>
  <c r="K86" i="6"/>
  <c r="Q86" i="6"/>
  <c r="W86" i="6"/>
  <c r="AC86" i="6"/>
  <c r="AI86" i="6"/>
  <c r="AO86" i="6"/>
  <c r="AR86" i="6"/>
  <c r="H86" i="6"/>
  <c r="E86" i="6"/>
  <c r="N86" i="6"/>
  <c r="T86" i="6"/>
  <c r="Z86" i="6"/>
  <c r="AF86" i="6"/>
  <c r="AL86" i="6"/>
  <c r="AU86" i="6"/>
  <c r="AR24" i="6"/>
  <c r="AL24" i="6"/>
  <c r="E24" i="6"/>
  <c r="AI24" i="6"/>
  <c r="Z24" i="6"/>
  <c r="T24" i="6"/>
  <c r="AC24" i="6"/>
  <c r="W24" i="6"/>
  <c r="N24" i="6"/>
  <c r="AU24" i="6"/>
  <c r="Q24" i="6"/>
  <c r="H24" i="6"/>
  <c r="AO24" i="6"/>
  <c r="K24" i="6"/>
  <c r="AF24" i="6"/>
  <c r="E98" i="6"/>
  <c r="N98" i="6"/>
  <c r="T98" i="6"/>
  <c r="Z98" i="6"/>
  <c r="AF98" i="6"/>
  <c r="AL98" i="6"/>
  <c r="AU98" i="6"/>
  <c r="H98" i="6"/>
  <c r="K98" i="6"/>
  <c r="Q98" i="6"/>
  <c r="W98" i="6"/>
  <c r="AC98" i="6"/>
  <c r="AI98" i="6"/>
  <c r="AO98" i="6"/>
  <c r="AR98" i="6"/>
  <c r="H38" i="6"/>
  <c r="E38" i="6"/>
  <c r="AO38" i="6"/>
  <c r="K38" i="6"/>
  <c r="AC38" i="6"/>
  <c r="AI38" i="6"/>
  <c r="AR38" i="6"/>
  <c r="N38" i="6"/>
  <c r="AU38" i="6"/>
  <c r="AL38" i="6"/>
  <c r="W38" i="6"/>
  <c r="AF38" i="6"/>
  <c r="Z38" i="6"/>
  <c r="Q38" i="6"/>
  <c r="T38" i="6"/>
  <c r="C82" i="6"/>
  <c r="F82" i="2"/>
  <c r="E92" i="6"/>
  <c r="N92" i="6"/>
  <c r="T92" i="6"/>
  <c r="Z92" i="6"/>
  <c r="AF92" i="6"/>
  <c r="AL92" i="6"/>
  <c r="AU92" i="6"/>
  <c r="AR92" i="6"/>
  <c r="H92" i="6"/>
  <c r="K92" i="6"/>
  <c r="Q92" i="6"/>
  <c r="W92" i="6"/>
  <c r="AC92" i="6"/>
  <c r="AI92" i="6"/>
  <c r="AO92" i="6"/>
  <c r="E74" i="6"/>
  <c r="N74" i="6"/>
  <c r="T74" i="6"/>
  <c r="Z74" i="6"/>
  <c r="AF74" i="6"/>
  <c r="AL74" i="6"/>
  <c r="AU74" i="6"/>
  <c r="H74" i="6"/>
  <c r="K74" i="6"/>
  <c r="Q74" i="6"/>
  <c r="W74" i="6"/>
  <c r="AC74" i="6"/>
  <c r="AI74" i="6"/>
  <c r="AO74" i="6"/>
  <c r="AR74" i="6"/>
  <c r="H78" i="6"/>
  <c r="E78" i="6"/>
  <c r="K78" i="6"/>
  <c r="Q78" i="6"/>
  <c r="W78" i="6"/>
  <c r="AC78" i="6"/>
  <c r="AI78" i="6"/>
  <c r="AO78" i="6"/>
  <c r="Z78" i="6"/>
  <c r="AU78" i="6"/>
  <c r="N78" i="6"/>
  <c r="T78" i="6"/>
  <c r="AF78" i="6"/>
  <c r="AL78" i="6"/>
  <c r="AR78" i="6"/>
  <c r="K84" i="6"/>
  <c r="Q84" i="6"/>
  <c r="W84" i="6"/>
  <c r="AC84" i="6"/>
  <c r="AI84" i="6"/>
  <c r="AO84" i="6"/>
  <c r="AR84" i="6"/>
  <c r="H84" i="6"/>
  <c r="E84" i="6"/>
  <c r="N84" i="6"/>
  <c r="T84" i="6"/>
  <c r="Z84" i="6"/>
  <c r="AF84" i="6"/>
  <c r="AL84" i="6"/>
  <c r="AU84" i="6"/>
  <c r="C12" i="6"/>
  <c r="F12" i="2"/>
  <c r="AL34" i="6"/>
  <c r="AI34" i="6"/>
  <c r="Q34" i="6"/>
  <c r="T34" i="6"/>
  <c r="Z34" i="6"/>
  <c r="E34" i="6"/>
  <c r="AF34" i="6"/>
  <c r="K34" i="6"/>
  <c r="H34" i="6"/>
  <c r="AU34" i="6"/>
  <c r="AC34" i="6"/>
  <c r="N34" i="6"/>
  <c r="W34" i="6"/>
  <c r="AR34" i="6"/>
  <c r="AO34" i="6"/>
  <c r="AL104" i="6"/>
  <c r="AI104" i="6"/>
  <c r="AI102" i="6" s="1"/>
  <c r="K104" i="6"/>
  <c r="K102" i="6" s="1"/>
  <c r="L102" i="6" s="1"/>
  <c r="AO104" i="6"/>
  <c r="N104" i="6"/>
  <c r="N102" i="6" s="1"/>
  <c r="E104" i="6"/>
  <c r="T104" i="6"/>
  <c r="W104" i="6"/>
  <c r="W102" i="6" s="1"/>
  <c r="AU104" i="6"/>
  <c r="AU102" i="6" s="1"/>
  <c r="H104" i="6"/>
  <c r="AF104" i="6"/>
  <c r="AR104" i="6"/>
  <c r="AR102" i="6" s="1"/>
  <c r="Z104" i="6"/>
  <c r="AC104" i="6"/>
  <c r="AC102" i="6" s="1"/>
  <c r="Q104" i="6"/>
  <c r="W106" i="6"/>
  <c r="K106" i="6"/>
  <c r="AL106" i="6"/>
  <c r="AL102" i="6" s="1"/>
  <c r="AO106" i="6"/>
  <c r="AU106" i="6"/>
  <c r="AC106" i="6"/>
  <c r="N106" i="6"/>
  <c r="E106" i="6"/>
  <c r="AF106" i="6"/>
  <c r="H106" i="6"/>
  <c r="Q106" i="6"/>
  <c r="AR106" i="6"/>
  <c r="AI106" i="6"/>
  <c r="Z106" i="6"/>
  <c r="T106" i="6"/>
  <c r="C54" i="6"/>
  <c r="F54" i="2"/>
  <c r="F102" i="2"/>
  <c r="C102" i="6"/>
  <c r="K444" i="1"/>
  <c r="C62" i="6" s="1"/>
  <c r="E94" i="6"/>
  <c r="N94" i="6"/>
  <c r="T94" i="6"/>
  <c r="Z94" i="6"/>
  <c r="AF94" i="6"/>
  <c r="AL94" i="6"/>
  <c r="AU94" i="6"/>
  <c r="AR94" i="6"/>
  <c r="H94" i="6"/>
  <c r="K94" i="6"/>
  <c r="Q94" i="6"/>
  <c r="W94" i="6"/>
  <c r="AC94" i="6"/>
  <c r="AI94" i="6"/>
  <c r="AO94" i="6"/>
  <c r="AR80" i="6"/>
  <c r="H80" i="6"/>
  <c r="K80" i="6"/>
  <c r="Q80" i="6"/>
  <c r="W80" i="6"/>
  <c r="AC80" i="6"/>
  <c r="AI80" i="6"/>
  <c r="AO80" i="6"/>
  <c r="E80" i="6"/>
  <c r="N80" i="6"/>
  <c r="T80" i="6"/>
  <c r="Z80" i="6"/>
  <c r="AF80" i="6"/>
  <c r="AL80" i="6"/>
  <c r="AU80" i="6"/>
  <c r="E40" i="6"/>
  <c r="N40" i="6"/>
  <c r="Q40" i="6"/>
  <c r="AL40" i="6"/>
  <c r="AU40" i="6"/>
  <c r="K40" i="6"/>
  <c r="AC40" i="6"/>
  <c r="AR40" i="6"/>
  <c r="T40" i="6"/>
  <c r="W40" i="6"/>
  <c r="AO40" i="6"/>
  <c r="Z40" i="6"/>
  <c r="AI40" i="6"/>
  <c r="AF40" i="6"/>
  <c r="H40" i="6"/>
  <c r="F62" i="2"/>
  <c r="X12" i="6"/>
  <c r="AJ12" i="6"/>
  <c r="K826" i="1" l="1"/>
  <c r="AU54" i="6"/>
  <c r="T54" i="6"/>
  <c r="K54" i="6"/>
  <c r="K18" i="6" s="1"/>
  <c r="L18" i="6" s="1"/>
  <c r="Q54" i="6"/>
  <c r="AR54" i="6"/>
  <c r="N54" i="6"/>
  <c r="AI54" i="6"/>
  <c r="E54" i="6"/>
  <c r="AO54" i="6"/>
  <c r="AL54" i="6"/>
  <c r="H54" i="6"/>
  <c r="AF54" i="6"/>
  <c r="W54" i="6"/>
  <c r="AC54" i="6"/>
  <c r="Z54" i="6"/>
  <c r="X102" i="6"/>
  <c r="AV102" i="6"/>
  <c r="AM102" i="6"/>
  <c r="T102" i="6"/>
  <c r="U102" i="6" s="1"/>
  <c r="AU12" i="6"/>
  <c r="AV12" i="6" s="1"/>
  <c r="E70" i="6"/>
  <c r="E62" i="6" s="1"/>
  <c r="N70" i="6"/>
  <c r="N62" i="6" s="1"/>
  <c r="T70" i="6"/>
  <c r="T62" i="6" s="1"/>
  <c r="U62" i="6" s="1"/>
  <c r="Z70" i="6"/>
  <c r="Z62" i="6" s="1"/>
  <c r="AA62" i="6" s="1"/>
  <c r="AF70" i="6"/>
  <c r="AL70" i="6"/>
  <c r="AL62" i="6" s="1"/>
  <c r="AM62" i="6" s="1"/>
  <c r="AU70" i="6"/>
  <c r="AU62" i="6" s="1"/>
  <c r="AV62" i="6" s="1"/>
  <c r="AR70" i="6"/>
  <c r="H70" i="6"/>
  <c r="K70" i="6"/>
  <c r="K62" i="6" s="1"/>
  <c r="L62" i="6" s="1"/>
  <c r="Q70" i="6"/>
  <c r="W70" i="6"/>
  <c r="W62" i="6" s="1"/>
  <c r="X62" i="6" s="1"/>
  <c r="AC70" i="6"/>
  <c r="AC62" i="6" s="1"/>
  <c r="AD62" i="6" s="1"/>
  <c r="AI70" i="6"/>
  <c r="AI62" i="6" s="1"/>
  <c r="AO70" i="6"/>
  <c r="AO62" i="6" s="1"/>
  <c r="AP62" i="6" s="1"/>
  <c r="K90" i="6"/>
  <c r="E90" i="6"/>
  <c r="N90" i="6"/>
  <c r="T90" i="6"/>
  <c r="Z90" i="6"/>
  <c r="AF90" i="6"/>
  <c r="AL90" i="6"/>
  <c r="AU90" i="6"/>
  <c r="AR90" i="6"/>
  <c r="H90" i="6"/>
  <c r="H62" i="6" s="1"/>
  <c r="I62" i="6" s="1"/>
  <c r="Q90" i="6"/>
  <c r="W90" i="6"/>
  <c r="AI90" i="6"/>
  <c r="AO90" i="6"/>
  <c r="AC90" i="6"/>
  <c r="AR12" i="6"/>
  <c r="AS12" i="6" s="1"/>
  <c r="O102" i="6"/>
  <c r="AR82" i="6"/>
  <c r="H82" i="6"/>
  <c r="K82" i="6"/>
  <c r="Q82" i="6"/>
  <c r="Q62" i="6" s="1"/>
  <c r="R62" i="6" s="1"/>
  <c r="W82" i="6"/>
  <c r="AC82" i="6"/>
  <c r="AI82" i="6"/>
  <c r="AO82" i="6"/>
  <c r="E82" i="6"/>
  <c r="N82" i="6"/>
  <c r="T82" i="6"/>
  <c r="Z82" i="6"/>
  <c r="AF82" i="6"/>
  <c r="AL82" i="6"/>
  <c r="AU82" i="6"/>
  <c r="H12" i="6"/>
  <c r="I12" i="6" s="1"/>
  <c r="Q102" i="6"/>
  <c r="R102" i="6" s="1"/>
  <c r="AO102" i="6"/>
  <c r="AP102" i="6" s="1"/>
  <c r="N12" i="6"/>
  <c r="O12" i="6" s="1"/>
  <c r="AD102" i="6"/>
  <c r="AJ102" i="6"/>
  <c r="N18" i="6"/>
  <c r="O18" i="6" s="1"/>
  <c r="H76" i="6"/>
  <c r="E76" i="6"/>
  <c r="N76" i="6"/>
  <c r="T76" i="6"/>
  <c r="Z76" i="6"/>
  <c r="AF76" i="6"/>
  <c r="AL76" i="6"/>
  <c r="AU76" i="6"/>
  <c r="K76" i="6"/>
  <c r="Q76" i="6"/>
  <c r="W76" i="6"/>
  <c r="AC76" i="6"/>
  <c r="AI76" i="6"/>
  <c r="AO76" i="6"/>
  <c r="AR76" i="6"/>
  <c r="Z12" i="6"/>
  <c r="AA12" i="6" s="1"/>
  <c r="AU18" i="6"/>
  <c r="AV18" i="6" s="1"/>
  <c r="AU26" i="6"/>
  <c r="N26" i="6"/>
  <c r="H26" i="6"/>
  <c r="AF26" i="6"/>
  <c r="AF18" i="6" s="1"/>
  <c r="Q26" i="6"/>
  <c r="Q18" i="6" s="1"/>
  <c r="R18" i="6" s="1"/>
  <c r="E26" i="6"/>
  <c r="E18" i="6" s="1"/>
  <c r="F18" i="6" s="1"/>
  <c r="AO26" i="6"/>
  <c r="AO18" i="6" s="1"/>
  <c r="AP18" i="6" s="1"/>
  <c r="AR26" i="6"/>
  <c r="T26" i="6"/>
  <c r="T18" i="6" s="1"/>
  <c r="U18" i="6" s="1"/>
  <c r="K26" i="6"/>
  <c r="Z26" i="6"/>
  <c r="Z18" i="6" s="1"/>
  <c r="AA18" i="6" s="1"/>
  <c r="AI26" i="6"/>
  <c r="AI18" i="6" s="1"/>
  <c r="AJ18" i="6" s="1"/>
  <c r="AL26" i="6"/>
  <c r="AL18" i="6" s="1"/>
  <c r="AM18" i="6" s="1"/>
  <c r="W26" i="6"/>
  <c r="AC26" i="6"/>
  <c r="Z102" i="6"/>
  <c r="AA102" i="6" s="1"/>
  <c r="AU30" i="6"/>
  <c r="E30" i="6"/>
  <c r="Q30" i="6"/>
  <c r="AR30" i="6"/>
  <c r="N30" i="6"/>
  <c r="AI30" i="6"/>
  <c r="AL30" i="6"/>
  <c r="H30" i="6"/>
  <c r="AF30" i="6"/>
  <c r="W30" i="6"/>
  <c r="W18" i="6" s="1"/>
  <c r="X18" i="6" s="1"/>
  <c r="AC30" i="6"/>
  <c r="Z30" i="6"/>
  <c r="T30" i="6"/>
  <c r="K30" i="6"/>
  <c r="AO30" i="6"/>
  <c r="F18" i="2"/>
  <c r="C18" i="6"/>
  <c r="AS102" i="6"/>
  <c r="AL36" i="6"/>
  <c r="T36" i="6"/>
  <c r="W36" i="6"/>
  <c r="N36" i="6"/>
  <c r="AU36" i="6"/>
  <c r="Q36" i="6"/>
  <c r="AR36" i="6"/>
  <c r="AR18" i="6" s="1"/>
  <c r="AS18" i="6" s="1"/>
  <c r="AO36" i="6"/>
  <c r="K36" i="6"/>
  <c r="AC36" i="6"/>
  <c r="E36" i="6"/>
  <c r="H36" i="6"/>
  <c r="H18" i="6" s="1"/>
  <c r="I18" i="6" s="1"/>
  <c r="AI36" i="6"/>
  <c r="Z36" i="6"/>
  <c r="AF36" i="6"/>
  <c r="AF102" i="6"/>
  <c r="AG102" i="6" s="1"/>
  <c r="Q12" i="6"/>
  <c r="R12" i="6" s="1"/>
  <c r="AC18" i="6"/>
  <c r="H102" i="6"/>
  <c r="I102" i="6" s="1"/>
  <c r="AR62" i="6"/>
  <c r="AS62" i="6" s="1"/>
  <c r="K12" i="6"/>
  <c r="L12" i="6" s="1"/>
  <c r="AC12" i="6"/>
  <c r="AD12" i="6" s="1"/>
  <c r="K824" i="1"/>
  <c r="G4" i="1"/>
  <c r="G4" i="2"/>
  <c r="O62" i="6"/>
  <c r="AJ62" i="6"/>
  <c r="AD18" i="6" l="1"/>
  <c r="AG18" i="6"/>
  <c r="AW18" i="6" s="1"/>
  <c r="AF62" i="6"/>
  <c r="AG62" i="6" s="1"/>
  <c r="G114" i="2"/>
  <c r="G110" i="2"/>
  <c r="G106" i="2"/>
  <c r="G94" i="2"/>
  <c r="G80" i="2"/>
  <c r="G36" i="2"/>
  <c r="G102" i="2"/>
  <c r="G56" i="2"/>
  <c r="G96" i="2"/>
  <c r="G108" i="2"/>
  <c r="G18" i="2"/>
  <c r="G50" i="2"/>
  <c r="G60" i="2"/>
  <c r="G44" i="2"/>
  <c r="G72" i="2"/>
  <c r="G86" i="2"/>
  <c r="G42" i="2"/>
  <c r="G74" i="2"/>
  <c r="G84" i="2"/>
  <c r="G118" i="2"/>
  <c r="G104" i="2"/>
  <c r="G66" i="2"/>
  <c r="G98" i="2"/>
  <c r="G116" i="2"/>
  <c r="G28" i="2"/>
  <c r="G20" i="2"/>
  <c r="G16" i="2"/>
  <c r="G90" i="2"/>
  <c r="G52" i="2"/>
  <c r="G54" i="2"/>
  <c r="G58" i="2"/>
  <c r="G38" i="2"/>
  <c r="G76" i="2"/>
  <c r="G112" i="2"/>
  <c r="G100" i="2"/>
  <c r="G70" i="2"/>
  <c r="G24" i="2"/>
  <c r="G40" i="2"/>
  <c r="G68" i="2"/>
  <c r="G30" i="2"/>
  <c r="G14" i="2"/>
  <c r="G64" i="2"/>
  <c r="G92" i="2"/>
  <c r="G82" i="2"/>
  <c r="G26" i="2"/>
  <c r="G46" i="2"/>
  <c r="G32" i="2"/>
  <c r="G12" i="2"/>
  <c r="G78" i="2"/>
  <c r="G88" i="2"/>
  <c r="G48" i="2"/>
  <c r="G34" i="2"/>
  <c r="G22" i="2"/>
  <c r="G5" i="1"/>
  <c r="D4" i="6"/>
  <c r="G62" i="2"/>
  <c r="B6" i="10"/>
  <c r="B7" i="6"/>
  <c r="B7" i="2"/>
  <c r="D82" i="6" l="1"/>
  <c r="D64" i="6"/>
  <c r="D74" i="6"/>
  <c r="D26" i="6"/>
  <c r="D102" i="6"/>
  <c r="D20" i="6"/>
  <c r="D106" i="6"/>
  <c r="D68" i="6"/>
  <c r="D22" i="6"/>
  <c r="D76" i="6"/>
  <c r="D112" i="6"/>
  <c r="D108" i="6"/>
  <c r="D78" i="6"/>
  <c r="D58" i="6"/>
  <c r="D86" i="6"/>
  <c r="D100" i="6"/>
  <c r="D42" i="6"/>
  <c r="D72" i="6"/>
  <c r="D14" i="6"/>
  <c r="D114" i="6"/>
  <c r="D52" i="6"/>
  <c r="D44" i="6"/>
  <c r="D18" i="6"/>
  <c r="D28" i="6"/>
  <c r="D80" i="6"/>
  <c r="D98" i="6"/>
  <c r="D60" i="6"/>
  <c r="D116" i="6"/>
  <c r="D88" i="6"/>
  <c r="D54" i="6"/>
  <c r="D16" i="6"/>
  <c r="D118" i="6"/>
  <c r="D96" i="6"/>
  <c r="D50" i="6"/>
  <c r="D34" i="6"/>
  <c r="D30" i="6"/>
  <c r="D48" i="6"/>
  <c r="D110" i="6"/>
  <c r="D94" i="6"/>
  <c r="D56" i="6"/>
  <c r="D90" i="6"/>
  <c r="D24" i="6"/>
  <c r="D92" i="6"/>
  <c r="D46" i="6"/>
  <c r="D38" i="6"/>
  <c r="D104" i="6"/>
  <c r="D36" i="6"/>
  <c r="D70" i="6"/>
  <c r="D32" i="6"/>
  <c r="D66" i="6"/>
  <c r="D84" i="6"/>
  <c r="D12" i="6"/>
  <c r="D40" i="6"/>
  <c r="AL119" i="6"/>
  <c r="AL120" i="6" s="1"/>
  <c r="H119" i="6"/>
  <c r="H120" i="6" s="1"/>
  <c r="K119" i="6"/>
  <c r="K120" i="6" s="1"/>
  <c r="N119" i="6"/>
  <c r="N120" i="6" s="1"/>
  <c r="W119" i="6"/>
  <c r="W120" i="6" s="1"/>
  <c r="AI119" i="6"/>
  <c r="AI120" i="6" s="1"/>
  <c r="AR119" i="6"/>
  <c r="AR120" i="6" s="1"/>
  <c r="AU119" i="6"/>
  <c r="AU120" i="6" s="1"/>
  <c r="AC119" i="6"/>
  <c r="AC120" i="6" s="1"/>
  <c r="AO119" i="6"/>
  <c r="AO120" i="6" s="1"/>
  <c r="AF119" i="6"/>
  <c r="AF120" i="6" s="1"/>
  <c r="Q119" i="6"/>
  <c r="Q120" i="6" s="1"/>
  <c r="Z119" i="6"/>
  <c r="Z120" i="6" s="1"/>
  <c r="T119" i="6"/>
  <c r="T120" i="6" s="1"/>
  <c r="D62" i="6"/>
  <c r="I3" i="9"/>
  <c r="I3" i="10"/>
  <c r="B7" i="10" l="1"/>
  <c r="A1" i="9"/>
  <c r="A1" i="10"/>
  <c r="B5" i="10"/>
  <c r="B5" i="9"/>
  <c r="B3" i="9"/>
  <c r="B2" i="9"/>
  <c r="I2" i="10"/>
  <c r="B7" i="9"/>
  <c r="C6" i="9"/>
  <c r="B4" i="10"/>
  <c r="B3" i="10"/>
  <c r="B2" i="10"/>
  <c r="J22" i="10"/>
  <c r="J17" i="10"/>
  <c r="J10" i="10"/>
  <c r="B4" i="1"/>
  <c r="B5" i="1"/>
  <c r="B6" i="1"/>
  <c r="B4" i="9" s="1"/>
  <c r="I2" i="9"/>
  <c r="I22" i="9"/>
  <c r="I16" i="9"/>
  <c r="I10" i="9"/>
  <c r="AW106" i="6"/>
  <c r="AW104" i="6"/>
  <c r="AW58" i="6"/>
  <c r="AW56" i="6"/>
  <c r="AW54" i="6"/>
  <c r="AW52" i="6"/>
  <c r="AW50" i="6"/>
  <c r="AW48" i="6"/>
  <c r="AW46" i="6"/>
  <c r="AW44" i="6"/>
  <c r="AW42" i="6"/>
  <c r="AW40" i="6"/>
  <c r="AW38" i="6"/>
  <c r="AW36" i="6"/>
  <c r="AW34" i="6"/>
  <c r="AW32" i="6"/>
  <c r="AW30" i="6"/>
  <c r="AW28" i="6"/>
  <c r="AW26" i="6"/>
  <c r="AW24" i="6"/>
  <c r="AW22" i="6"/>
  <c r="AW20" i="6"/>
  <c r="AT106" i="6"/>
  <c r="AT104" i="6"/>
  <c r="AT64" i="6"/>
  <c r="AT58" i="6"/>
  <c r="AT56" i="6"/>
  <c r="AT54" i="6"/>
  <c r="AT52" i="6"/>
  <c r="AT50" i="6"/>
  <c r="AT48" i="6"/>
  <c r="AT46" i="6"/>
  <c r="AT44" i="6"/>
  <c r="AT42" i="6"/>
  <c r="AT40" i="6"/>
  <c r="AT38" i="6"/>
  <c r="AT36" i="6"/>
  <c r="AT34" i="6"/>
  <c r="AT32" i="6"/>
  <c r="AT30" i="6"/>
  <c r="AT28" i="6"/>
  <c r="AT26" i="6"/>
  <c r="AT24" i="6"/>
  <c r="AT22" i="6"/>
  <c r="AT20" i="6"/>
  <c r="AQ106" i="6"/>
  <c r="AQ104" i="6"/>
  <c r="AQ64" i="6"/>
  <c r="AQ58" i="6"/>
  <c r="AQ56" i="6"/>
  <c r="AQ54" i="6"/>
  <c r="AQ52" i="6"/>
  <c r="AQ50" i="6"/>
  <c r="AQ48" i="6"/>
  <c r="AQ46" i="6"/>
  <c r="AQ44" i="6"/>
  <c r="AQ42" i="6"/>
  <c r="AQ40" i="6"/>
  <c r="AQ38" i="6"/>
  <c r="AQ36" i="6"/>
  <c r="AQ34" i="6"/>
  <c r="AQ32" i="6"/>
  <c r="AQ30" i="6"/>
  <c r="AQ28" i="6"/>
  <c r="AQ26" i="6"/>
  <c r="AQ24" i="6"/>
  <c r="AQ22" i="6"/>
  <c r="AQ20" i="6"/>
  <c r="AN106" i="6"/>
  <c r="AN104" i="6"/>
  <c r="AN64" i="6"/>
  <c r="AN58" i="6"/>
  <c r="AN56" i="6"/>
  <c r="AN54" i="6"/>
  <c r="AN52" i="6"/>
  <c r="AN50" i="6"/>
  <c r="AN48" i="6"/>
  <c r="AN46" i="6"/>
  <c r="AN44" i="6"/>
  <c r="AN42" i="6"/>
  <c r="AN40" i="6"/>
  <c r="AN38" i="6"/>
  <c r="AN36" i="6"/>
  <c r="AN34" i="6"/>
  <c r="AN32" i="6"/>
  <c r="AN30" i="6"/>
  <c r="AN28" i="6"/>
  <c r="AN26" i="6"/>
  <c r="AN24" i="6"/>
  <c r="AN22" i="6"/>
  <c r="AN20" i="6"/>
  <c r="AK106" i="6"/>
  <c r="AK104" i="6"/>
  <c r="AK64" i="6"/>
  <c r="AK58" i="6"/>
  <c r="AK56" i="6"/>
  <c r="AK54" i="6"/>
  <c r="AK52" i="6"/>
  <c r="AK50" i="6"/>
  <c r="AK48" i="6"/>
  <c r="AK46" i="6"/>
  <c r="AK44" i="6"/>
  <c r="AK42" i="6"/>
  <c r="AK40" i="6"/>
  <c r="AK38" i="6"/>
  <c r="AK36" i="6"/>
  <c r="AK34" i="6"/>
  <c r="AK32" i="6"/>
  <c r="AK30" i="6"/>
  <c r="AK28" i="6"/>
  <c r="AK26" i="6"/>
  <c r="AK24" i="6"/>
  <c r="AK22" i="6"/>
  <c r="AK20" i="6"/>
  <c r="AH106" i="6"/>
  <c r="AH104" i="6"/>
  <c r="AH58" i="6"/>
  <c r="AH56" i="6"/>
  <c r="AH54" i="6"/>
  <c r="AH52" i="6"/>
  <c r="AH50" i="6"/>
  <c r="AH48" i="6"/>
  <c r="AH46" i="6"/>
  <c r="AH44" i="6"/>
  <c r="AH42" i="6"/>
  <c r="AH40" i="6"/>
  <c r="AH38" i="6"/>
  <c r="AH36" i="6"/>
  <c r="AH34" i="6"/>
  <c r="AH32" i="6"/>
  <c r="AH30" i="6"/>
  <c r="AH28" i="6"/>
  <c r="AH26" i="6"/>
  <c r="AH24" i="6"/>
  <c r="AH22" i="6"/>
  <c r="AH20" i="6"/>
  <c r="AE106" i="6"/>
  <c r="AE104" i="6"/>
  <c r="AE58" i="6"/>
  <c r="AE56" i="6"/>
  <c r="AE54" i="6"/>
  <c r="AE52" i="6"/>
  <c r="AE50" i="6"/>
  <c r="AE48" i="6"/>
  <c r="AE46" i="6"/>
  <c r="AE44" i="6"/>
  <c r="AE42" i="6"/>
  <c r="AE40" i="6"/>
  <c r="AE38" i="6"/>
  <c r="AE36" i="6"/>
  <c r="AE34" i="6"/>
  <c r="AE32" i="6"/>
  <c r="AE30" i="6"/>
  <c r="AE28" i="6"/>
  <c r="AE26" i="6"/>
  <c r="AE24" i="6"/>
  <c r="AE22" i="6"/>
  <c r="AE20" i="6"/>
  <c r="AB106" i="6"/>
  <c r="AB104" i="6"/>
  <c r="AB64" i="6"/>
  <c r="AB58" i="6"/>
  <c r="AB56" i="6"/>
  <c r="AB54" i="6"/>
  <c r="AB52" i="6"/>
  <c r="AB50" i="6"/>
  <c r="AB48" i="6"/>
  <c r="AB46" i="6"/>
  <c r="AB44" i="6"/>
  <c r="AB42" i="6"/>
  <c r="AB40" i="6"/>
  <c r="AB38" i="6"/>
  <c r="AB36" i="6"/>
  <c r="AB34" i="6"/>
  <c r="AB32" i="6"/>
  <c r="AB30" i="6"/>
  <c r="AB28" i="6"/>
  <c r="AB26" i="6"/>
  <c r="AB24" i="6"/>
  <c r="AB22" i="6"/>
  <c r="AB20" i="6"/>
  <c r="Y106" i="6"/>
  <c r="Y104" i="6"/>
  <c r="Y64" i="6"/>
  <c r="Y58" i="6"/>
  <c r="Y56" i="6"/>
  <c r="Y54" i="6"/>
  <c r="Y52" i="6"/>
  <c r="Y50" i="6"/>
  <c r="Y48" i="6"/>
  <c r="Y46" i="6"/>
  <c r="Y44" i="6"/>
  <c r="Y42" i="6"/>
  <c r="Y40" i="6"/>
  <c r="Y38" i="6"/>
  <c r="Y36" i="6"/>
  <c r="Y34" i="6"/>
  <c r="Y32" i="6"/>
  <c r="Y30" i="6"/>
  <c r="Y28" i="6"/>
  <c r="Y26" i="6"/>
  <c r="Y24" i="6"/>
  <c r="Y22" i="6"/>
  <c r="Y20" i="6"/>
  <c r="I25" i="9" l="1"/>
  <c r="J25" i="10"/>
  <c r="V106" i="6" l="1"/>
  <c r="V104" i="6"/>
  <c r="V64" i="6"/>
  <c r="V58" i="6"/>
  <c r="V56" i="6"/>
  <c r="V54" i="6"/>
  <c r="V52" i="6"/>
  <c r="V50" i="6"/>
  <c r="V48" i="6"/>
  <c r="V46" i="6"/>
  <c r="V44" i="6"/>
  <c r="V42" i="6"/>
  <c r="V40" i="6"/>
  <c r="V38" i="6"/>
  <c r="V36" i="6"/>
  <c r="V34" i="6"/>
  <c r="V32" i="6"/>
  <c r="V30" i="6"/>
  <c r="V28" i="6"/>
  <c r="V26" i="6"/>
  <c r="V24" i="6"/>
  <c r="V22" i="6"/>
  <c r="V20" i="6"/>
  <c r="S106" i="6"/>
  <c r="S104" i="6"/>
  <c r="S58" i="6"/>
  <c r="S56" i="6"/>
  <c r="S54" i="6"/>
  <c r="S52" i="6"/>
  <c r="S50" i="6"/>
  <c r="S48" i="6"/>
  <c r="S46" i="6"/>
  <c r="S44" i="6"/>
  <c r="S42" i="6"/>
  <c r="S40" i="6"/>
  <c r="S38" i="6"/>
  <c r="S36" i="6"/>
  <c r="S34" i="6"/>
  <c r="S32" i="6"/>
  <c r="S30" i="6"/>
  <c r="S28" i="6"/>
  <c r="S26" i="6"/>
  <c r="S24" i="6"/>
  <c r="S22" i="6"/>
  <c r="S20" i="6"/>
  <c r="P106" i="6"/>
  <c r="P104" i="6"/>
  <c r="P64" i="6"/>
  <c r="P58" i="6"/>
  <c r="P56" i="6"/>
  <c r="P54" i="6"/>
  <c r="P52" i="6"/>
  <c r="P50" i="6"/>
  <c r="P48" i="6"/>
  <c r="P46" i="6"/>
  <c r="P44" i="6"/>
  <c r="P42" i="6"/>
  <c r="P40" i="6"/>
  <c r="P38" i="6"/>
  <c r="P36" i="6"/>
  <c r="P34" i="6"/>
  <c r="P32" i="6"/>
  <c r="P30" i="6"/>
  <c r="P28" i="6"/>
  <c r="P26" i="6"/>
  <c r="P24" i="6"/>
  <c r="P22" i="6"/>
  <c r="P20" i="6"/>
  <c r="M106" i="6"/>
  <c r="M104" i="6"/>
  <c r="M64" i="6"/>
  <c r="M58" i="6"/>
  <c r="M56" i="6"/>
  <c r="M54" i="6"/>
  <c r="M52" i="6"/>
  <c r="M50" i="6"/>
  <c r="M48" i="6"/>
  <c r="M46" i="6"/>
  <c r="M44" i="6"/>
  <c r="M42" i="6"/>
  <c r="M40" i="6"/>
  <c r="M38" i="6"/>
  <c r="M36" i="6"/>
  <c r="M34" i="6"/>
  <c r="M32" i="6"/>
  <c r="M30" i="6"/>
  <c r="M28" i="6"/>
  <c r="M26" i="6"/>
  <c r="M24" i="6"/>
  <c r="M22" i="6"/>
  <c r="M20" i="6"/>
  <c r="J106" i="6"/>
  <c r="J104" i="6"/>
  <c r="J64" i="6"/>
  <c r="J58" i="6"/>
  <c r="J56" i="6"/>
  <c r="J54" i="6"/>
  <c r="J52" i="6"/>
  <c r="J50" i="6"/>
  <c r="J48" i="6"/>
  <c r="J46" i="6"/>
  <c r="J44" i="6"/>
  <c r="J42" i="6"/>
  <c r="J40" i="6"/>
  <c r="J38" i="6"/>
  <c r="J36" i="6"/>
  <c r="J34" i="6"/>
  <c r="J32" i="6"/>
  <c r="J30" i="6"/>
  <c r="J28" i="6"/>
  <c r="J26" i="6"/>
  <c r="J24" i="6"/>
  <c r="J22" i="6"/>
  <c r="J20" i="6"/>
  <c r="G106" i="6"/>
  <c r="G104" i="6"/>
  <c r="G64" i="6"/>
  <c r="G58" i="6"/>
  <c r="G56" i="6"/>
  <c r="G54" i="6"/>
  <c r="G52" i="6"/>
  <c r="G50" i="6"/>
  <c r="G48" i="6"/>
  <c r="G46" i="6"/>
  <c r="G44" i="6"/>
  <c r="G42" i="6"/>
  <c r="G40" i="6"/>
  <c r="G38" i="6"/>
  <c r="G36" i="6"/>
  <c r="G34" i="6"/>
  <c r="G32" i="6"/>
  <c r="G30" i="6"/>
  <c r="G28" i="6"/>
  <c r="G26" i="6"/>
  <c r="G24" i="6"/>
  <c r="G22" i="6"/>
  <c r="G20" i="6"/>
  <c r="G16" i="6"/>
  <c r="E102" i="6" l="1"/>
  <c r="F102" i="6" s="1"/>
  <c r="E12" i="6"/>
  <c r="E119" i="6" l="1"/>
  <c r="E120" i="6" s="1"/>
  <c r="F12" i="6"/>
  <c r="AH12" i="6" s="1"/>
  <c r="AE12" i="6"/>
  <c r="F62" i="6"/>
  <c r="G18" i="6"/>
  <c r="G102" i="6"/>
  <c r="J108" i="6"/>
  <c r="D5" i="6"/>
  <c r="G62" i="6" l="1"/>
  <c r="S62" i="6"/>
  <c r="AE62" i="6"/>
  <c r="AW62" i="6"/>
  <c r="AB12" i="6"/>
  <c r="AQ12" i="6"/>
  <c r="AN12" i="6"/>
  <c r="V12" i="6"/>
  <c r="AT12" i="6"/>
  <c r="AK12" i="6"/>
  <c r="J12" i="6"/>
  <c r="AW12" i="6"/>
  <c r="M12" i="6"/>
  <c r="Y12" i="6"/>
  <c r="P12" i="6"/>
  <c r="S12" i="6"/>
  <c r="J62" i="6"/>
  <c r="AB62" i="6"/>
  <c r="AH62" i="6"/>
  <c r="V62" i="6"/>
  <c r="P62" i="6"/>
  <c r="Y62" i="6"/>
  <c r="AE108" i="6"/>
  <c r="M108" i="6"/>
  <c r="M62" i="6"/>
  <c r="AK62" i="6"/>
  <c r="G12" i="6"/>
  <c r="AH102" i="6"/>
  <c r="AE102" i="6"/>
  <c r="M102" i="6"/>
  <c r="AT102" i="6"/>
  <c r="V102" i="6"/>
  <c r="P102" i="6"/>
  <c r="AB108" i="6"/>
  <c r="J102" i="6"/>
  <c r="Y108" i="6"/>
  <c r="AQ62" i="6"/>
  <c r="AN62" i="6"/>
  <c r="AN102" i="6"/>
  <c r="AN108" i="6"/>
  <c r="S102" i="6"/>
  <c r="P108" i="6"/>
  <c r="V108" i="6"/>
  <c r="Y102" i="6"/>
  <c r="AK102" i="6"/>
  <c r="AT62" i="6"/>
  <c r="AB102" i="6"/>
  <c r="AK108" i="6"/>
  <c r="AT108" i="6"/>
  <c r="S108" i="6"/>
  <c r="AH108" i="6"/>
  <c r="AQ108" i="6"/>
  <c r="AW108" i="6"/>
  <c r="AW102" i="6"/>
  <c r="AQ102" i="6"/>
  <c r="S18" i="6"/>
  <c r="J18" i="6"/>
  <c r="M18" i="6"/>
  <c r="P18" i="6"/>
  <c r="G5" i="2"/>
  <c r="G2" i="9" l="1"/>
  <c r="G3" i="9" s="1"/>
  <c r="D6" i="10"/>
  <c r="F6" i="10" s="1"/>
  <c r="V18" i="6"/>
  <c r="AH18" i="6"/>
  <c r="AT18" i="6"/>
  <c r="AQ18" i="6"/>
  <c r="AK18" i="6"/>
  <c r="AN18" i="6"/>
  <c r="Y18" i="6"/>
  <c r="AE18" i="6"/>
  <c r="AB18" i="6"/>
  <c r="G108" i="6" l="1"/>
  <c r="E121" i="6" l="1"/>
  <c r="E122" i="6" s="1"/>
  <c r="H121" i="6"/>
  <c r="H122" i="6" s="1"/>
  <c r="AL121" i="6"/>
  <c r="AL122" i="6" s="1"/>
  <c r="N121" i="6"/>
  <c r="N122" i="6" s="1"/>
  <c r="AI121" i="6"/>
  <c r="AI122" i="6" s="1"/>
  <c r="Z121" i="6"/>
  <c r="Z122" i="6" s="1"/>
  <c r="W121" i="6"/>
  <c r="W122" i="6" s="1"/>
  <c r="AF121" i="6"/>
  <c r="AF122" i="6" s="1"/>
  <c r="Q121" i="6"/>
  <c r="Q122" i="6" s="1"/>
  <c r="AO121" i="6"/>
  <c r="AO122" i="6" s="1"/>
  <c r="K121" i="6"/>
  <c r="K122" i="6" s="1"/>
  <c r="T121" i="6"/>
  <c r="T122" i="6" s="1"/>
  <c r="AC121" i="6"/>
  <c r="AC122" i="6" s="1"/>
  <c r="AR121" i="6"/>
  <c r="AR122" i="6" s="1"/>
  <c r="AU121" i="6"/>
  <c r="AU122" i="6" s="1"/>
</calcChain>
</file>

<file path=xl/sharedStrings.xml><?xml version="1.0" encoding="utf-8"?>
<sst xmlns="http://schemas.openxmlformats.org/spreadsheetml/2006/main" count="3622" uniqueCount="1332">
  <si>
    <t>Item</t>
  </si>
  <si>
    <t>Tipo</t>
  </si>
  <si>
    <t>Banco</t>
  </si>
  <si>
    <t>Código</t>
  </si>
  <si>
    <t>Descrição</t>
  </si>
  <si>
    <t>Un.</t>
  </si>
  <si>
    <t>Qtd.</t>
  </si>
  <si>
    <t>Preço Unit</t>
  </si>
  <si>
    <t>Preço com BDI</t>
  </si>
  <si>
    <t>Total sem BDI</t>
  </si>
  <si>
    <t>Total</t>
  </si>
  <si>
    <t xml:space="preserve"> 1</t>
  </si>
  <si>
    <t>SERVIÇOS PRELIMINARES</t>
  </si>
  <si>
    <t xml:space="preserve"> 1.1</t>
  </si>
  <si>
    <t>CANTEIRO DE OBRAS</t>
  </si>
  <si>
    <t xml:space="preserve"> 1.1.1</t>
  </si>
  <si>
    <t>Composição</t>
  </si>
  <si>
    <t>SINAPI</t>
  </si>
  <si>
    <t>EXECUÇÃO DE SANITÁRIO E VESTIÁRIO EM CANTEIRO DE OBRA EM CHAPA DE MADEIRA COMPENSADA, NÃO INCLUSO MOBILIÁRIO. AF_02/2016</t>
  </si>
  <si>
    <t>M2</t>
  </si>
  <si>
    <t>Próprio</t>
  </si>
  <si>
    <t>PS-001</t>
  </si>
  <si>
    <t>PLACA DE OBRA EM CHAPA DE AÇO GALVANIZADO 3,00m x 2,00m. (REF. 74209/1 SINAPI 01/2020)</t>
  </si>
  <si>
    <t>UN</t>
  </si>
  <si>
    <t xml:space="preserve"> 1.1.2</t>
  </si>
  <si>
    <t>PS-002</t>
  </si>
  <si>
    <t>ENTRADA PROVISORIA DE ENERGIA ELETRICA AEREA TRIFASICA 40A EM POSTE MADEIRA</t>
  </si>
  <si>
    <t>UN.</t>
  </si>
  <si>
    <t>EXECUÇÃO DE REFEITÓRIO EM CANTEIRO DE OBRA EM CHAPA DE MADEIRA COMPENSADA, NÃO INCLUSO MOBILIÁRIO E EQUIPAMENTOS. AF_02/2016</t>
  </si>
  <si>
    <t xml:space="preserve"> 1.1.3</t>
  </si>
  <si>
    <t>EXECUÇÃO DE ALMOXARIFADO EM CANTEIRO DE OBRA EM CHAPA DE MADEIRA COMPENSADA, INCLUSO PRATELEIRAS. AF_02/2016</t>
  </si>
  <si>
    <t xml:space="preserve"> 1.1.4</t>
  </si>
  <si>
    <t>EXECUÇÃO DE ESCRITÓRIO EM CANTEIRO DE OBRA EM CHAPA DE MADEIRA COMPENSADA, NÃO INCLUSO MOBILIÁRIO E EQUIPAMENTOS. AF_02/2016</t>
  </si>
  <si>
    <t xml:space="preserve"> 1.1.5</t>
  </si>
  <si>
    <t>TAPUME COM TELHA METÁLICA. AF_05/2018</t>
  </si>
  <si>
    <t xml:space="preserve"> 1.1.6</t>
  </si>
  <si>
    <t>PS-003</t>
  </si>
  <si>
    <t>LIGAÇÃO PROVISÓRIA DE ÁGUA E SANITÁRIO</t>
  </si>
  <si>
    <t xml:space="preserve"> 1.1.7</t>
  </si>
  <si>
    <t>PS-004</t>
  </si>
  <si>
    <t>LIMPEZA MECANIZADA DE TERRENO COM REMOCAO DE CAMADA VEGETAL, UTILIZANDO MOTONIVELADORA (Área do terreno)</t>
  </si>
  <si>
    <t xml:space="preserve"> 1.1.8</t>
  </si>
  <si>
    <t>LOCACAO CONVENCIONAL DE OBRA, UTILIZANDO GABARITO DE TÁBUAS CORRIDAS PONTALETADAS A CADA 2,00M -  2 UTILIZAÇÕES. AF_10/2018</t>
  </si>
  <si>
    <t>M</t>
  </si>
  <si>
    <t xml:space="preserve"> 1.2</t>
  </si>
  <si>
    <t>ADMINISTRAÇÃO LOCAL</t>
  </si>
  <si>
    <t xml:space="preserve"> 1.2.1</t>
  </si>
  <si>
    <t>PS-201</t>
  </si>
  <si>
    <t xml:space="preserve"> 2</t>
  </si>
  <si>
    <t>BLOCO EDUCACIONAL</t>
  </si>
  <si>
    <t xml:space="preserve"> 2.4</t>
  </si>
  <si>
    <t>TERRAPLENAGEM</t>
  </si>
  <si>
    <t xml:space="preserve"> 2.4.1</t>
  </si>
  <si>
    <t>PS-005</t>
  </si>
  <si>
    <t>SERVICOS TOPOGRAFICOS PARA PAVIMENTACAO, INCLUSIVE NOTA DE SERVICOS, ACOMPANHAMENTO E GREIDE</t>
  </si>
  <si>
    <t xml:space="preserve"> 2.4.2</t>
  </si>
  <si>
    <t>EXECUÇÃO E COMPACTAÇÃO DE ATERRO COM SOLO PREDOMINANTEMENTE ARENOSO - EXCLUSIVE SOLO, ESCAVAÇÃO, CARGA E TRANSPORTE. AF_11/2019</t>
  </si>
  <si>
    <t>M3</t>
  </si>
  <si>
    <t xml:space="preserve"> 2.4.3</t>
  </si>
  <si>
    <t>Insumo</t>
  </si>
  <si>
    <t xml:space="preserve">ARGILA OU BARRO PARA ATERRO/REATERRO (COM TRANSPORTE ATE 10 KM)  </t>
  </si>
  <si>
    <t xml:space="preserve"> 2.4.4</t>
  </si>
  <si>
    <t>TRANSPORTE COM CAMINHÃO BASCULANTE DE 6 M³, EM VIA INTERNA (DENTRO DO CANTEIRO - UNIDADE: M3XKM). AF_07/2020</t>
  </si>
  <si>
    <t>M3XKM</t>
  </si>
  <si>
    <t xml:space="preserve"> 2.5</t>
  </si>
  <si>
    <t>MOVIMENTO DE TERRA</t>
  </si>
  <si>
    <t xml:space="preserve"> 2.5.1</t>
  </si>
  <si>
    <t>PS-006</t>
  </si>
  <si>
    <t>COMPACTACAO MECANICA, SEM CONTROLE DO GC, ATERRO DA EDIFICACAO (C/COMPACTADOR PLACA 400 KG)</t>
  </si>
  <si>
    <t xml:space="preserve"> 2.5.2</t>
  </si>
  <si>
    <t>LASTRO COM MATERIAL GRANULAR, APLICAÇÃO EM BLOCOS DE COROAMENTO, ESPESSURA DE *5 CM*. AF_08/2017</t>
  </si>
  <si>
    <t xml:space="preserve"> 2.5.3</t>
  </si>
  <si>
    <t>REATERRO MANUAL APILOADO COM SOQUETE. AF_10/2017</t>
  </si>
  <si>
    <t xml:space="preserve"> 2.5.4</t>
  </si>
  <si>
    <t>ESCAVAÇÃO MANUAL DE VALA PARA VIGA BALDRAME, COM PREVISÃO DE FÔRMA. AF_06/2017</t>
  </si>
  <si>
    <t xml:space="preserve"> 2.5.5</t>
  </si>
  <si>
    <t>ESCAVAÇÃO MANUAL PARA BLOCO DE COROAMENTO OU SAPATA, COM PREVISÃO DE FÔRMA. AF_06/2017</t>
  </si>
  <si>
    <t xml:space="preserve"> 2.6</t>
  </si>
  <si>
    <t>INFRA ESTRUTURA</t>
  </si>
  <si>
    <t xml:space="preserve"> 2.6.1</t>
  </si>
  <si>
    <t>FUNDAÇÕES E ARRANQUES</t>
  </si>
  <si>
    <t xml:space="preserve"> 2.6.1.1</t>
  </si>
  <si>
    <t>ARMAÇÃO DE PILAR OU VIGA DE UMA ESTRUTURA CONVENCIONAL DE CONCRETO ARMADO EM UMA EDIFICAÇÃO TÉRREA OU SOBRADO UTILIZANDO AÇO CA-60 DE 5,0 MM - MONTAGEM. AF_12/2015</t>
  </si>
  <si>
    <t>KG</t>
  </si>
  <si>
    <t xml:space="preserve"> 2.6.1.2</t>
  </si>
  <si>
    <t>ARMAÇÃO DE PILAR OU VIGA DE UMA ESTRUTURA CONVENCIONAL DE CONCRETO ARMADO EM UMA EDIFICAÇÃO TÉRREA OU SOBRADO UTILIZANDO AÇO CA-50 DE 10,0 MM - MONTAGEM. AF_12/2015</t>
  </si>
  <si>
    <t xml:space="preserve"> 2.6.1.3</t>
  </si>
  <si>
    <t>ARMAÇÃO DE PILAR OU VIGA DE UMA ESTRUTURA CONVENCIONAL DE CONCRETO ARMADO EM UMA EDIFICAÇÃO TÉRREA OU SOBRADO UTILIZANDO AÇO CA-50 DE 12,5 MM - MONTAGEM. AF_12/2015</t>
  </si>
  <si>
    <t xml:space="preserve"> 2.6.1.4</t>
  </si>
  <si>
    <t>ARMAÇÃO DE PILAR OU VIGA DE UMA ESTRUTURA CONVENCIONAL DE CONCRETO ARMADO EM UMA EDIFICAÇÃO TÉRREA OU SOBRADO UTILIZANDO AÇO CA-50 DE 16,0 MM - MONTAGEM. AF_12/2015</t>
  </si>
  <si>
    <t xml:space="preserve"> 2.6.1.5</t>
  </si>
  <si>
    <t>PS-007</t>
  </si>
  <si>
    <t>CONCRETAGEM DE SAPATAS E VIGAS BALDRAME, FCK 25 MPA, COM USO DE BOMBA  LANÇAMENTO, ADENSAMENTO E ACABAMENTO (REF. 96557 SINAPI)</t>
  </si>
  <si>
    <t xml:space="preserve"> 2.6.1.6</t>
  </si>
  <si>
    <t>ARMAÇÃO DE BLOCO, VIGA BALDRAME OU SAPATA UTILIZANDO AÇO CA-50 DE 8 MM - MONTAGEM. AF_06/2017</t>
  </si>
  <si>
    <t xml:space="preserve"> 2.6.1.7</t>
  </si>
  <si>
    <t>MONTAGEM E DESMONTAGEM DE FÔRMA DE PILARES RETANGULARES E ESTRUTURAS SIMILARES, PÉ-DIREITO SIMPLES, EM MADEIRA SERRADA, 4 UTILIZAÇÕES. AF_09/2020</t>
  </si>
  <si>
    <t xml:space="preserve"> 2.6.1.8</t>
  </si>
  <si>
    <t>FABRICAÇÃO, MONTAGEM E DESMONTAGEM DE FÔRMA PARA SAPATA, EM MADEIRA SERRADA, E=25 MM, 2 UTILIZAÇÕES. AF_06/2017</t>
  </si>
  <si>
    <t xml:space="preserve"> 2.6.1.9</t>
  </si>
  <si>
    <t>IMPERMEABILIZAÇÃO DE SUPERFÍCIE COM EMULSÃO ASFÁLTICA, 2 DEMÃOS AF_06/2018</t>
  </si>
  <si>
    <t xml:space="preserve"> 2.6.1.10</t>
  </si>
  <si>
    <t>CONCRETAGEM DE PILARES, FCK = 25 MPA, COM USO DE BOMBA EM EDIFICAÇÃO COM SEÇÃO MÉDIA DE PILARES MENOR OU IGUAL A 0,25 M² - LANÇAMENTO, ADENSAMENTO E ACABAMENTO. AF_12/2015</t>
  </si>
  <si>
    <t xml:space="preserve"> 2.6.2</t>
  </si>
  <si>
    <t>VIGAS BALDRAMES</t>
  </si>
  <si>
    <t xml:space="preserve"> 2.6.2.1</t>
  </si>
  <si>
    <t>ARMAÇÃO DE BLOCO, VIGA BALDRAME E SAPATA UTILIZANDO AÇO CA-60 DE 5 MM - MONTAGEM. AF_06/2017</t>
  </si>
  <si>
    <t xml:space="preserve"> 2.6.2.2</t>
  </si>
  <si>
    <t>ARMAÇÃO DE BLOCO, VIGA BALDRAME OU SAPATA UTILIZANDO AÇO CA-50 DE 6,3 MM - MONTAGEM. AF_06/2017</t>
  </si>
  <si>
    <t xml:space="preserve"> 2.6.2.3</t>
  </si>
  <si>
    <t xml:space="preserve"> 2.6.2.4</t>
  </si>
  <si>
    <t>ARMAÇÃO DE BLOCO, VIGA BALDRAME OU SAPATA UTILIZANDO AÇO CA-50 DE 10 MM - MONTAGEM. AF_06/2017</t>
  </si>
  <si>
    <t xml:space="preserve"> 2.6.2.5</t>
  </si>
  <si>
    <t>ARMAÇÃO DE BLOCO, VIGA BALDRAME OU SAPATA UTILIZANDO AÇO CA-50 DE 12,5 MM - MONTAGEM. AF_06/2017</t>
  </si>
  <si>
    <t xml:space="preserve"> 2.6.2.6</t>
  </si>
  <si>
    <t xml:space="preserve"> 2.6.2.7</t>
  </si>
  <si>
    <t>FABRICAÇÃO, MONTAGEM E DESMONTAGEM DE FÔRMA PARA VIGA BALDRAME, EM MADEIRA SERRADA, E=25 MM, 4 UTILIZAÇÕES. AF_06/2017</t>
  </si>
  <si>
    <t xml:space="preserve"> 2.6.2.8</t>
  </si>
  <si>
    <t xml:space="preserve"> 2.7</t>
  </si>
  <si>
    <t>SUPERESTRUTURA</t>
  </si>
  <si>
    <t xml:space="preserve"> 2.7.1</t>
  </si>
  <si>
    <t>PILARES</t>
  </si>
  <si>
    <t xml:space="preserve"> 2.7.1.1</t>
  </si>
  <si>
    <t xml:space="preserve"> 2.7.1.2</t>
  </si>
  <si>
    <t xml:space="preserve"> 2.7.1.3</t>
  </si>
  <si>
    <t xml:space="preserve"> 2.7.1.4</t>
  </si>
  <si>
    <t xml:space="preserve"> 2.7.1.5</t>
  </si>
  <si>
    <t xml:space="preserve"> 2.7.1.6</t>
  </si>
  <si>
    <t xml:space="preserve"> 2.7.2</t>
  </si>
  <si>
    <t>VIGAS</t>
  </si>
  <si>
    <t xml:space="preserve"> 2.7.2.1</t>
  </si>
  <si>
    <t xml:space="preserve"> 2.7.2.2</t>
  </si>
  <si>
    <t>ARMAÇÃO DE PILAR OU VIGA DE UMA ESTRUTURA CONVENCIONAL DE CONCRETO ARMADO EM UMA EDIFICAÇÃO TÉRREA OU SOBRADO UTILIZANDO AÇO CA-50 DE 6,3 MM - MONTAGEM. AF_12/2015</t>
  </si>
  <si>
    <t xml:space="preserve"> 2.7.2.3</t>
  </si>
  <si>
    <t>ARMAÇÃO DE PILAR OU VIGA DE UMA ESTRUTURA CONVENCIONAL DE CONCRETO ARMADO EM UMA EDIFICAÇÃO TÉRREA OU SOBRADO UTILIZANDO AÇO CA-50 DE 8,0 MM - MONTAGEM. AF_12/2015</t>
  </si>
  <si>
    <t xml:space="preserve"> 2.7.2.4</t>
  </si>
  <si>
    <t xml:space="preserve"> 2.7.2.5</t>
  </si>
  <si>
    <t xml:space="preserve"> 2.7.2.6</t>
  </si>
  <si>
    <t xml:space="preserve"> 2.7.2.7</t>
  </si>
  <si>
    <t>PS-009</t>
  </si>
  <si>
    <t>CONCRETAGEM DE VIGAS E LAJES, FCK=25 MPA, PARA LAJES PREMOLDADAS COM USO DE BOMBA EM EDIFICAÇÃO COM ÁREA MÉDIA DE LAJES MENOR OU IGUAL A 20 M² - LANÇAMENTO, ADENSAMENTO E ACABAMENTO.</t>
  </si>
  <si>
    <t xml:space="preserve"> 2.7.2.8</t>
  </si>
  <si>
    <t>FABRICAÇÃO DE FÔRMA PARA VIGAS, COM MADEIRA SERRADA, E = 25 MM. AF_09/2020</t>
  </si>
  <si>
    <t xml:space="preserve"> 2.7.3</t>
  </si>
  <si>
    <t>LAJES</t>
  </si>
  <si>
    <t xml:space="preserve"> 2.7.3.1</t>
  </si>
  <si>
    <t>ARMAÇÃO DE LAJE DE UMA ESTRUTURA CONVENCIONAL DE CONCRETO ARMADO EM UMA EDIFICAÇÃO TÉRREA OU SOBRADO UTILIZANDO AÇO CA-60 DE 5,0 MM - MONTAGEM. AF_12/2015</t>
  </si>
  <si>
    <t xml:space="preserve"> 2.7.3.2</t>
  </si>
  <si>
    <t>ARMAÇÃO DE LAJE DE UMA ESTRUTURA CONVENCIONAL DE CONCRETO ARMADO EM UMA EDIFICAÇÃO TÉRREA OU SOBRADO UTILIZANDO AÇO CA-50 DE 6,3 MM - MONTAGEM. AF_12/2015</t>
  </si>
  <si>
    <t xml:space="preserve"> 2.7.3.3</t>
  </si>
  <si>
    <t>ARMAÇÃO DE LAJE DE UMA ESTRUTURA CONVENCIONAL DE CONCRETO ARMADO EM UMA EDIFICAÇÃO TÉRREA OU SOBRADO UTILIZANDO AÇO CA-50 DE 8,0 MM - MONTAGEM. AF_12/2015</t>
  </si>
  <si>
    <t xml:space="preserve"> 2.7.3.4</t>
  </si>
  <si>
    <t>ARMAÇÃO DE LAJE DE UMA ESTRUTURA CONVENCIONAL DE CONCRETO ARMADO EM UMA EDIFICAÇÃO TÉRREA OU SOBRADO UTILIZANDO AÇO CA-50 DE 10,0 MM - MONTAGEM. AF_12/2015</t>
  </si>
  <si>
    <t xml:space="preserve"> 2.7.3.5</t>
  </si>
  <si>
    <t xml:space="preserve"> 2.7.3.6</t>
  </si>
  <si>
    <t>PS-011</t>
  </si>
  <si>
    <t>MONTAGEM DE LAJE TRELIÇADA DE COBERTURA 1D, C/ ESCORAMENTO (REF. 101963 SINAPI 06/2021)</t>
  </si>
  <si>
    <t xml:space="preserve"> 2.7.3.7</t>
  </si>
  <si>
    <t>PS-012</t>
  </si>
  <si>
    <t>MONTAGEM DE LAJE TRELIÇADA DE COBERTURA 2D, C/ ESCORAMENTO E FORMA (REF. 101963 SINAPI 06/2021)</t>
  </si>
  <si>
    <t xml:space="preserve"> 2.7.3.8</t>
  </si>
  <si>
    <t>MONTAGEM E DESMONTAGEM DE FÔRMA PARA ESCADAS, COM 1 LANCE E LAJE PLANA, EM CHAPA DE MADEIRA COMPENSADA RESINADA, 4 UTILIZAÇÕES. AF_11/2020</t>
  </si>
  <si>
    <t xml:space="preserve"> 2.7.4</t>
  </si>
  <si>
    <t>ESCADAS E RAMPA</t>
  </si>
  <si>
    <t xml:space="preserve"> 2.7.4.1</t>
  </si>
  <si>
    <t>ARMAÇÃO DE ESTRUTURAS DE CONCRETO ARMADO, EXCETO VIGAS, PILARES, LAJES E FUNDAÇÕES, UTILIZANDO AÇO CA-50 DE 6,3 MM - MONTAGEM. AF_12/2015</t>
  </si>
  <si>
    <t xml:space="preserve"> 2.7.4.2</t>
  </si>
  <si>
    <t>ARMAÇÃO DE ESTRUTURAS DE CONCRETO ARMADO, EXCETO VIGAS, PILARES, LAJES E FUNDAÇÕES, UTILIZANDO AÇO CA-50 DE 8,0 MM - MONTAGEM. AF_12/2015</t>
  </si>
  <si>
    <t xml:space="preserve"> 2.7.4.3</t>
  </si>
  <si>
    <t>ARMAÇÃO DE ESTRUTURAS DE CONCRETO ARMADO, EXCETO VIGAS, PILARES, LAJES E FUNDAÇÕES, UTILIZANDO AÇO CA-50 DE 10,0 MM - MONTAGEM. AF_12/2015</t>
  </si>
  <si>
    <t xml:space="preserve"> 2.7.4.4</t>
  </si>
  <si>
    <t xml:space="preserve"> 2.7.4.5</t>
  </si>
  <si>
    <t>MONTAGEM E DESMONTAGEM DE FÔRMA PARA ESCADAS, COM 1 LANCE E LAJE PLANA, EM MADEIRA SERRADA, 1 UTILIZAÇÃO. AF_11/2020</t>
  </si>
  <si>
    <t xml:space="preserve"> 2.8</t>
  </si>
  <si>
    <t>ALVENARIAS E VEDAÇÕES</t>
  </si>
  <si>
    <t xml:space="preserve"> 2.8.1</t>
  </si>
  <si>
    <t>ALVENARIA DE VEDAÇÃO DE BLOCOS CERÂMICOS FURADOS NA VERTICAL DE 14X19X39CM (ESPESSURA 14CM) DE PAREDES COM ÁREA LÍQUIDA MAIOR OU IGUAL A 6M² COM VÃOS E ARGAMASSA DE ASSENTAMENTO COM PREPARO EM BETONEIRA. AF_06/2014</t>
  </si>
  <si>
    <t xml:space="preserve"> 2.8.2</t>
  </si>
  <si>
    <t>VERGA MOLDADA IN LOCO EM CONCRETO PARA JANELAS COM MAIS DE 1,5 M DE VÃO. AF_03/2016</t>
  </si>
  <si>
    <t xml:space="preserve"> 2.8.3</t>
  </si>
  <si>
    <t>CONTRAVERGA MOLDADA IN LOCO EM CONCRETO PARA VÃOS DE MAIS DE 1,5 M DE COMPRIMENTO. AF_03/2016</t>
  </si>
  <si>
    <t xml:space="preserve"> 2.8.4</t>
  </si>
  <si>
    <t>VERGA MOLDADA IN LOCO EM CONCRETO PARA JANELAS COM ATÉ 1,5 M DE VÃO. AF_03/2016</t>
  </si>
  <si>
    <t xml:space="preserve"> 2.8.5</t>
  </si>
  <si>
    <t>CONTRAVERGA MOLDADA IN LOCO EM CONCRETO PARA VÃOS DE ATÉ 1,5 M DE COMPRIMENTO. AF_03/2016</t>
  </si>
  <si>
    <t xml:space="preserve"> 2.8.6</t>
  </si>
  <si>
    <t>VERGA MOLDADA IN LOCO EM CONCRETO PARA PORTAS COM ATÉ 1,5 M DE VÃO. AF_03/2016</t>
  </si>
  <si>
    <t xml:space="preserve"> 2.8.7</t>
  </si>
  <si>
    <t>VERGA MOLDADA IN LOCO EM CONCRETO PARA PORTAS COM MAIS DE 1,5 M DE VÃO. AF_03/2016</t>
  </si>
  <si>
    <t xml:space="preserve"> 2.9</t>
  </si>
  <si>
    <t>REVESTIMENTOS</t>
  </si>
  <si>
    <t xml:space="preserve"> 2.9.1</t>
  </si>
  <si>
    <t>PAREDES INTERNAS</t>
  </si>
  <si>
    <t xml:space="preserve"> 2.9.1.1</t>
  </si>
  <si>
    <t>CHAPISCO APLICADO EM ALVENARIAS E ESTRUTURAS DE CONCRETO INTERNAS, COM COLHER DE PEDREIRO.  ARGAMASSA TRAÇO 1:3 COM PREPARO EM BETONEIRA 400L. AF_06/2014</t>
  </si>
  <si>
    <t xml:space="preserve"> 2.9.1.2</t>
  </si>
  <si>
    <t>EMBOÇO, PARA RECEBIMENTO DE CERÂMICA, EM ARGAMASSA TRAÇO 1:2:8, PREPARO MECÂNICO COM BETONEIRA 400L, APLICADO MANUALMENTE EM FACES INTERNAS DE PAREDES, PARA AMBIENTE COM ÁREA ENTRE 5M2 E 10M2, ESPESSURA DE 20MM, COM EXECUÇÃO DE TALISCAS. AF_06/2014</t>
  </si>
  <si>
    <t xml:space="preserve"> 2.9.1.3</t>
  </si>
  <si>
    <t>REVESTIMENTO CERÂMICO PARA PAREDES INTERNAS COM PLACAS TIPO ESMALTADA PADRÃO POPULAR DE DIMENSÕES 20X20 CM, ARGAMASSA TIPO AC I, APLICADAS EM AMBIENTES DE ÁREA MAIOR QUE 5 M2 NA ALTURA INTEIRA DAS PAREDES. AF_06/2014</t>
  </si>
  <si>
    <t xml:space="preserve"> 2.9.1.4</t>
  </si>
  <si>
    <t>REVESTIMENTO CERÂMICO PARA PAREDES EXTERNAS EM PASTILHAS DE PORCELANA 5 X 5 CM (PLACAS DE 30 X 30 CM), ALINHADAS A PRUMO, APLICADO EM PANOS COM VÃOS. AF_06/2014</t>
  </si>
  <si>
    <t xml:space="preserve"> 2.9.1.5</t>
  </si>
  <si>
    <t>MASSA ÚNICA, PARA RECEBIMENTO DE PINTURA, EM ARGAMASSA TRAÇO 1:2:8, PREPARO MECÂNICO COM BETONEIRA 400L, APLICADA MANUALMENTE EM FACES INTERNAS DE PAREDES, ESPESSURA DE 20MM, COM EXECUÇÃO DE TALISCAS. AF_06/2014</t>
  </si>
  <si>
    <t xml:space="preserve"> 2.9.2</t>
  </si>
  <si>
    <t>PAREDES EXTERNAS</t>
  </si>
  <si>
    <t xml:space="preserve"> 2.9.2.1</t>
  </si>
  <si>
    <t>CHAPISCO APLICADO EM ALVENARIA (COM PRESENÇA DE VÃOS) E ESTRUTURAS DE CONCRETO DE FACHADA, COM COLHER DE PEDREIRO.  ARGAMASSA TRAÇO 1:3 COM PREPARO EM BETONEIRA 400L. AF_06/2014</t>
  </si>
  <si>
    <t xml:space="preserve"> 2.9.2.2</t>
  </si>
  <si>
    <t>EMBOÇO OU MASSA ÚNICA EM ARGAMASSA TRAÇO 1:2:8, PREPARO MECÂNICO COM BETONEIRA 400 L, APLICADA MANUALMENTE EM PANOS DE FACHADA COM PRESENÇA DE VÃOS, ESPESSURA DE 25 MM. AF_06/2014</t>
  </si>
  <si>
    <t xml:space="preserve"> 2.10</t>
  </si>
  <si>
    <t>TETOS</t>
  </si>
  <si>
    <t xml:space="preserve"> 2.10.1</t>
  </si>
  <si>
    <t>APLICAÇÃO MANUAL DE GESSO DESEMPENADO (SEM TALISCAS) EM TETO DE AMBIENTES DE ÁREA MAIOR QUE 10M², ESPESSURA DE 1,0CM. AF_06/2014</t>
  </si>
  <si>
    <t xml:space="preserve"> 2.11</t>
  </si>
  <si>
    <t>COBERTURA</t>
  </si>
  <si>
    <t xml:space="preserve"> 2.11.1</t>
  </si>
  <si>
    <t>ESTRUTURA TRELIÇADA DE COBERTURA, TIPO ARCO, COM LIGAÇÕES SOLDADAS, INCLUSOS PERFIS METÁLICOS, CHAPAS METÁLICAS, MÃO DE OBRA E TRANSPORTE COM GUINDASTE - FORNECIMENTO E INSTALAÇÃO. AF_01/2020_P</t>
  </si>
  <si>
    <t xml:space="preserve"> 2.11.2</t>
  </si>
  <si>
    <t>TELHAMENTO COM TELHA METÁLICA TERMOACÚSTICA E = 30 MM, COM ATÉ 2 ÁGUAS, INCLUSO IÇAMENTO. AF_07/2019</t>
  </si>
  <si>
    <t xml:space="preserve"> 2.11.3</t>
  </si>
  <si>
    <t>PINTURA COM TINTA ALQUÍDICA DE ACABAMENTO (ESMALTE SINTÉTICO FOSCO) PULVERIZADA SOBRE SUPERFÍCIES METÁLICAS (EXCETO PERFIL) EXECUTADO EM OBRA (POR DEMÃO). AF_01/2020</t>
  </si>
  <si>
    <t xml:space="preserve"> 2.12</t>
  </si>
  <si>
    <t>ESQUADRIAS</t>
  </si>
  <si>
    <t xml:space="preserve"> 2.12.1</t>
  </si>
  <si>
    <t>PORTAS</t>
  </si>
  <si>
    <t xml:space="preserve"> 2.12.1.1</t>
  </si>
  <si>
    <t>PORTA EM ALUMÍNIO DE ABRIR TIPO VENEZIANA COM GUARNIÇÃO, FIXAÇÃO COM PARAFUSOS - FORNECIMENTO E INSTALAÇÃO. AF_12/2019</t>
  </si>
  <si>
    <t xml:space="preserve"> 2.12.1.2</t>
  </si>
  <si>
    <t>PORTA DE ALUMÍNIO DE ABRIR COM LAMBRI, COM GUARNIÇÃO, FIXAÇÃO COM PARAFUSOS - FORNECIMENTO E INSTALAÇÃO. AF_12/2019</t>
  </si>
  <si>
    <t xml:space="preserve"> 2.12.1.3</t>
  </si>
  <si>
    <t>PS-013</t>
  </si>
  <si>
    <t>PORTA DE ALUMÍNIO DE ABRIR COM LAMBRI, 0,90X2,10M, COM BARRA DE APOIO INOX, COM GUARNIÇÃO, FIXAÇÃO COM PARAFUSOS - FORNECIMENTO E INSTALAÇÃO</t>
  </si>
  <si>
    <t xml:space="preserve"> 2.12.1.4</t>
  </si>
  <si>
    <t>PS-014</t>
  </si>
  <si>
    <t>PORTA DE VIDRO TEMPERADO, 2,00X2,10M, DUAS FOLHAS DE ABRIR, ESPESSURA 10MM, INCLUSIVE ACESSORIOS</t>
  </si>
  <si>
    <t xml:space="preserve"> 2.12.1.5</t>
  </si>
  <si>
    <t>PS-015</t>
  </si>
  <si>
    <t>PORTA DE VIDRO TEMPERADO, 0,80X2,10M, UMA FOLHA DE ABRIR, ESPESSURA 10MM, INCLUSIVE ACESSORIOS</t>
  </si>
  <si>
    <t xml:space="preserve"> 2.12.1.6</t>
  </si>
  <si>
    <t>PS-016</t>
  </si>
  <si>
    <t>PORTA DE ALUMÍNIO DE ABRIR COM LAMBRI, COM GUARNIÇÃO, COM VISOR EM VIDRO, FIXAÇÃO COM PARAFUSOS - FORNECIMENTO E INSTALAÇÃO</t>
  </si>
  <si>
    <t xml:space="preserve"> 2.12.1.7</t>
  </si>
  <si>
    <t>FECHADURA DE EMBUTIR PARA PORTA DE BANHEIRO, COMPLETA, ACABAMENTO PADRÃO POPULAR, INCLUSO EXECUÇÃO DE FURO - FORNECIMENTO E INSTALAÇÃO. AF_12/2019</t>
  </si>
  <si>
    <t xml:space="preserve"> 2.12.1.8</t>
  </si>
  <si>
    <t>FECHADURA DE EMBUTIR PARA PORTAS INTERNAS, COMPLETA, ACABAMENTO PADRÃO MÉDIO, COM EXECUÇÃO DE FURO - FORNECIMENTO E INSTALAÇÃO. AF_12/2019</t>
  </si>
  <si>
    <t xml:space="preserve"> 2.12.2</t>
  </si>
  <si>
    <t>JANELAS</t>
  </si>
  <si>
    <t xml:space="preserve"> 2.12.2.1</t>
  </si>
  <si>
    <t>PS-017</t>
  </si>
  <si>
    <t>JANELA DE ALUMÍNIO MAXIM-AR, FIXAÇÃO COM ARGAMASSA, COM VIDROS, PADRONIZADA. AF_07/2016</t>
  </si>
  <si>
    <t xml:space="preserve"> 2.12.2.2</t>
  </si>
  <si>
    <t>PS-018</t>
  </si>
  <si>
    <t>JANELA DE CORRER 2 FOLHAS - 1,20 x 1,10M , SENDO UMA FOLHA FIXA E UMA DE CORRER, PARA VIDRO TEMPERADO 8MM INCOLOR EM ALUMINIO ANODIZADO, INCLUINDO COMPONENTES PARA INSTALAÇÃO E FECHADURA - FORNECIMENTO E INSTALAÇÃO.</t>
  </si>
  <si>
    <t xml:space="preserve"> 2.12.2.3</t>
  </si>
  <si>
    <t>PS-019</t>
  </si>
  <si>
    <t>JANELA DE CORRER 4 FOLHAS - 3,00 x 1,10M , SENDO DUAS FOLHAS FIXAS E DUAS DE CORRER, PARA VIDRO TEMPERADO 8MM INCOLOR EM ALUMINIO ANODIZADO, INCLUINDO COMPONENTES PARA INSTALAÇÃO E FECHADURA - FORNECIMENTO E INSTALAÇÃO.</t>
  </si>
  <si>
    <t xml:space="preserve"> 2.12.2.4</t>
  </si>
  <si>
    <t xml:space="preserve"> 2.12.2.5</t>
  </si>
  <si>
    <t xml:space="preserve"> 2.12.2.6</t>
  </si>
  <si>
    <t xml:space="preserve"> 2.12.2.7</t>
  </si>
  <si>
    <t xml:space="preserve"> 2.12.2.8</t>
  </si>
  <si>
    <t>PS-021</t>
  </si>
  <si>
    <t>PEITORIL EM MARMORE BRANCO, LARGURA DE 15CM, ASSENTADO COM ARGAMASSA TRACO 1:4 (CIMENTO E AREIA MEDIA), PREPARO MANUAL DA ARGAMASSA</t>
  </si>
  <si>
    <t xml:space="preserve"> 2.13</t>
  </si>
  <si>
    <t>PISOS</t>
  </si>
  <si>
    <t xml:space="preserve"> 2.13.1</t>
  </si>
  <si>
    <t>COMPACTAÇÃO MECÂNICA DE SOLO PARA EXECUÇÃO DE RADIER, COM COMPACTADOR DE SOLOS A PERCUSSÃO. AF_09/2017</t>
  </si>
  <si>
    <t xml:space="preserve"> 2.13.2</t>
  </si>
  <si>
    <t>CONTRAPISO EM ARGAMASSA TRAÇO 1:4 (CIMENTO E AREIA), PREPARO MECÂNICO COM BETONEIRA 400 L, APLICADO EM ÁREAS SECAS SOBRE LAJE, ADERIDO, ESPESSURA 3CM. AF_06/2014</t>
  </si>
  <si>
    <t>ACABAMENTOS</t>
  </si>
  <si>
    <t xml:space="preserve"> 2.13.2.1</t>
  </si>
  <si>
    <t>IMPERMEABILIZAÇÃO DE SUPERFÍCIE COM MEMBRANA À BASE DE RESINA ACRÍLICA, 3 DEMÃOS. AF_06/2018</t>
  </si>
  <si>
    <t>PS-197</t>
  </si>
  <si>
    <t>REVESTIMEMENTO EM PLACAS DE ACM - FORNECIMENTO E INSTALAÇÃO</t>
  </si>
  <si>
    <t xml:space="preserve"> 2.13.2.3</t>
  </si>
  <si>
    <t>PS-026</t>
  </si>
  <si>
    <t>PISO EM GRANILITE, MARMORITE OU GRANITINA, INCLUSO JUNTAS DE DILATACAO PLASTICAS (REF 101752 SINAPI 08/2020)</t>
  </si>
  <si>
    <t xml:space="preserve"> 2.13.3</t>
  </si>
  <si>
    <t>RODAPÉS E SOLEIRAS</t>
  </si>
  <si>
    <t xml:space="preserve"> 2.13.3.1</t>
  </si>
  <si>
    <t>RODAPÉ EM MARMORITE, ALTURA 10CM. AF_09/2020</t>
  </si>
  <si>
    <t xml:space="preserve"> 2.13.3.2</t>
  </si>
  <si>
    <t>SOLEIRA EM MÁRMORE, LARGURA 15 CM, ESPESSURA 2,0 CM. AF_09/2020</t>
  </si>
  <si>
    <t xml:space="preserve"> 2.13.4</t>
  </si>
  <si>
    <t>PISOS EXTERNOS</t>
  </si>
  <si>
    <t xml:space="preserve"> 2.13.4.1</t>
  </si>
  <si>
    <t xml:space="preserve"> 2.13.4.3</t>
  </si>
  <si>
    <t>EXECUÇÃO DE PÁTIO/ESTACIONAMENTO EM PISO INTERTRAVADO, COM BLOCO RETANGULAR COR NATURAL DE 20 X 10 CM, ESPESSURA 8 CM. AF_12/2015</t>
  </si>
  <si>
    <t xml:space="preserve"> 2.14</t>
  </si>
  <si>
    <t>PINTURA</t>
  </si>
  <si>
    <t xml:space="preserve"> 2.14.1</t>
  </si>
  <si>
    <t xml:space="preserve"> 2.14.1.1</t>
  </si>
  <si>
    <t>APLICAÇÃO DE FUNDO SELADOR ACRÍLICO EM TETO, UMA DEMÃO. AF_06/2014</t>
  </si>
  <si>
    <t xml:space="preserve"> 2.14.1.2</t>
  </si>
  <si>
    <t>APLICAÇÃO MANUAL DE PINTURA COM TINTA LÁTEX ACRÍLICA EM TETO, DUAS DEMÃOS. AF_06/2014</t>
  </si>
  <si>
    <t xml:space="preserve"> 2.14.2</t>
  </si>
  <si>
    <t xml:space="preserve"> 2.14.2.1</t>
  </si>
  <si>
    <t>APLICAÇÃO DE FUNDO SELADOR ACRÍLICO EM PAREDES, UMA DEMÃO. AF_06/2014</t>
  </si>
  <si>
    <t xml:space="preserve"> 2.14.2.2</t>
  </si>
  <si>
    <t>APLICAÇÃO E LIXAMENTO DE MASSA LÁTEX EM PAREDES, DUAS DEMÃOS. AF_06/2014</t>
  </si>
  <si>
    <t xml:space="preserve"> 2.14.2.3</t>
  </si>
  <si>
    <t>APLICAÇÃO MANUAL DE PINTURA COM TINTA LÁTEX ACRÍLICA EM PAREDES, DUAS DEMÃOS. AF_06/2014</t>
  </si>
  <si>
    <t xml:space="preserve"> 2.14.3</t>
  </si>
  <si>
    <t xml:space="preserve"> 2.14.3.1</t>
  </si>
  <si>
    <t xml:space="preserve"> 2.14.3.3</t>
  </si>
  <si>
    <t xml:space="preserve"> 2.15</t>
  </si>
  <si>
    <t>LOUÇAS, METAIS E ACESSÓRIOS</t>
  </si>
  <si>
    <t xml:space="preserve"> 2.15.2</t>
  </si>
  <si>
    <t>LOUÇAS</t>
  </si>
  <si>
    <t xml:space="preserve"> 2.15.2.1</t>
  </si>
  <si>
    <t>VASO SANITARIO SIFONADO CONVENCIONAL COM LOUÇA BRANCA, INCLUSO CONJUNTO DE LIGAÇÃO PARA BACIA SANITÁRIA AJUSTÁVEL - FORNECIMENTO E INSTALAÇÃO. AF_10/2016</t>
  </si>
  <si>
    <t xml:space="preserve"> 2.15.2.2</t>
  </si>
  <si>
    <t>MICTÓRIO SIFONADO LOUÇA BRANCA  PADRÃO MÉDIO  FORNECIMENTO E INSTALAÇÃO. AF_01/2020</t>
  </si>
  <si>
    <t xml:space="preserve"> 2.15.2.3</t>
  </si>
  <si>
    <t>PS-028</t>
  </si>
  <si>
    <t>CONJUNTO SANITÁRIO PARA DEFICIENTES FÍSICOS, COM BACIA SANITÁRIA, LAVATÓRIO, BARRAS DE APOIO E ACESSÓRIOS</t>
  </si>
  <si>
    <t xml:space="preserve"> 2.15.3</t>
  </si>
  <si>
    <t>METAIS E ACESSÓRIOS</t>
  </si>
  <si>
    <t xml:space="preserve"> 2.15.3.1</t>
  </si>
  <si>
    <t>CHUVEIRO ELÉTRICO COMUM CORPO PLÁSTICO, TIPO DUCHA  FORNECIMENTO E INSTALAÇÃO. AF_01/2020</t>
  </si>
  <si>
    <t xml:space="preserve"> 2.15.3.2</t>
  </si>
  <si>
    <t>KIT DE ACESSORIOS PARA BANHEIRO EM METAL CROMADO, 5 PECAS, INCLUSO FIXAÇÃO. AF_01/2020</t>
  </si>
  <si>
    <t xml:space="preserve"> 2.15.3.3</t>
  </si>
  <si>
    <t>SABONETEIRA PLASTICA TIPO DISPENSER PARA SABONETE LIQUIDO COM RESERVATORIO 800 A 1500 ML, INCLUSO FIXAÇÃO. AF_01/2020</t>
  </si>
  <si>
    <t xml:space="preserve"> 2.15.3.4</t>
  </si>
  <si>
    <t xml:space="preserve">ESPELHO CRISTAL E = 4 MM  </t>
  </si>
  <si>
    <t xml:space="preserve"> 2.15.3.5</t>
  </si>
  <si>
    <t>PS-030</t>
  </si>
  <si>
    <t>PAPELEIRA PLASTICA TIPO DISPENSER PARA PAPEL HIGIENICO ROLAO</t>
  </si>
  <si>
    <t xml:space="preserve"> 2.15.3.6</t>
  </si>
  <si>
    <t>PS-031</t>
  </si>
  <si>
    <t>TOALHEIRO PLASTICO TIPO DISPENSER PARA PAPEL TOALHA INTERFOLHADO (BANHEIROS E LABORATÓRIO)TOALHEIRO PLASTICO TIPO DISPENSER PARA PAPEL TOALHA INTERFOLHADO (BANHEIROS E LABORATÓRIO)</t>
  </si>
  <si>
    <t xml:space="preserve"> 2.15.4</t>
  </si>
  <si>
    <t>DIVISÓRIAS E BANCADAS EM GRANITO</t>
  </si>
  <si>
    <t xml:space="preserve"> 2.15.4.1</t>
  </si>
  <si>
    <t>DIVISORIA SANITÁRIA, TIPO CABINE, EM GRANITO CINZA POLIDO, ESP = 3CM, ASSENTADO COM ARGAMASSA COLANTE AC III-E, EXCLUSIVE FERRAGENS. AF_01/2021</t>
  </si>
  <si>
    <t xml:space="preserve"> 2.15.4.2</t>
  </si>
  <si>
    <t>PS-032</t>
  </si>
  <si>
    <t>BANCADA DE GRANITO CINZA POLIDO 300 X 60 CM, COM RODABANCA DE 10CM E RESSALTO DE CONTENÇÃO DE ÁGUA DE 5CM, COM CUBA DE EMBUTIR DE AÇO INOXIDÁVEL MÉDIA, VÁLVULA AMERICANA EM METAL CROMADO, SIFÃO FLEXÍVEL EM PVC, ENGATE FLEXÍVEL 30 CM, TORNEIRA CROMADA LONGA DE PAREDE, 1/2 OU 3/4, PARA PIA DE COZINHA, PADRÃO POPULAR - FORNECIMENTO E INSTALAÇÃO (REF 86889 SINAPI 04/2020)</t>
  </si>
  <si>
    <t xml:space="preserve"> 2.15.4.3</t>
  </si>
  <si>
    <t>PS-033</t>
  </si>
  <si>
    <t>BANCADA GRANITO CINZA POLIDO 1,50 X 0,60M, COM RODABANCA DE 10CM E RESSALTO DE CONTENÇÃO DE ÁGUA DE 5CM, INCL. CUBA DE EMBUTIR OVAL LOUÇA BRANCA 35 X 50CM, VÁLVULA METAL CROMADO, SIFÃO FLEXÍVEL PVC, ENGATE 30CM FLEXÍVEL PLÁSTICO E TORNEIRA CROMADA DE MESA, PADRÃO POPULAR - FORNEC. E INSTALAÇÃO (REF. 86895 SINAPI 04/2020)</t>
  </si>
  <si>
    <t>un</t>
  </si>
  <si>
    <t xml:space="preserve"> 2.15.4.4</t>
  </si>
  <si>
    <t>PS-034</t>
  </si>
  <si>
    <t>BANCADA GRANITO CINZA POLIDO 3,70 X 0,60M, COM RODABANCA DE 10CM E RESSALTO DE CONTENÇÃO DE ÁGUA DE 5CM, INCL. CUBA DE EMBUTIR OVAL LOUÇA BRANCA 35 X 50CM, VÁLVULA METAL CROMADO, SIFÃO FLEXÍVEL PVC, ENGATE 30CM FLEXÍVEL PLÁSTICO E TORNEIRA CROMADA DE MESA, PADRÃO POPULAR - FORNEC. E INSTALAÇÃO (REF. 86895 SINAPI 04/2020)</t>
  </si>
  <si>
    <t xml:space="preserve"> 2.15.4.7</t>
  </si>
  <si>
    <t>PS-195</t>
  </si>
  <si>
    <t>BANCADA GRANITO CINZA POLIDO (SECA) - 600X80 CM FIXADA SOBRE PAREDE DE ALVENARIA DE TIJOLO DE 1/2 VEZ ACABAMENTO EM REVESTIMENTO CERÂMICO COM REJUNTE DE COR BRANCO, FORNEC. E INSTALAÇÃO.</t>
  </si>
  <si>
    <t xml:space="preserve"> 2.16</t>
  </si>
  <si>
    <t>INSTALAÇÕES ELETRICAS</t>
  </si>
  <si>
    <t xml:space="preserve"> 2.16.1</t>
  </si>
  <si>
    <t>QUADROS</t>
  </si>
  <si>
    <t xml:space="preserve"> 2.16.1.1</t>
  </si>
  <si>
    <t>QUADRO DE DISTRIBUIÇÃO DE ENERGIA EM CHAPA DE AÇO GALVANIZADO, DE EMBUTIR, COM BARRAMENTO TRIFÁSICO, PARA 24 DISJUNTORES DIN 100A - FORNECIMENTO E INSTALAÇÃO. AF_10/2020</t>
  </si>
  <si>
    <t xml:space="preserve"> 2.16.1.2</t>
  </si>
  <si>
    <t>QUADRO DE DISTRIBUIÇÃO DE ENERGIA EM CHAPA DE AÇO GALVANIZADO, DE EMBUTIR, COM BARRAMENTO TRIFÁSICO, PARA 40 DISJUNTORES DIN 100A - FORNECIMENTO E INSTALAÇÃO. AF_10/2020</t>
  </si>
  <si>
    <t xml:space="preserve"> 2.16.2</t>
  </si>
  <si>
    <t>CABOS</t>
  </si>
  <si>
    <t xml:space="preserve"> 2.16.2.1</t>
  </si>
  <si>
    <t>CABO DE COBRE FLEXÍVEL ISOLADO, 2,5 MM², ANTI-CHAMA 450/750 V, PARA CIRCUITOS TERMINAIS - FORNECIMENTO E INSTALAÇÃO. AF_12/2015</t>
  </si>
  <si>
    <t xml:space="preserve"> 2.16.2.2</t>
  </si>
  <si>
    <t>CABO DE COBRE FLEXÍVEL ISOLADO, 4 MM², ANTI-CHAMA 450/750 V, PARA CIRCUITOS TERMINAIS - FORNECIMENTO E INSTALAÇÃO. AF_12/2015</t>
  </si>
  <si>
    <t xml:space="preserve"> 2.16.2.3</t>
  </si>
  <si>
    <t>CABO DE COBRE FLEXÍVEL ISOLADO, 6 MM², ANTI-CHAMA 450/750 V, PARA CIRCUITOS TERMINAIS - FORNECIMENTO E INSTALAÇÃO. AF_12/2015</t>
  </si>
  <si>
    <t xml:space="preserve"> 2.16.2.4</t>
  </si>
  <si>
    <t>CABO DE COBRE FLEXÍVEL ISOLADO, 10 MM², ANTI-CHAMA 0,6/1,0 KV, PARA DISTRIBUIÇÃO - FORNECIMENTO E INSTALAÇÃO. AF_12/2015</t>
  </si>
  <si>
    <t xml:space="preserve"> 2.16.2.5</t>
  </si>
  <si>
    <t>CABO DE COBRE FLEXÍVEL ISOLADO, 16 MM², ANTI-CHAMA 0,6/1,0 KV, PARA DISTRIBUIÇÃO - FORNECIMENTO E INSTALAÇÃO. AF_12/2015</t>
  </si>
  <si>
    <t xml:space="preserve"> 2.16.2.6</t>
  </si>
  <si>
    <t>CABO DE COBRE FLEXÍVEL ISOLADO, 25 MM², ANTI-CHAMA 0,6/1,0 KV, PARA DISTRIBUIÇÃO - FORNECIMENTO E INSTALAÇÃO. AF_12/2015</t>
  </si>
  <si>
    <t xml:space="preserve"> 2.16.2.7</t>
  </si>
  <si>
    <t>CABO DE COBRE FLEXÍVEL ISOLADO, 50 MM², ANTI-CHAMA 0,6/1,0 KV, PARA DISTRIBUIÇÃO - FORNECIMENTO E INSTALAÇÃO. AF_12/2015</t>
  </si>
  <si>
    <t xml:space="preserve"> 2.16.2.8</t>
  </si>
  <si>
    <t>CABO DE COBRE FLEXÍVEL ISOLADO, 95 MM², ANTI-CHAMA 0,6/1,0 KV, PARA DISTRIBUIÇÃO - FORNECIMENTO E INSTALAÇÃO. AF_12/2015</t>
  </si>
  <si>
    <t xml:space="preserve"> 2.16.3</t>
  </si>
  <si>
    <t>DISPOSITIVOS DE PROTEÇÃO</t>
  </si>
  <si>
    <t xml:space="preserve"> 2.16.3.1</t>
  </si>
  <si>
    <t>DISJUNTOR MONOPOLAR TIPO DIN, CORRENTE NOMINAL DE 10A - FORNECIMENTO E INSTALAÇÃO. AF_10/2020</t>
  </si>
  <si>
    <t xml:space="preserve"> 2.16.3.2</t>
  </si>
  <si>
    <t>DISJUNTOR BIPOLAR TIPO DIN, CORRENTE NOMINAL DE 20A - FORNECIMENTO E INSTALAÇÃO. AF_10/2020</t>
  </si>
  <si>
    <t xml:space="preserve"> 2.16.3.3</t>
  </si>
  <si>
    <t>DISJUNTOR BIPOLAR TIPO DIN, CORRENTE NOMINAL DE 32A - FORNECIMENTO E INSTALAÇÃO. AF_10/2020</t>
  </si>
  <si>
    <t xml:space="preserve"> 2.16.3.4</t>
  </si>
  <si>
    <t>DISJUNTOR TRIPOLAR TIPO DIN, CORRENTE NOMINAL DE 40A - FORNECIMENTO E INSTALAÇÃO. AF_10/2020</t>
  </si>
  <si>
    <t xml:space="preserve"> 2.16.3.5</t>
  </si>
  <si>
    <t>DISJUNTOR TRIPOLAR TIPO DIN, CORRENTE NOMINAL DE 50A - FORNECIMENTO E INSTALAÇÃO. AF_10/2020</t>
  </si>
  <si>
    <t xml:space="preserve"> 2.16.3.6</t>
  </si>
  <si>
    <t>PS-024</t>
  </si>
  <si>
    <t>DISJUNTOR TRIPOLAR TIPO DIN, CORRENTE NOMINAL DE 63A FORNECIMENTO E INSTALAÇÃO</t>
  </si>
  <si>
    <t xml:space="preserve"> 2.16.3.7</t>
  </si>
  <si>
    <t>PS-025</t>
  </si>
  <si>
    <t>DISJUNTOR TRIPOLAR TIPO DIN  CORRENTE NOMINAL 70A- FORNECIMENTO E INSTALAÇÃO</t>
  </si>
  <si>
    <t xml:space="preserve"> 2.16.3.8</t>
  </si>
  <si>
    <t>PS-023</t>
  </si>
  <si>
    <t>DISJUNTOR TETRAPOLAR TIPO DR, CORRENTE NOMINAL DE 40A - FORNECIMENTO E INSTALAÇÃO</t>
  </si>
  <si>
    <t xml:space="preserve"> 2.16.4</t>
  </si>
  <si>
    <t>ELETRODUTOS/ELETROCALHAS</t>
  </si>
  <si>
    <t xml:space="preserve"> 2.16.4.1</t>
  </si>
  <si>
    <t>ELETRODUTO FLEXÍVEL CORRUGADO, PVC, DN 32 MM (1"), PARA CIRCUITOS TERMINAIS, INSTALADO EM FORRO - FORNECIMENTO E INSTALAÇÃO. AF_12/2015</t>
  </si>
  <si>
    <t xml:space="preserve"> 2.16.4.2</t>
  </si>
  <si>
    <t>ELETRODUTO FLEXÍVEL CORRUGADO, PVC, DN 25 MM (3/4"), PARA CIRCUITOS TERMINAIS, INSTALADO EM FORRO - FORNECIMENTO E INSTALAÇÃO. AF_12/2015</t>
  </si>
  <si>
    <t xml:space="preserve"> 2.16.4.3</t>
  </si>
  <si>
    <t>ELETRODUTO FLEXÍVEL CORRUGADO, PEAD, DN 63 (2")  - FORNECIMENTO E INSTALAÇÃO. AF_04/2016</t>
  </si>
  <si>
    <t xml:space="preserve"> 2.16.4.4</t>
  </si>
  <si>
    <t>CONDULETE DE ALUMÍNIO, TIPO E, ELETRODUTO DE AÇO GALVANIZADO DN 25 MM (1''), APARENTE - FORNECIMENTO E INSTALAÇÃO. AF_11/2016_P</t>
  </si>
  <si>
    <t xml:space="preserve"> 2.16.4.5</t>
  </si>
  <si>
    <t>ELETRODUTO DE AÇO GALVANIZADO, CLASSE LEVE, DN 25 MM (1), APARENTE, INSTALADO EM TETO - FORNECIMENTO E INSTALAÇÃO. AF_11/2016_P</t>
  </si>
  <si>
    <t xml:space="preserve"> 2.16.4.6</t>
  </si>
  <si>
    <t>CAIXA RETANGULAR 4" X 2" MÉDIA (1,30 M DO PISO), PVC, INSTALADA EM PAREDE - FORNECIMENTO E INSTALAÇÃO. AF_12/2015</t>
  </si>
  <si>
    <t xml:space="preserve"> 2.16.4.7</t>
  </si>
  <si>
    <t>CAIXA OCTOGONAL 3" X 3", PVC, INSTALADA EM LAJE - FORNECIMENTO E INSTALAÇÃO. AF_12/2015</t>
  </si>
  <si>
    <t xml:space="preserve"> 2.16.4.8</t>
  </si>
  <si>
    <t>PS-175</t>
  </si>
  <si>
    <t>TERMINAL DE COMPRESSAO PARA CABO DE 10MM² (REF SEDOP 171072 03/2021)</t>
  </si>
  <si>
    <t xml:space="preserve"> 2.16.4.9</t>
  </si>
  <si>
    <t>PS-176</t>
  </si>
  <si>
    <t xml:space="preserve"> 2.16.4.10</t>
  </si>
  <si>
    <t>PS-177</t>
  </si>
  <si>
    <t>TERMINAL DE COMPRESSAO PARA CABO 25MM² (REF SEDOP 171073 03/2021)</t>
  </si>
  <si>
    <t xml:space="preserve"> 2.16.5</t>
  </si>
  <si>
    <t>LUMINARIAS</t>
  </si>
  <si>
    <t xml:space="preserve"> 2.16.5.1</t>
  </si>
  <si>
    <t>PS-042</t>
  </si>
  <si>
    <t>LUMINÁRIA TIPO PLAFON, DE SOBREPOR COM 1 LAMPADA DE LED 40W- FORNECIMENTO E INSTALAÇÃO</t>
  </si>
  <si>
    <t xml:space="preserve"> 2.16.5.2</t>
  </si>
  <si>
    <t>PS-043</t>
  </si>
  <si>
    <t>LUMINARIA TIPO PLAFON DE SOBREPOR COM 1 LAMPADA LED 25W-FORNECIMENTO E INSTALAÇÃO (REF SINAP 97592)</t>
  </si>
  <si>
    <t xml:space="preserve"> 2.16.5.3</t>
  </si>
  <si>
    <t>PS-178</t>
  </si>
  <si>
    <t>REFLETOR LED SLIM 50W FORNECIMENTO E INSTALAÇÃO ( REF ORSE 12807 05/20)</t>
  </si>
  <si>
    <t xml:space="preserve"> 2.16.6</t>
  </si>
  <si>
    <t>INTERRUPTORES E TOMADAS</t>
  </si>
  <si>
    <t xml:space="preserve"> 2.16.6.1</t>
  </si>
  <si>
    <t>INTERRUPTOR SIMPLES (1 MÓDULO), 10A/250V, INCLUINDO SUPORTE E PLACA - FORNECIMENTO E INSTALAÇÃO. AF_12/2015</t>
  </si>
  <si>
    <t xml:space="preserve"> 2.16.6.2</t>
  </si>
  <si>
    <t>INTERRUPTOR SIMPLES (2 MÓDULOS), 10A/250V, INCLUINDO SUPORTE E PLACA - FORNECIMENTO E INSTALAÇÃO. AF_12/2015</t>
  </si>
  <si>
    <t xml:space="preserve"> 2.16.6.3</t>
  </si>
  <si>
    <t>INTERRUPTOR SIMPLES (3 MÓDULOS), 10A/250V, INCLUINDO SUPORTE E PLACA - FORNECIMENTO E INSTALAÇÃO. AF_12/2015</t>
  </si>
  <si>
    <t xml:space="preserve"> 2.16.6.4</t>
  </si>
  <si>
    <t>TOMADA MÉDIA DE EMBUTIR (1 MÓDULO), 2P+T 10 A, INCLUINDO SUPORTE E PLACA - FORNECIMENTO E INSTALAÇÃO. AF_12/2015</t>
  </si>
  <si>
    <t xml:space="preserve"> 2.16.6.5</t>
  </si>
  <si>
    <t>TOMADA MÉDIA DE EMBUTIR (2 MÓDULOS), 2P+T 20 A, INCLUINDO SUPORTE E PLACA - FORNECIMENTO E INSTALAÇÃO. AF_12/2015</t>
  </si>
  <si>
    <t xml:space="preserve"> 2.17</t>
  </si>
  <si>
    <t>INSTALAÇÕES DE CABEAMENTO DE LOGICA E TELEFONIA</t>
  </si>
  <si>
    <t xml:space="preserve"> 2.17.1</t>
  </si>
  <si>
    <t>TOMADAS</t>
  </si>
  <si>
    <t xml:space="preserve"> 2.17.1.1</t>
  </si>
  <si>
    <t>TOMADA DE REDE RJ45 - FORNECIMENTO E INSTALAÇÃO. AF_11/2019</t>
  </si>
  <si>
    <t xml:space="preserve"> 2.17.1.2</t>
  </si>
  <si>
    <t>PS-171</t>
  </si>
  <si>
    <t>CONECTOR MACHO RJ 45 FORNECIMENTO E INSTALAÇÃO (REF. 11242 ORSE 05/2020)</t>
  </si>
  <si>
    <t xml:space="preserve"> 2.17.1.3</t>
  </si>
  <si>
    <t>PS-172</t>
  </si>
  <si>
    <t>CONECTOR FEMEA RJ 45 FORNECIMENTO E INSTALAÇÃO (REF 7164 ORSE 05/20)</t>
  </si>
  <si>
    <t xml:space="preserve"> 2.17.2</t>
  </si>
  <si>
    <t>CABOS UPT</t>
  </si>
  <si>
    <t xml:space="preserve"> 2.17.2.1</t>
  </si>
  <si>
    <t>CABO ELETRÔNICO CATEGORIA 6, INSTALADO EM EDIFICAÇÃO INSTITUCIONAL - FORNECIMENTO E INSTALAÇÃO. AF_11/2019</t>
  </si>
  <si>
    <t xml:space="preserve"> 2.17.2.2</t>
  </si>
  <si>
    <t>PS-173</t>
  </si>
  <si>
    <t>EMENDA INTERNA ELETROCALHA 200X100MM FORNECIMENTO E INSTALAÇÃO (REF ORSE 11295 05/2020)</t>
  </si>
  <si>
    <t xml:space="preserve"> 2.17.2.3</t>
  </si>
  <si>
    <t xml:space="preserve"> 2.17.2.4</t>
  </si>
  <si>
    <t>PS-179</t>
  </si>
  <si>
    <t>PARAFUSO CABEÇA LENTILHA 3/8"X3/4" FORNECIMENTO E INSTALAÇAO (REF ORSE 685 05/20)</t>
  </si>
  <si>
    <t xml:space="preserve"> 2.17.2.5</t>
  </si>
  <si>
    <t>PS-181</t>
  </si>
  <si>
    <t>PORCA SINCADA SEXTAVA 1/4" FORNECIMENTO E INSTALAÇÃO (REF ORSE 9832 05/20)</t>
  </si>
  <si>
    <t xml:space="preserve"> 2.17.2.6</t>
  </si>
  <si>
    <t xml:space="preserve"> 2.17.2.7</t>
  </si>
  <si>
    <t>PS-058</t>
  </si>
  <si>
    <t>ELETROCALHA 200X100X300 FORNECIMENTO E INSTALAÇÃO (REF ORSE 05/20)</t>
  </si>
  <si>
    <t>MT</t>
  </si>
  <si>
    <t xml:space="preserve"> 2.18</t>
  </si>
  <si>
    <t>CLIMATIZAÇÃO</t>
  </si>
  <si>
    <t xml:space="preserve"> 2.19</t>
  </si>
  <si>
    <t>ACESSIBILIDADE</t>
  </si>
  <si>
    <t xml:space="preserve"> 2.19.1</t>
  </si>
  <si>
    <t>PLACA DE ACRILICO TRANSPARENTE ADESIVADA PARA SINALIZACAO DE PORTAS, BORDA POLIDA, DE *25 X 8*, E = 6 MM (NAO INCLUI ACESSORIOS PARA FIXACAO)</t>
  </si>
  <si>
    <t xml:space="preserve"> 2.19.2</t>
  </si>
  <si>
    <t>PS-041</t>
  </si>
  <si>
    <t>PISO PODOTÁTIL, DIRECIONAL OU ALERTA, ASSENTADO SOBRE ARGAMASSA (REF. 101094 SINAPI 05/2021)</t>
  </si>
  <si>
    <t xml:space="preserve"> 2.19.3</t>
  </si>
  <si>
    <t>COT-041</t>
  </si>
  <si>
    <t>MAPA TÁTIL COM PEDESTAL</t>
  </si>
  <si>
    <t xml:space="preserve"> 2.20</t>
  </si>
  <si>
    <t>SERVIÇOS COMPLEMENTARES</t>
  </si>
  <si>
    <t xml:space="preserve"> 2.20.1</t>
  </si>
  <si>
    <t>CORRIMÃO SIMPLES, DIÂMETRO EXTERNO = 1 1/2", EM AÇO GALVANIZADO. AF_04/2019_P</t>
  </si>
  <si>
    <t xml:space="preserve"> 2.20.2</t>
  </si>
  <si>
    <t>PS-027</t>
  </si>
  <si>
    <t>GUARDA-CORPO DE AÇO GALVANIZADO DE 1,30M, MONTANTES TUBULARES DE 1.1/4" ESPAÇADOS DE 1,20M, TRAVESSA SUPERIOR DE 1.1/2", GRADIL FORMADO POR TUBOS HORIZONTAIS DE 1", ESPAÇADOS NO MÁXIMO 15CM, FIXADO COM CHUMBADOR MECÂNICO (REF. 99837 SINAPI)</t>
  </si>
  <si>
    <t>COT-040</t>
  </si>
  <si>
    <t>BEBEDOURO INDUSTRIAL SUSPENSO 200L</t>
  </si>
  <si>
    <t xml:space="preserve"> 2.20.5</t>
  </si>
  <si>
    <t>ORSE</t>
  </si>
  <si>
    <t>Chuveiro e lava-olhos de emergência  e bacia em aço inox, da marca Adamo, ref. 01486 ou similar</t>
  </si>
  <si>
    <t>PS-194</t>
  </si>
  <si>
    <t>BEBEDOURO DE GRANITO, COM REBAIXO PARA PCD. INSTALAÇÃO E FORNECIMENTO. (REF. SINAPI 84889 5/2020)</t>
  </si>
  <si>
    <t xml:space="preserve"> 2.20.7</t>
  </si>
  <si>
    <t>Bicicletário em tubo de aço galvanizado diam=2.1/2", para 6 bicicletas, chumbadas no piso, incluso pintura de acabamento com 02 demãos</t>
  </si>
  <si>
    <t>PS-198</t>
  </si>
  <si>
    <t>ESTAÇÃO DE TRATAMENTO DE ESGOTO. VAZÃO DE 37.000 L/DIA. FORNECIMENTO E INSTALAÇÃO</t>
  </si>
  <si>
    <t>PS-199</t>
  </si>
  <si>
    <t>RESERVATÓRIO METÁLICO DO TIPO TAÇA. CAPACIDADE 45.000 L. FORNECIMENTO E INSTALAÇÃO</t>
  </si>
  <si>
    <t xml:space="preserve"> 2.20.10</t>
  </si>
  <si>
    <t>PS-200</t>
  </si>
  <si>
    <t>DEPOSITO DE RESÍDUO DOMÉSTICO 2,00x1,00 m, ALTURA 1,60 m.</t>
  </si>
  <si>
    <t>PS-206</t>
  </si>
  <si>
    <t>BASE PARA CAIXA D'AGUA DE 45.000 LITROS. 4,50X4,50, ALTURA 30 CM (REF. 97103 SINAPI 08/2021)</t>
  </si>
  <si>
    <t xml:space="preserve"> 2.20.13</t>
  </si>
  <si>
    <t>PLANTIO DE GRAMA EM PLACAS. AF_05/2018</t>
  </si>
  <si>
    <t>LIMPEZA</t>
  </si>
  <si>
    <t>PS-038</t>
  </si>
  <si>
    <t>LIMPEZA DE VIDRO COMUM</t>
  </si>
  <si>
    <t>PS-039</t>
  </si>
  <si>
    <t>LIMPEZA FINAL DE OBRA</t>
  </si>
  <si>
    <t>LIMPEZA DE REVESTIMENTO CERÂMICO EM PAREDE COM PANO ÚMIDO AF_04/2019</t>
  </si>
  <si>
    <t xml:space="preserve"> 2.22</t>
  </si>
  <si>
    <t>INSTALAÇÕES HIDROSSANITÁRIAS</t>
  </si>
  <si>
    <t xml:space="preserve"> 2.22.1</t>
  </si>
  <si>
    <t>HIDRÁULICO</t>
  </si>
  <si>
    <t xml:space="preserve"> 2.22.1.1</t>
  </si>
  <si>
    <t>ALIMENTAÇÃO PREDIAL</t>
  </si>
  <si>
    <t xml:space="preserve"> 2.22.1.1.1</t>
  </si>
  <si>
    <t>KIT CAVALETE PARA MEDIÇÃO DE ÁGUA - ENTRADA PRINCIPAL, EM AÇO GALVANIZADO DN 25 (1 )   FORNECIMENTO E INSTALAÇÃO (EXCLUSIVE HIDRÔMETRO). AF_11/2016</t>
  </si>
  <si>
    <t xml:space="preserve"> 2.22.1.1.2</t>
  </si>
  <si>
    <t>HIDRÔMETRO DN 25 (¾ ), 5,0 M³/H FORNECIMENTO E INSTALAÇÃO. AF_11/2016</t>
  </si>
  <si>
    <t xml:space="preserve"> 2.22.1.2</t>
  </si>
  <si>
    <t>RAMAIS E SUBRAMAIS DE DISTRIBUIÇÃO DE ÁGUA</t>
  </si>
  <si>
    <t xml:space="preserve"> 2.22.1.2.1</t>
  </si>
  <si>
    <t>ADAPTADOR COM FLANGES LIVRES, PVC, SOLDÁVEL, DN 50 MM X 1 1/2 , INSTALADO EM RESERVAÇÃO DE ÁGUA DE EDIFICAÇÃO QUE POSSUA RESERVATÓRIO DE FIBRA/FIBROCIMENTO   FORNECIMENTO E INSTALAÇÃO. AF_06/2016</t>
  </si>
  <si>
    <t xml:space="preserve"> 2.22.1.2.2</t>
  </si>
  <si>
    <t>ADAPTADOR COM FLANGES LIVRES, PVC, SOLDÁVEL, DN 75 MM X 2 1/2 , INSTALADO EM RESERVAÇÃO DE ÁGUA DE EDIFICAÇÃO QUE POSSUA RESERVATÓRIO DE FIBRA/FIBROCIMENTO   FORNECIMENTO E INSTALAÇÃO. AF_06/2016</t>
  </si>
  <si>
    <t xml:space="preserve"> 2.22.1.2.3</t>
  </si>
  <si>
    <t>ADAPTADOR COM FLANGES LIVRES, PVC, SOLDÁVEL, DN 110 MM X 4 , INSTALADO EM RESERVAÇÃO DE ÁGUA DE EDIFICAÇÃO QUE POSSUA RESERVATÓRIO DE FIBRA/FIBROCIMENTO   FORNECIMENTO E INSTALAÇÃO. AF_06/2016</t>
  </si>
  <si>
    <t xml:space="preserve"> 2.22.1.2.4</t>
  </si>
  <si>
    <t>LUVA DE REDUÇÃO, PVC, SOLDÁVEL, DN 50MM X 25MM, INSTALADO EM PRUMADA DE ÁGUA   FORNECIMENTO E INSTALAÇÃO. AF_12/2014</t>
  </si>
  <si>
    <t xml:space="preserve"> 2.22.1.2.5</t>
  </si>
  <si>
    <t>JOELHO 45 GRAUS, PVC, SOLDÁVEL, DN 25MM, INSTALADO EM RAMAL DE DISTRIBUIÇÃO DE ÁGUA - FORNECIMENTO E INSTALAÇÃO. AF_12/2014</t>
  </si>
  <si>
    <t xml:space="preserve"> 2.22.1.2.6</t>
  </si>
  <si>
    <t>JOELHO 45 GRAUS, PVC, SOLDÁVEL, DN 50MM, INSTALADO EM PRUMADA DE ÁGUA - FORNECIMENTO E INSTALAÇÃO. AF_12/2014</t>
  </si>
  <si>
    <t xml:space="preserve"> 2.22.1.2.7</t>
  </si>
  <si>
    <t>JOELHO 90 GRAUS, PVC, SOLDÁVEL, DN 25MM, INSTALADO EM RAMAL DE DISTRIBUIÇÃO DE ÁGUA - FORNECIMENTO E INSTALAÇÃO. AF_12/2014</t>
  </si>
  <si>
    <t xml:space="preserve"> 2.22.1.2.8</t>
  </si>
  <si>
    <t>LUVA, PVC, SOLDÁVEL, DN 25MM, INSTALADO EM RAMAL DE DISTRIBUIÇÃO DE ÁGUA - FORNECIMENTO E INSTALAÇÃO. AF_12/2014</t>
  </si>
  <si>
    <t xml:space="preserve"> 2.22.1.2.9</t>
  </si>
  <si>
    <t>TE, PVC, SOLDÁVEL, DN 25MM, INSTALADO EM RAMAL DE DISTRIBUIÇÃO DE ÁGUA - FORNECIMENTO E INSTALAÇÃO. AF_12/2014</t>
  </si>
  <si>
    <t xml:space="preserve"> 2.22.1.2.10</t>
  </si>
  <si>
    <t>TÊ DE REDUÇÃO, PVC, SOLDÁVEL, DN 50MM X 25MM, INSTALADO EM PRUMADA DE ÁGUA - FORNECIMENTO E INSTALAÇÃO. AF_12/2014</t>
  </si>
  <si>
    <t xml:space="preserve"> 2.22.1.2.11</t>
  </si>
  <si>
    <t>JOELHO 90 GRAUS COM BUCHA DE LATÃO, PVC, SOLDÁVEL, DN 25MM, X 3/4 INSTALADO EM RAMAL OU SUB-RAMAL DE ÁGUA - FORNECIMENTO E INSTALAÇÃO. AF_12/2014</t>
  </si>
  <si>
    <t xml:space="preserve"> 2.22.1.2.12</t>
  </si>
  <si>
    <t xml:space="preserve"> 2.22.1.2.13</t>
  </si>
  <si>
    <t>TÊ COM BUCHA DE LATÃO NA BOLSA CENTRAL, PVC, SOLDÁVEL, DN 25MM X 1/2, INSTALADO EM RAMAL DE DISTRIBUIÇÃO DE ÁGUA - FORNECIMENTO E INSTALAÇÃO. AF_12/2014</t>
  </si>
  <si>
    <t xml:space="preserve"> 2.22.1.2.14</t>
  </si>
  <si>
    <t xml:space="preserve"> 2.22.1.2.15</t>
  </si>
  <si>
    <t xml:space="preserve">CAP PVC, ROSCAVEL, 1/2", PARA AGUA FRIA PREDIAL  </t>
  </si>
  <si>
    <t xml:space="preserve"> 2.22.1.2.16</t>
  </si>
  <si>
    <t xml:space="preserve">CAP PVC, ROSCAVEL, 3/4",  PARA AGUA FRIA PREDIAL  </t>
  </si>
  <si>
    <t xml:space="preserve"> 2.22.1.2.17</t>
  </si>
  <si>
    <t xml:space="preserve">CAP PVC, ROSCAVEL, 1 1/2",  AGUA FRIA PREDIAL  </t>
  </si>
  <si>
    <t xml:space="preserve"> 2.22.1.2.18</t>
  </si>
  <si>
    <t>BUCHA DE REDUCAO DE PVC, SOLDAVEL, CURTA, COM 75 X 60 MM, PARA AGUA FRIA PREDIAL</t>
  </si>
  <si>
    <t xml:space="preserve"> 2.22.1.2.19</t>
  </si>
  <si>
    <t>BUCHA DE REDUCAO DE PVC, SOLDAVEL, LONGA, COM 75 X 50 MM, PARA AGUA FRIA PREDIAL</t>
  </si>
  <si>
    <t xml:space="preserve"> 2.22.1.2.20</t>
  </si>
  <si>
    <t>BUCHA DE REDUCAO DE PVC, SOLDAVEL, LONGA, COM 60 X 50 MM, PARA AGUA FRIA PREDIAL</t>
  </si>
  <si>
    <t xml:space="preserve"> 2.22.1.2.21</t>
  </si>
  <si>
    <t>BUCHA DE REDUCAO DE PVC, SOLDAVEL, LONGA, COM 110 X 75 MM, PARA AGUA FRIA PREDIAL</t>
  </si>
  <si>
    <t xml:space="preserve"> 2.22.1.2.22</t>
  </si>
  <si>
    <t>JOELHO 45 GRAUS, PVC, SOLDÁVEL, DN 75MM, INSTALADO EM PRUMADA DE ÁGUA - FORNECIMENTO E INSTALAÇÃO. AF_12/2014</t>
  </si>
  <si>
    <t xml:space="preserve"> 2.22.1.2.23</t>
  </si>
  <si>
    <t xml:space="preserve">JOELHO, PVC SOLDAVEL, 45 GRAUS, 110 MM, PARA AGUA FRIA PREDIAL  </t>
  </si>
  <si>
    <t xml:space="preserve"> 2.22.1.2.24</t>
  </si>
  <si>
    <t>JOELHO 90 GRAUS, PVC, SOLDÁVEL, DN 50MM, INSTALADO EM PRUMADA DE ÁGUA - FORNECIMENTO E INSTALAÇÃO. AF_12/2014</t>
  </si>
  <si>
    <t xml:space="preserve"> 2.22.1.2.25</t>
  </si>
  <si>
    <t>JOELHO 90 GRAUS, PVC, SOLDÁVEL, DN 60MM, INSTALADO EM PRUMADA DE ÁGUA - FORNECIMENTO E INSTALAÇÃO. AF_12/2014</t>
  </si>
  <si>
    <t xml:space="preserve"> 2.22.1.2.26</t>
  </si>
  <si>
    <t>JOELHO 90 GRAUS, PVC, SOLDÁVEL, DN 110 MM INSTALADO EM RESERVAÇÃO DE ÁGUA DE EDIFICAÇÃO QUE POSSUA RESERVATÓRIO DE FIBRA/FIBROCIMENTO   FORNECIMENTO E INSTALAÇÃO. AF_06/2016</t>
  </si>
  <si>
    <t xml:space="preserve"> 2.22.1.2.27</t>
  </si>
  <si>
    <t>JOELHO 90 GRAUS, PVC, SOLDÁVEL, DN 75MM, INSTALADO EM PRUMADA DE ÁGUA - FORNECIMENTO E INSTALAÇÃO. AF_12/2014</t>
  </si>
  <si>
    <t xml:space="preserve"> 2.22.1.2.28</t>
  </si>
  <si>
    <t>LUVA, PVC, SOLDÁVEL, DN 50MM, INSTALADO EM PRUMADA DE ÁGUA - FORNECIMENTO E INSTALAÇÃO. AF_12/2014</t>
  </si>
  <si>
    <t xml:space="preserve"> 2.22.1.2.29</t>
  </si>
  <si>
    <t>TUBO, PVC, SOLDÁVEL, DN 25MM, INSTALADO EM RAMAL DE DISTRIBUIÇÃO DE ÁGUA - FORNECIMENTO E INSTALAÇÃO. AF_12/2014</t>
  </si>
  <si>
    <t xml:space="preserve"> 2.22.1.2.30</t>
  </si>
  <si>
    <t>TUBO, PVC, SOLDÁVEL, DN 50MM, INSTALADO EM PRUMADA DE ÁGUA - FORNECIMENTO E INSTALAÇÃO. AF_12/2014</t>
  </si>
  <si>
    <t xml:space="preserve"> 2.22.1.2.31</t>
  </si>
  <si>
    <t xml:space="preserve"> 2.22.1.2.32</t>
  </si>
  <si>
    <t>TUBO, PVC, SOLDÁVEL, DN 60MM, INSTALADO EM PRUMADA DE ÁGUA - FORNECIMENTO E INSTALAÇÃO. AF_12/2014</t>
  </si>
  <si>
    <t xml:space="preserve"> 2.22.1.2.33</t>
  </si>
  <si>
    <t>TUBO, PVC, SOLDÁVEL, DN 75MM, INSTALADO EM PRUMADA DE ÁGUA - FORNECIMENTO E INSTALAÇÃO. AF_12/2014</t>
  </si>
  <si>
    <t xml:space="preserve"> 2.22.1.2.34</t>
  </si>
  <si>
    <t>TUBO, PVC, SOLDÁVEL, DN 110 MM, INSTALADO EM RESERVAÇÃO DE ÁGUA DE EDIFICAÇÃO QUE POSSUA RESERVATÓRIO DE FIBRA/FIBROCIMENTO   FORNECIMENTO E INSTALAÇÃO. AF_06/2016</t>
  </si>
  <si>
    <t xml:space="preserve"> 2.22.1.2.35</t>
  </si>
  <si>
    <t xml:space="preserve"> 2.22.1.2.36</t>
  </si>
  <si>
    <t>TE, PVC, SOLDÁVEL, DN 50MM, INSTALADO EM PRUMADA DE ÁGUA - FORNECIMENTO E INSTALAÇÃO. AF_12/2014</t>
  </si>
  <si>
    <t xml:space="preserve"> 2.22.1.2.37</t>
  </si>
  <si>
    <t>TE, PVC, SOLDÁVEL, DN 60MM, INSTALADO EM PRUMADA DE ÁGUA - FORNECIMENTO E INSTALAÇÃO. AF_12/2014</t>
  </si>
  <si>
    <t xml:space="preserve"> 2.22.1.2.38</t>
  </si>
  <si>
    <t>TÊ DE REDUÇÃO, PVC, SOLDÁVEL, DN 110 MM X 60 MM, INSTALADO EM RESERVAÇÃO DE ÁGUA DE EDIFICAÇÃO QUE POSSUA RESERVATÓRIO DE FIBRA/FIBROCIMENTO   FORNECIMENTO E INSTALAÇÃO. AF_06/2016</t>
  </si>
  <si>
    <t xml:space="preserve"> 2.22.1.2.39</t>
  </si>
  <si>
    <t>TE DE REDUÇÃO, PVC, SOLDÁVEL, DN 75MM X 50MM, INSTALADO EM PRUMADA DE ÁGUA - FORNECIMENTO E INSTALAÇÃO. AF_12/2014</t>
  </si>
  <si>
    <t xml:space="preserve"> 2.22.1.2.40</t>
  </si>
  <si>
    <t>JOELHO 90 GRAUS COM BUCHA DE LATÃO, PVC, SOLDÁVEL, DN 25MM, X 1/2 INSTALADO EM RAMAL OU SUB-RAMAL DE ÁGUA - FORNECIMENTO E INSTALAÇÃO. AF_12/2014</t>
  </si>
  <si>
    <t xml:space="preserve"> 2.22.1.2.41</t>
  </si>
  <si>
    <t xml:space="preserve"> 2.22.1.2.42</t>
  </si>
  <si>
    <t>TÊ COM BUCHA DE LATÃO NA BOLSA CENTRAL, PVC, SOLDÁVEL, DN 25MM X 3/4, INSTALADO EM RAMAL OU SUB-RAMAL DE ÁGUA - FORNECIMENTO E INSTALAÇÃO. AF_03/2015</t>
  </si>
  <si>
    <t xml:space="preserve"> 2.22.2</t>
  </si>
  <si>
    <t>ESGOTO</t>
  </si>
  <si>
    <t xml:space="preserve"> 2.22.2.1</t>
  </si>
  <si>
    <t>RAMAIS DE DESCARGA E ENCAMINHAMENTO DE ESGOTO</t>
  </si>
  <si>
    <t>JOELHO PVC, COM BOLSA E ANEL, 90 GRAUS, DN 40 X *38* MM, SERIE NORMAL, PARA ESGOTO PREDIAL</t>
  </si>
  <si>
    <t xml:space="preserve"> 2.22.2.1.3</t>
  </si>
  <si>
    <t>CAIXA ENTERRADA HIDRÁULICA RETANGULAR EM ALVENARIA COM TIJOLOS CERÂMICOS MACIÇOS, DIMENSÕES INTERNAS: 0,3X0,3X0,3 M PARA REDE DE ESGOTO. AF_05/2018</t>
  </si>
  <si>
    <t xml:space="preserve"> 2.22.2.1.4</t>
  </si>
  <si>
    <t>CAIXA ENTERRADA HIDRÁULICA RETANGULAR, EM ALVENARIA COM BLOCOS DE CONCRETO, DIMENSÕES INTERNAS: 0,6X0,6X0,6 M PARA REDE DE ESGOTO. AF_05/2018</t>
  </si>
  <si>
    <t xml:space="preserve"> 2.22.2.1.5</t>
  </si>
  <si>
    <t>CAIXA ENTERRADA HIDRÁULICA RETANGULAR, EM ALVENARIA COM BLOCOS DE CONCRETO, DIMENSÕES INTERNAS: 0,8X0,8X0,6 M PARA REDE DE ESGOTO. AF_05/2018</t>
  </si>
  <si>
    <t xml:space="preserve"> 2.22.2.1.6</t>
  </si>
  <si>
    <t>CURVA CURTA 90 GRAUS, PVC, SERIE NORMAL, ESGOTO PREDIAL, DN 100 MM, JUNTA ELÁSTICA, FORNECIDO E INSTALADO EM RAMAL DE DESCARGA OU RAMAL DE ESGOTO SANITÁRIO. AF_12/2014</t>
  </si>
  <si>
    <t xml:space="preserve"> 2.22.2.1.7</t>
  </si>
  <si>
    <t>CURVA CURTA 90 GRAUS, PVC, SERIE NORMAL, ESGOTO PREDIAL, DN 40 MM, JUNTA SOLDÁVEL, FORNECIDO E INSTALADO EM RAMAL DE DESCARGA OU RAMAL DE ESGOTO SANITÁRIO. AF_12/2014</t>
  </si>
  <si>
    <t xml:space="preserve"> 2.22.2.1.8</t>
  </si>
  <si>
    <t>JOELHO 45 GRAUS, PVC, SERIE NORMAL, ESGOTO PREDIAL, DN 100 MM, JUNTA ELÁSTICA, FORNECIDO E INSTALADO EM RAMAL DE DESCARGA OU RAMAL DE ESGOTO SANITÁRIO. AF_12/2014</t>
  </si>
  <si>
    <t xml:space="preserve"> 2.22.2.1.9</t>
  </si>
  <si>
    <t>JOELHO 45 GRAUS, PVC, SERIE NORMAL, ESGOTO PREDIAL, DN 40 MM, JUNTA SOLDÁVEL, FORNECIDO E INSTALADO EM RAMAL DE DESCARGA OU RAMAL DE ESGOTO SANITÁRIO. AF_12/2014</t>
  </si>
  <si>
    <t xml:space="preserve"> 2.22.2.1.10</t>
  </si>
  <si>
    <t>JOELHO 45 GRAUS, PVC, SERIE NORMAL, ESGOTO PREDIAL, DN 50 MM, JUNTA ELÁSTICA, FORNECIDO E INSTALADO EM RAMAL DE DESCARGA OU RAMAL DE ESGOTO SANITÁRIO. AF_12/2014</t>
  </si>
  <si>
    <t xml:space="preserve"> 2.22.2.1.13</t>
  </si>
  <si>
    <t>JOELHO 90 GRAUS, PVC, SERIE NORMAL, ESGOTO PREDIAL, DN 50 MM, JUNTA ELÁSTICA, FORNECIDO E INSTALADO EM RAMAL DE DESCARGA OU RAMAL DE ESGOTO SANITÁRIO. AF_12/2014</t>
  </si>
  <si>
    <t xml:space="preserve"> 2.22.2.1.15</t>
  </si>
  <si>
    <t>JUNÇÃO SIMPLES, PVC, SERIE NORMAL, ESGOTO PREDIAL, DN 100 X 100 MM, JUNTA ELÁSTICA, FORNECIDO E INSTALADO EM RAMAL DE DESCARGA OU RAMAL DE ESGOTO SANITÁRIO. AF_12/2014</t>
  </si>
  <si>
    <t xml:space="preserve"> 2.22.2.1.17</t>
  </si>
  <si>
    <t>LUVA SIMPLES, PVC, SERIE NORMAL, ESGOTO PREDIAL, DN 40 MM, JUNTA SOLDÁVEL, FORNECIDO E INSTALADO EM RAMAL DE DESCARGA OU RAMAL DE ESGOTO SANITÁRIO. AF_12/2014</t>
  </si>
  <si>
    <t xml:space="preserve"> 2.22.2.1.18</t>
  </si>
  <si>
    <t xml:space="preserve"> 2.22.2.1.19</t>
  </si>
  <si>
    <t xml:space="preserve"> 2.22.2.1.20</t>
  </si>
  <si>
    <t>LUVA SIMPLES, PVC, SERIE NORMAL, ESGOTO PREDIAL, DN 50 MM, JUNTA ELÁSTICA, FORNECIDO E INSTALADO EM RAMAL DE DESCARGA OU RAMAL DE ESGOTO SANITÁRIO. AF_12/2014</t>
  </si>
  <si>
    <t xml:space="preserve"> 2.22.2.1.21</t>
  </si>
  <si>
    <t>LUVA SIMPLES, PVC, SERIE NORMAL, ESGOTO PREDIAL, DN 75 MM, JUNTA ELÁSTICA, FORNECIDO E INSTALADO EM RAMAL DE DESCARGA OU RAMAL DE ESGOTO SANITÁRIO. AF_12/2014</t>
  </si>
  <si>
    <t xml:space="preserve"> 2.22.2.1.22</t>
  </si>
  <si>
    <t>TUBO PVC, SERIE NORMAL, ESGOTO PREDIAL, DN 100 MM, FORNECIDO E INSTALADO EM RAMAL DE DESCARGA OU RAMAL DE ESGOTO SANITÁRIO. AF_12/2014</t>
  </si>
  <si>
    <t xml:space="preserve"> 2.22.2.1.23</t>
  </si>
  <si>
    <t>TUBO PVC, SERIE NORMAL, ESGOTO PREDIAL, DN 40 MM, FORNECIDO E INSTALADO EM RAMAL DE DESCARGA OU RAMAL DE ESGOTO SANITÁRIO. AF_12/2014</t>
  </si>
  <si>
    <t xml:space="preserve"> 2.22.2.1.24</t>
  </si>
  <si>
    <t>TUBO PVC, SERIE NORMAL, ESGOTO PREDIAL, DN 50 MM, FORNECIDO E INSTALADO EM RAMAL DE DESCARGA OU RAMAL DE ESGOTO SANITÁRIO. AF_12/2014</t>
  </si>
  <si>
    <t xml:space="preserve"> 2.22.2.1.25</t>
  </si>
  <si>
    <t>TUBO PVC, SERIE NORMAL, ESGOTO PREDIAL, DN 75 MM, FORNECIDO E INSTALADO EM RAMAL DE DESCARGA OU RAMAL DE ESGOTO SANITÁRIO. AF_12/2014</t>
  </si>
  <si>
    <t xml:space="preserve"> 2.22.2.1.26</t>
  </si>
  <si>
    <t>TE, PVC, SERIE NORMAL, ESGOTO PREDIAL, DN 75 X 75 MM, JUNTA ELÁSTICA, FORNECIDO E INSTALADO EM RAMAL DE DESCARGA OU RAMAL DE ESGOTO SANITÁRIO. AF_12/2014</t>
  </si>
  <si>
    <t xml:space="preserve"> 2.22.2.1.27</t>
  </si>
  <si>
    <t>TE, PVC, SERIE NORMAL, ESGOTO PREDIAL, DN 50 X 50 MM, JUNTA ELÁSTICA, FORNECIDO E INSTALADO EM RAMAL DE DESCARGA OU RAMAL DE ESGOTO SANITÁRIO. AF_12/2014</t>
  </si>
  <si>
    <t xml:space="preserve"> 2.22.2.1.28</t>
  </si>
  <si>
    <t>CAIXA SIFONADA, PVC, DN 100 X 100 X 50 MM, JUNTA ELÁSTICA, FORNECIDA E INSTALADA EM RAMAL DE DESCARGA OU EM RAMAL DE ESGOTO SANITÁRIO. AF_12/2014</t>
  </si>
  <si>
    <t xml:space="preserve"> 2.22.2.1.29</t>
  </si>
  <si>
    <t>RALO SECO, PVC, DN 100 X 40 MM, JUNTA SOLDÁVEL, FORNECIDO E INSTALADO EM RAMAL DE DESCARGA OU EM RAMAL DE ESGOTO SANITÁRIO. AF_12/2014</t>
  </si>
  <si>
    <t xml:space="preserve"> 2.22.2.1.30</t>
  </si>
  <si>
    <t>CAIXA SIFONADA, PVC, DN 150 X 185 X 75 MM, JUNTA ELÁSTICA, FORNECIDA E INSTALADA EM RAMAL DE DESCARGA OU EM RAMAL DE ESGOTO SANITÁRIO. AF_12/2014</t>
  </si>
  <si>
    <t xml:space="preserve"> 2.22.2.1.31</t>
  </si>
  <si>
    <t>CURVA CURTA 90 GRAUS, PVC, SERIE NORMAL, ESGOTO PREDIAL, DN 50 MM, JUNTA ELÁSTICA, FORNECIDO E INSTALADO EM RAMAL DE DESCARGA OU RAMAL DE ESGOTO SANITÁRIO. AF_12/2014</t>
  </si>
  <si>
    <t xml:space="preserve"> 2.22.2.32</t>
  </si>
  <si>
    <t>JUNÇÃO SIMPLES, PVC, SERIE NORMAL, ESGOTO PREDIAL, DN 50 X 50 MM, JUNTA ELÁSTICA, FORNECIDO E INSTALADO EM RAMAL DE DESCARGA OU RAMAL DE ESGOTO SANITÁRIO. AF_12/2014</t>
  </si>
  <si>
    <t xml:space="preserve"> 2.22.2.34</t>
  </si>
  <si>
    <t xml:space="preserve">TERMINAL DE VENTILACAO, 50 MM, SERIE NORMAL, ESGOTO PREDIAL  </t>
  </si>
  <si>
    <t xml:space="preserve"> 2.22.3</t>
  </si>
  <si>
    <t>INSTALAÇÕES PLUVIAIS</t>
  </si>
  <si>
    <t xml:space="preserve"> 2.22.3.1</t>
  </si>
  <si>
    <t>RAMAIS DE ENCAMINHAMENTO DE ÁGUAS PLUVIAIS</t>
  </si>
  <si>
    <t xml:space="preserve"> 2.22.3.1.2</t>
  </si>
  <si>
    <t>CALHA EM CHAPA DE AÇO GALVANIZADO NÚMERO 24, DESENVOLVIMENTO DE 50 CM, INCLUSO TRANSPORTE VERTICAL. AF_07/2019</t>
  </si>
  <si>
    <t xml:space="preserve"> 2.22.3.1.5</t>
  </si>
  <si>
    <t>JOELHO 45 GRAUS, PVC, SERIE R, ÁGUA PLUVIAL, DN 100 MM, JUNTA ELÁSTICA, FORNECIDO E INSTALADO EM RAMAL DE ENCAMINHAMENTO. AF_12/2014</t>
  </si>
  <si>
    <t xml:space="preserve"> 2.22.3.1.6</t>
  </si>
  <si>
    <t>JOELHO 45 GRAUS, PVC, SERIE R, ÁGUA PLUVIAL, DN 50 MM, JUNTA ELÁSTICA, FORNECIDO E INSTALADO EM RAMAL DE ENCAMINHAMENTO. AF_12/2014</t>
  </si>
  <si>
    <t xml:space="preserve"> 2.22.3.1.7</t>
  </si>
  <si>
    <t>JOELHO 90 GRAUS, PVC, SERIE R, ÁGUA PLUVIAL, DN 100 MM, JUNTA ELÁSTICA, FORNECIDO E INSTALADO EM RAMAL DE ENCAMINHAMENTO. AF_12/2014</t>
  </si>
  <si>
    <t xml:space="preserve"> 2.22.3.1.8</t>
  </si>
  <si>
    <t xml:space="preserve"> 2.22.3.1.9</t>
  </si>
  <si>
    <t>LUVA SIMPLES, PVC, SERIE R, ÁGUA PLUVIAL, DN 100 MM, JUNTA ELÁSTICA, FORNECIDO E INSTALADO EM CONDUTORES VERTICAIS DE ÁGUAS PLUVIAIS. AF_12/2014</t>
  </si>
  <si>
    <t xml:space="preserve"> 2.22.3.1.10</t>
  </si>
  <si>
    <t xml:space="preserve"> 2.22.3.1.11</t>
  </si>
  <si>
    <t>TUBO PVC, SÉRIE R, ÁGUA PLUVIAL, DN 50 MM, FORNECIDO E INSTALADO EM RAMAL DE ENCAMINHAMENTO. AF_12/2014</t>
  </si>
  <si>
    <t xml:space="preserve"> 2.22.3.1.12</t>
  </si>
  <si>
    <t>TUBO PVC, SÉRIE R, ÁGUA PLUVIAL, DN 100 MM, FORNECIDO E INSTALADO EM RAMAL DE ENCAMINHAMENTO. AF_12/2014</t>
  </si>
  <si>
    <t xml:space="preserve"> 2.23</t>
  </si>
  <si>
    <t>MUROS E DIVISAS</t>
  </si>
  <si>
    <t xml:space="preserve"> 2.23.1</t>
  </si>
  <si>
    <t>ALVENARIA DE VEDAÇÃO DE BLOCOS VAZADOS DE CONCRETO DE 14X19X39CM (ESPESSURA 14CM) DE PAREDES COM ÁREA LÍQUIDA MAIOR OU IGUAL A 6M² SEM VÃOS E ARGAMASSA DE ASSENTAMENTO COM PREPARO MANUAL. AF_06/2014</t>
  </si>
  <si>
    <t xml:space="preserve"> 2.23.2</t>
  </si>
  <si>
    <t>ALAMBRADO EM MOURÕES DE CONCRETO, COM TELA DE ARAME GALVANIZADO (INCLUSIVE MURETA EM CONCRETO). AF_05/2018</t>
  </si>
  <si>
    <t xml:space="preserve"> 2.23.3</t>
  </si>
  <si>
    <t>Portão em ferro, em gradil metálico, padrão belgo ou equivalente, de correr</t>
  </si>
  <si>
    <t>m2</t>
  </si>
  <si>
    <t>Gradil de ferro em barras quadradas de aço 3/8" na vertical, espaçamento 10cm, e duas barras chatas de 1" x 1/4" na horizontal aplicadas nas duas faces, inclusive portão</t>
  </si>
  <si>
    <t xml:space="preserve"> 3</t>
  </si>
  <si>
    <t xml:space="preserve"> 3.1</t>
  </si>
  <si>
    <t xml:space="preserve"> 3.1.1</t>
  </si>
  <si>
    <t xml:space="preserve"> 3.1.2</t>
  </si>
  <si>
    <t xml:space="preserve"> 3.1.3</t>
  </si>
  <si>
    <t xml:space="preserve"> 3.1.4</t>
  </si>
  <si>
    <t xml:space="preserve"> 3.2</t>
  </si>
  <si>
    <t xml:space="preserve"> 3.2.1</t>
  </si>
  <si>
    <t xml:space="preserve"> 3.2.3</t>
  </si>
  <si>
    <t xml:space="preserve"> 3.2.4</t>
  </si>
  <si>
    <t xml:space="preserve"> 3.2.6</t>
  </si>
  <si>
    <t xml:space="preserve"> 3.2.7</t>
  </si>
  <si>
    <t xml:space="preserve"> 3.3</t>
  </si>
  <si>
    <t>CAIXA ENTERRADA ELÉTRICA RETANGULAR, EM ALVENARIA COM BLOCOS DE CONCRETO, FUNDO COM BRITA, DIMENSÕES INTERNAS: 0,8X0,8X0,6 M. AF_05/2018</t>
  </si>
  <si>
    <t xml:space="preserve"> 3.3.1</t>
  </si>
  <si>
    <t xml:space="preserve"> 3.3.1.1</t>
  </si>
  <si>
    <t xml:space="preserve"> 3.3.1.2</t>
  </si>
  <si>
    <t xml:space="preserve"> 3.3.1.6</t>
  </si>
  <si>
    <t xml:space="preserve"> 3.3.1.9</t>
  </si>
  <si>
    <t xml:space="preserve"> 3.3.1.11</t>
  </si>
  <si>
    <t xml:space="preserve"> 3.3.1.12</t>
  </si>
  <si>
    <t xml:space="preserve"> 3.3.1.13</t>
  </si>
  <si>
    <t xml:space="preserve"> 3.3.1.14</t>
  </si>
  <si>
    <t xml:space="preserve"> 3.3.1.16</t>
  </si>
  <si>
    <t>FABRICAÇÃO, MONTAGEM E DESMONTAGEM DE FÔRMA PARA SAPATA, EM MADEIRA SERRADA, E=25 MM, 4 UTILIZAÇÕES. AF_06/2017</t>
  </si>
  <si>
    <t xml:space="preserve"> 3.3.2</t>
  </si>
  <si>
    <t xml:space="preserve"> 3.3.2.1</t>
  </si>
  <si>
    <t xml:space="preserve"> 3.3.2.2</t>
  </si>
  <si>
    <t xml:space="preserve"> 3.3.2.3</t>
  </si>
  <si>
    <t xml:space="preserve"> 3.3.2.4</t>
  </si>
  <si>
    <t xml:space="preserve"> 3.3.2.5</t>
  </si>
  <si>
    <t xml:space="preserve"> 3.3.2.7</t>
  </si>
  <si>
    <t xml:space="preserve"> 3.3.2.8</t>
  </si>
  <si>
    <t xml:space="preserve"> 3.4</t>
  </si>
  <si>
    <t xml:space="preserve"> 3.4.1</t>
  </si>
  <si>
    <t xml:space="preserve"> 3.4.1.1</t>
  </si>
  <si>
    <t xml:space="preserve"> 3.4.1.2</t>
  </si>
  <si>
    <t xml:space="preserve"> 3.4.1.3</t>
  </si>
  <si>
    <t xml:space="preserve"> 3.4.1.4</t>
  </si>
  <si>
    <t xml:space="preserve"> 3.4.1.5</t>
  </si>
  <si>
    <t xml:space="preserve"> 3.4.2</t>
  </si>
  <si>
    <t xml:space="preserve"> 3.4.2.1</t>
  </si>
  <si>
    <t xml:space="preserve"> 3.4.2.2</t>
  </si>
  <si>
    <t xml:space="preserve"> 3.4.2.3</t>
  </si>
  <si>
    <t xml:space="preserve"> 3.4.2.4</t>
  </si>
  <si>
    <t xml:space="preserve"> 3.4.2.5</t>
  </si>
  <si>
    <t xml:space="preserve"> 3.4.2.6</t>
  </si>
  <si>
    <t xml:space="preserve"> 3.4.3</t>
  </si>
  <si>
    <t xml:space="preserve"> 3.4.3.1</t>
  </si>
  <si>
    <t xml:space="preserve"> 3.4.3.2</t>
  </si>
  <si>
    <t xml:space="preserve"> 3.4.3.3</t>
  </si>
  <si>
    <t xml:space="preserve"> 3.4.3.4</t>
  </si>
  <si>
    <t xml:space="preserve"> 3.4.3.5</t>
  </si>
  <si>
    <t xml:space="preserve"> 3.4.4</t>
  </si>
  <si>
    <t xml:space="preserve"> 3.4.4.2</t>
  </si>
  <si>
    <t xml:space="preserve"> 3.4.4.3</t>
  </si>
  <si>
    <t>PINTURA COM TINTA ALQUÍDICA DE ACABAMENTO (ESMALTE SINTÉTICO ACETINADO) PULVERIZADA SOBRE PERFIL METÁLICO EXECUTADO EM FÁBRICA (POR DEMÃO). AF_01/2020</t>
  </si>
  <si>
    <t xml:space="preserve"> 3.4.4.5</t>
  </si>
  <si>
    <t xml:space="preserve"> 3.5</t>
  </si>
  <si>
    <t xml:space="preserve"> 3.5.1</t>
  </si>
  <si>
    <t xml:space="preserve"> 3.5.2</t>
  </si>
  <si>
    <t xml:space="preserve"> 3.5.3</t>
  </si>
  <si>
    <t xml:space="preserve"> 3.5.4</t>
  </si>
  <si>
    <t xml:space="preserve"> 3.5.5</t>
  </si>
  <si>
    <t xml:space="preserve"> 3.5.7</t>
  </si>
  <si>
    <t xml:space="preserve"> 3.6</t>
  </si>
  <si>
    <t xml:space="preserve"> 3.6.1</t>
  </si>
  <si>
    <t xml:space="preserve"> 3.6.1.1</t>
  </si>
  <si>
    <t xml:space="preserve"> 3.6.1.2</t>
  </si>
  <si>
    <t xml:space="preserve"> 3.6.1.3</t>
  </si>
  <si>
    <t xml:space="preserve"> 3.6.1.5</t>
  </si>
  <si>
    <t xml:space="preserve"> 3.6.1.6</t>
  </si>
  <si>
    <t xml:space="preserve"> 3.6.2</t>
  </si>
  <si>
    <t xml:space="preserve"> 3.6.2.1</t>
  </si>
  <si>
    <t xml:space="preserve"> 3.6.2.2</t>
  </si>
  <si>
    <t xml:space="preserve"> 3.6.2.3</t>
  </si>
  <si>
    <t xml:space="preserve"> 3.6.2.4</t>
  </si>
  <si>
    <t xml:space="preserve"> 3.6.3</t>
  </si>
  <si>
    <t xml:space="preserve"> 3.6.3.1</t>
  </si>
  <si>
    <t xml:space="preserve"> 3.7</t>
  </si>
  <si>
    <t xml:space="preserve"> 3.7.1</t>
  </si>
  <si>
    <t xml:space="preserve"> 3.7.1.1</t>
  </si>
  <si>
    <t xml:space="preserve"> 3.7.1.2</t>
  </si>
  <si>
    <t>PS-202</t>
  </si>
  <si>
    <t>PORTA DE VIDRO TEMPERADO, 3,00X2,40M, QUATRO FOLHAS, DE CORRER, ESPESSURA 10MM, INCLUSIVE ACESSORIOS</t>
  </si>
  <si>
    <t xml:space="preserve"> 3.7.1.3</t>
  </si>
  <si>
    <t xml:space="preserve"> 3.7.1.4</t>
  </si>
  <si>
    <t>PS-203</t>
  </si>
  <si>
    <t>PORTA DE VIDRO TEMPERADO, 4,50X2,40M, QUATRO FOLHAS, DE CORRER, ESPESSURA 10MM, INCLUSIVE ACESSORIOS</t>
  </si>
  <si>
    <t xml:space="preserve"> 3.7.1.5</t>
  </si>
  <si>
    <t>PS-204</t>
  </si>
  <si>
    <t>PORTA DE VIDRO TEMPERADO, 1,00X2,10M, UMA FOLHA DE ABRIR, ESPESSURA 10MM, INCLUSIVE ACESSORIOS</t>
  </si>
  <si>
    <t xml:space="preserve"> 3.7.2</t>
  </si>
  <si>
    <t xml:space="preserve"> 3.7.2.1</t>
  </si>
  <si>
    <t xml:space="preserve"> 3.7.2.2</t>
  </si>
  <si>
    <t xml:space="preserve"> 3.7.2.3</t>
  </si>
  <si>
    <t xml:space="preserve"> 3.7.2.4</t>
  </si>
  <si>
    <t>PS-020</t>
  </si>
  <si>
    <t>JANELA DE CORRER 4 FOLHAS - 3,00 x 1,50M , SENDO DUAS FOLHAS FIXAS E DUAS DE CORRER, PARA VIDRO TEMPERADO 8MM INCOLOR EM ALUMINIO ANODIZADO, INCLUINDO COMPONENTES PARA INSTALAÇÃO E FECHADURA - FORNECIMENTO E INSTALAÇÃO.</t>
  </si>
  <si>
    <t xml:space="preserve"> 3.7.2.5</t>
  </si>
  <si>
    <t>COT-042</t>
  </si>
  <si>
    <t>Exaustor Axial com grades de proteção ∅-500mm e vazão: 8.400 m³/h</t>
  </si>
  <si>
    <t xml:space="preserve"> 3.8</t>
  </si>
  <si>
    <t xml:space="preserve"> 3.8.1</t>
  </si>
  <si>
    <t xml:space="preserve"> 3.8.2</t>
  </si>
  <si>
    <t xml:space="preserve"> 3.8.4</t>
  </si>
  <si>
    <t xml:space="preserve"> 3.9</t>
  </si>
  <si>
    <t xml:space="preserve"> 3.9.1</t>
  </si>
  <si>
    <t xml:space="preserve"> 3.9.1.1</t>
  </si>
  <si>
    <t xml:space="preserve"> 3.9.1.2</t>
  </si>
  <si>
    <t xml:space="preserve"> 3.9.2</t>
  </si>
  <si>
    <t xml:space="preserve"> 3.9.2.1</t>
  </si>
  <si>
    <t xml:space="preserve"> 3.10</t>
  </si>
  <si>
    <t xml:space="preserve"> 3.10.1</t>
  </si>
  <si>
    <t xml:space="preserve"> 3.10.1.1</t>
  </si>
  <si>
    <t xml:space="preserve"> 3.10.1.2</t>
  </si>
  <si>
    <t xml:space="preserve"> 3.10.2</t>
  </si>
  <si>
    <t xml:space="preserve"> 3.10.2.1</t>
  </si>
  <si>
    <t xml:space="preserve"> 3.10.2.2</t>
  </si>
  <si>
    <t xml:space="preserve"> 3.10.2.3</t>
  </si>
  <si>
    <t xml:space="preserve"> 3.10.3</t>
  </si>
  <si>
    <t xml:space="preserve"> 3.10.3.1</t>
  </si>
  <si>
    <t xml:space="preserve"> 3.10.3.3</t>
  </si>
  <si>
    <t xml:space="preserve"> 3.11</t>
  </si>
  <si>
    <t xml:space="preserve"> 3.11.1</t>
  </si>
  <si>
    <t xml:space="preserve"> 3.11.1.2</t>
  </si>
  <si>
    <t xml:space="preserve"> 3.11.2</t>
  </si>
  <si>
    <t xml:space="preserve"> 3.11.2.1</t>
  </si>
  <si>
    <t xml:space="preserve"> 3.11.2.2</t>
  </si>
  <si>
    <t xml:space="preserve"> 3.11.2.3</t>
  </si>
  <si>
    <t xml:space="preserve"> 3.11.2.4</t>
  </si>
  <si>
    <t xml:space="preserve"> 3.11.2.5</t>
  </si>
  <si>
    <t xml:space="preserve"> 3.11.2.6</t>
  </si>
  <si>
    <t xml:space="preserve"> 3.11.3</t>
  </si>
  <si>
    <t>BANCADAS EM GRANITO</t>
  </si>
  <si>
    <t xml:space="preserve"> 3.11.3.5</t>
  </si>
  <si>
    <t>PS-035</t>
  </si>
  <si>
    <t>BANCADA PARA COZINHA EM GRANITO CINZA POLIDO NAS DIMENSÕES 540X60 CM COM 02 CUBAS EM AÇO INOX DE DIMENSÕES 0,50 X 0,40 X 0,32, INCLUSIVE TORNEIRA DE PRESSÃO PARA PIA LONGA DE PAREDE, SIFÃO METÁLICO PARA PIA E VÁLVULA DE ESCOAMENTO METÁLICA PARA PIA DE COZINHA, FIXADA SOBRE PAREDE DE ALVENARIA DE TIJOLO DE 1/2 VEZ ACABAMENTO EM PASTILHAS DE PORCELANA 5 X 5 CM COM REJUNTE DE COR BRANCO.</t>
  </si>
  <si>
    <t xml:space="preserve"> 3.11.3.6</t>
  </si>
  <si>
    <t>PS-036</t>
  </si>
  <si>
    <t>BANCADA GRANITO CINZA POLIDO (SECA) - 500X70 FIXADA SOBRE PAREDE DE ALVENARIA DE TIJOLO DE 1/2 VEZ ACABAMENTO EM PASTILHAS DE PORCELANA 5 X 5 CM COM REJUNTE DE COR BRANCO, FORNEC. E INSTALAÇÃO.</t>
  </si>
  <si>
    <t xml:space="preserve"> 3.11.3.8</t>
  </si>
  <si>
    <t>PS-196</t>
  </si>
  <si>
    <t>BANCADA GRANITO CINZA POLIDO (SECA) - 450X70 FIXADA SOBRE PAREDE DE ALVENARIA DE TIJOLO DE 1/2 VEZ ACABAMENTO EM REVESTIMENTO CERÂMICO COM REJUNTE DE COR BRANCO, FORNEC. E INSTALAÇÃO.</t>
  </si>
  <si>
    <t xml:space="preserve"> 3.12</t>
  </si>
  <si>
    <t xml:space="preserve"> 3.12.1</t>
  </si>
  <si>
    <t xml:space="preserve"> 3.12.2</t>
  </si>
  <si>
    <t xml:space="preserve"> 3.13</t>
  </si>
  <si>
    <t>LIMPEZA DE OBRA</t>
  </si>
  <si>
    <t xml:space="preserve"> 3.13.1</t>
  </si>
  <si>
    <t xml:space="preserve"> 3.13.2</t>
  </si>
  <si>
    <t xml:space="preserve"> 3.13.4</t>
  </si>
  <si>
    <t xml:space="preserve"> 3.14</t>
  </si>
  <si>
    <t>INSTALAÇÕES ELÉTRICAS</t>
  </si>
  <si>
    <t xml:space="preserve"> 3.14.1</t>
  </si>
  <si>
    <t>QUADROS E CAIXAS ELETRICAS</t>
  </si>
  <si>
    <t xml:space="preserve"> 3.14.1.1</t>
  </si>
  <si>
    <t xml:space="preserve"> 3.14.2</t>
  </si>
  <si>
    <t xml:space="preserve"> 3.14.2.1</t>
  </si>
  <si>
    <t xml:space="preserve"> 3.14.2.2</t>
  </si>
  <si>
    <t xml:space="preserve"> 3.14.2.3</t>
  </si>
  <si>
    <t xml:space="preserve"> 3.14.2.4</t>
  </si>
  <si>
    <t xml:space="preserve"> 3.14.3</t>
  </si>
  <si>
    <t xml:space="preserve"> 3.14.3.1</t>
  </si>
  <si>
    <t xml:space="preserve"> 3.14.3.3</t>
  </si>
  <si>
    <t>DISJUNTOR BIPOLAR TIPO DIN, CORRENTE NOMINAL DE 25A - FORNECIMENTO E INSTALAÇÃO. AF_10/2020</t>
  </si>
  <si>
    <t xml:space="preserve"> 3.14.3.4</t>
  </si>
  <si>
    <t xml:space="preserve"> 3.14.3.5</t>
  </si>
  <si>
    <t>DISJUNTOR MONOPOLAR TIPO DIN, CORRENTE NOMINAL DE 20A - FORNECIMENTO E INSTALAÇÃO. AF_10/2020</t>
  </si>
  <si>
    <t xml:space="preserve"> 3.14.3.6</t>
  </si>
  <si>
    <t>PS-168</t>
  </si>
  <si>
    <t>DISJUNTOR TRIPOLAR TIPO DIN, CORRENTE NOMINAL DE 63A - FORNECIMENTO E INSTALAÇÃO. AF_04/2016</t>
  </si>
  <si>
    <t xml:space="preserve"> 3.14.3.7</t>
  </si>
  <si>
    <t>PS-174</t>
  </si>
  <si>
    <t>DISJUNTOR TRIPOLAR TIPO DIN, CORRENTE NOMINAL 100A FORNECIMENTO E INSTALAÇÃO (REF ORSE 8490 05/2020)</t>
  </si>
  <si>
    <t xml:space="preserve"> 3.14.4</t>
  </si>
  <si>
    <t xml:space="preserve"> 3.14.4.1</t>
  </si>
  <si>
    <t xml:space="preserve"> 3.14.4.2</t>
  </si>
  <si>
    <t xml:space="preserve"> 3.14.4.3</t>
  </si>
  <si>
    <t xml:space="preserve"> 3.14.4.4</t>
  </si>
  <si>
    <t xml:space="preserve"> 3.14.4.5</t>
  </si>
  <si>
    <t xml:space="preserve"> 3.14.4.6</t>
  </si>
  <si>
    <t xml:space="preserve"> 3.14.4.8</t>
  </si>
  <si>
    <t xml:space="preserve"> 3.14.4.9</t>
  </si>
  <si>
    <t xml:space="preserve"> 3.14.5</t>
  </si>
  <si>
    <t xml:space="preserve"> 3.14.5.1</t>
  </si>
  <si>
    <t xml:space="preserve"> 3.14.5.2</t>
  </si>
  <si>
    <t xml:space="preserve"> 3.14.6</t>
  </si>
  <si>
    <t xml:space="preserve"> 3.14.6.1</t>
  </si>
  <si>
    <t xml:space="preserve"> 3.14.6.2</t>
  </si>
  <si>
    <t xml:space="preserve"> 3.14.6.3</t>
  </si>
  <si>
    <t xml:space="preserve"> 3.14.6.4</t>
  </si>
  <si>
    <t xml:space="preserve"> 3.14.6.5</t>
  </si>
  <si>
    <t xml:space="preserve"> 3.14.7</t>
  </si>
  <si>
    <t>AREAS EXTERNAS</t>
  </si>
  <si>
    <t xml:space="preserve"> 3.14.7.1</t>
  </si>
  <si>
    <t xml:space="preserve"> 3.14.7.2</t>
  </si>
  <si>
    <t xml:space="preserve"> 3.14.7.3</t>
  </si>
  <si>
    <t xml:space="preserve"> 3.14.7.4</t>
  </si>
  <si>
    <t>QUADRO DE DISTRIBUIÇÃO DE ENERGIA EM CHAPA DE AÇO GALVANIZADO, DE SOBREPOR, COM BARRAMENTO TRIFÁSICO, PARA 18 DISJUNTORES DIN 100A - FORNECIMENTO E INSTALAÇÃO. AF_10/2020</t>
  </si>
  <si>
    <t xml:space="preserve"> 3.14.8</t>
  </si>
  <si>
    <t xml:space="preserve"> 3.14.8.1</t>
  </si>
  <si>
    <t xml:space="preserve"> 3.14.8.2</t>
  </si>
  <si>
    <t xml:space="preserve"> 3.14.8.3</t>
  </si>
  <si>
    <t xml:space="preserve"> 3.14.8.4</t>
  </si>
  <si>
    <t>CABO DE COBRE FLEXÍVEL ISOLADO, 185 MM², ANTI-CHAMA 0,6/1,0 KV, PARA DISTRIBUIÇÃO - FORNECIMENTO E INSTALAÇÃO. AF_12/2015</t>
  </si>
  <si>
    <t xml:space="preserve"> 3.14.8.5</t>
  </si>
  <si>
    <t xml:space="preserve"> 3.14.9</t>
  </si>
  <si>
    <t xml:space="preserve"> 3.14.9.1</t>
  </si>
  <si>
    <t xml:space="preserve"> 3.14.9.2</t>
  </si>
  <si>
    <t xml:space="preserve"> 3.14.9.4</t>
  </si>
  <si>
    <t>DISJUNTOR TRIPOLAR TIPO DIN, CORRENTE NOMINAL DE 32A - FORNECIMENTO E INSTALAÇÃO. AF_10/2020</t>
  </si>
  <si>
    <t xml:space="preserve"> 3.14.9.5</t>
  </si>
  <si>
    <t xml:space="preserve"> 3.14.9.6</t>
  </si>
  <si>
    <t xml:space="preserve"> 3.14.9.7</t>
  </si>
  <si>
    <t xml:space="preserve"> 3.14.9.8</t>
  </si>
  <si>
    <t xml:space="preserve"> 3.14.9.9</t>
  </si>
  <si>
    <t>PS-185</t>
  </si>
  <si>
    <t>DISJUNTOR TRIPOLAR DIN  CORRENTE NOMINAL 80A FORNECIMENTO E INSTALAÇÃO (RED ORSE 9004 05/2020)</t>
  </si>
  <si>
    <t>UND</t>
  </si>
  <si>
    <t xml:space="preserve"> 3.14.10</t>
  </si>
  <si>
    <t xml:space="preserve"> 3.14.10.1</t>
  </si>
  <si>
    <t xml:space="preserve"> 3.14.10.2</t>
  </si>
  <si>
    <t xml:space="preserve"> 3.14.10.3</t>
  </si>
  <si>
    <t xml:space="preserve"> 3.14.10.4</t>
  </si>
  <si>
    <t xml:space="preserve"> 3.14.10.5</t>
  </si>
  <si>
    <t xml:space="preserve"> 3.14.10.6</t>
  </si>
  <si>
    <t>PS-186</t>
  </si>
  <si>
    <t>TERMINAL DE COMPRESSAO EM LATÃO  185mm² (REF SEDOP 171079 DE 03/2021)</t>
  </si>
  <si>
    <t xml:space="preserve"> 3.14.11</t>
  </si>
  <si>
    <t>LUMINÁRIAS</t>
  </si>
  <si>
    <t xml:space="preserve"> 3.14.11.1</t>
  </si>
  <si>
    <t xml:space="preserve"> 3.14.11.2</t>
  </si>
  <si>
    <t xml:space="preserve"> 3.14.12</t>
  </si>
  <si>
    <t xml:space="preserve"> 3.14.12.1</t>
  </si>
  <si>
    <t xml:space="preserve"> 3.15</t>
  </si>
  <si>
    <t>INSTALAÇÕES EXTERNAS</t>
  </si>
  <si>
    <t xml:space="preserve"> 3.15.1</t>
  </si>
  <si>
    <t>SPDA</t>
  </si>
  <si>
    <t xml:space="preserve"> 3.15.1.1</t>
  </si>
  <si>
    <t>ELETRODUTO RÍGIDO ROSCÁVEL, PVC, DN 32 MM (1"), PARA CIRCUITOS TERMINAIS, INSTALADO EM PAREDE - FORNECIMENTO E INSTALAÇÃO. AF_12/2015</t>
  </si>
  <si>
    <t xml:space="preserve"> 3.15.1.2</t>
  </si>
  <si>
    <t>HASTE DE ATERRAMENTO 5/8  PARA SPDA - FORNECIMENTO E INSTALAÇÃO. AF_12/2017</t>
  </si>
  <si>
    <t xml:space="preserve"> 3.15.1.3</t>
  </si>
  <si>
    <t>PS-166</t>
  </si>
  <si>
    <t>CABO DE COBRE NU 50MM2 - FORNECIMENTO E INSTALACAO (REF ORSE 8082 05/2021)</t>
  </si>
  <si>
    <t xml:space="preserve"> 3.15.1.5</t>
  </si>
  <si>
    <t>ESCAVAÇÃO MANUAL DE VALA COM PROFUNDIDADE MENOR OU IGUAL A 1,30 M. AF_03/2016</t>
  </si>
  <si>
    <t xml:space="preserve"> 3.15.1.6</t>
  </si>
  <si>
    <t>REATERRO MANUAL DE VALAS COM COMPACTAÇÃO MECANIZADA. AF_04/2016</t>
  </si>
  <si>
    <t xml:space="preserve"> 3.15.1.7</t>
  </si>
  <si>
    <t>CAIXA DE INSPEÇÃO PARA ATERRAMENTO, CIRCULAR, EM POLIETILENO, DIÂMETRO INTERNO = 0,3 M. AF_05/2018</t>
  </si>
  <si>
    <t xml:space="preserve"> 3.15.1.8</t>
  </si>
  <si>
    <t>TAMPA PARA CAIXA TIPO R1, EM FERRO FUNDIDO, DIMENSÕES INTERNAS: 0,40 X 0,60 M - FORNECIMENTO E INSTALAÇÃO. AF_12/2020</t>
  </si>
  <si>
    <t xml:space="preserve"> 3.15.1.9</t>
  </si>
  <si>
    <t>PS-126</t>
  </si>
  <si>
    <t>BARRA CHATA DE ALUMINIO 7/8X1/8" FORNECIMENTO E INSTALAÇÃO (REF ORSE 12740 05/2020)</t>
  </si>
  <si>
    <t xml:space="preserve"> 3.15.1.10</t>
  </si>
  <si>
    <t>PS-184</t>
  </si>
  <si>
    <t>FIXAÇÃO UTILIZANDO PARAFUSO DE 4,80 X 50 MM EM ACO ZINCADO COM ROSCA SOBERBA, CABECA CHATA E FENDA PHILLIPS, INCLUSO BUCHA DE NYLON SEM ABA S8 - FORNECIMENTO E INSTALAÇÃO. (REF 95541 SINAPI 04/2020, FOI ACRESCENTADO O CÓDIGO 7583 PARA SE ADEQUAR AS ESPECIFICAÇÕES DE PROJETO EXECUTIVO)</t>
  </si>
  <si>
    <t xml:space="preserve"> 3.15.1.11</t>
  </si>
  <si>
    <t>PS-189</t>
  </si>
  <si>
    <t>TERMINAL AEREO 3/8 X300MM FORNECIMENTO E NSTALAÇAO (REF ORSE 8795)</t>
  </si>
  <si>
    <t xml:space="preserve"> 3.15.1.12</t>
  </si>
  <si>
    <t>PS-190</t>
  </si>
  <si>
    <t>PARAFUSO FENDA INOX 1/4X3/4" FORNECIMENTO E INSTALACAO ( REF ORSE 11414 05/2020)</t>
  </si>
  <si>
    <t xml:space="preserve"> 3.15.1.13</t>
  </si>
  <si>
    <t>PS-191</t>
  </si>
  <si>
    <t>CAIXA DE EQUALIZACAO COM BARRAMENTO 11 TERMINAIS - FORNECIMENTO E INSTALACAO (REF ORSE 9051)</t>
  </si>
  <si>
    <t xml:space="preserve"> 3.15.1.14</t>
  </si>
  <si>
    <t>PS-192</t>
  </si>
  <si>
    <t>CONECTOR A COMPRESSAO PARA CABO 50MM HASTE/CABO (ATERRAMENTO)-FORNECIMENTO E INSTALAÇÃO (REF ORSE 9900 DE 11/2020)</t>
  </si>
  <si>
    <t xml:space="preserve"> 3.16</t>
  </si>
  <si>
    <t>INSTALAÇÕES DE PREVENÇÃO E COMBATE A INCÊNDIO E PÂNICO</t>
  </si>
  <si>
    <t xml:space="preserve"> 3.16.1</t>
  </si>
  <si>
    <t>EXTINTORES DE INCÊNDIO</t>
  </si>
  <si>
    <t xml:space="preserve"> 3.16.1.1</t>
  </si>
  <si>
    <t>EXTINTOR DE INCÊNDIO PORTÁTIL COM CARGA DE CO2 DE 6 KG, CLASSE BC - FORNECIMENTO E INSTALAÇÃO. AF_10/2020_P</t>
  </si>
  <si>
    <t xml:space="preserve"> 3.16.1.2</t>
  </si>
  <si>
    <t>EXTINTOR DE INCÊNDIO PORTÁTIL COM CARGA DE ÁGUA PRESSURIZADA DE 10 L, CLASSE A - FORNECIMENTO E INSTALAÇÃO. AF_10/2020_P</t>
  </si>
  <si>
    <t xml:space="preserve"> 3.16.1.3</t>
  </si>
  <si>
    <t>EXTINTOR DE INCÊNDIO PORTÁTIL COM CARGA DE PQS DE 6 KG, CLASSE BC - FORNECIMENTO E INSTALAÇÃO. AF_10/2020_P</t>
  </si>
  <si>
    <t xml:space="preserve"> 3.16.1.4</t>
  </si>
  <si>
    <t>PINTURA DE PISO COM TINTA ACRÍLICA, APLICAÇÃO MANUAL, 2 DEMÃOS, INCLUSO FUNDO PREPARADOR. AF_05/2021</t>
  </si>
  <si>
    <t xml:space="preserve"> 3.16.1.5</t>
  </si>
  <si>
    <t>PS-054</t>
  </si>
  <si>
    <t>FORNECIMENTO E INSTALAÇÃO DE PLACA DE SINALIZAÇÃO DE EXTINTOR 20X20CM. (REF. 12138 ORSE 02/2020)</t>
  </si>
  <si>
    <t xml:space="preserve"> 3.16.2</t>
  </si>
  <si>
    <t>SINALIZAÇÃO - SAÍDA DE EMERGÊNCIA</t>
  </si>
  <si>
    <t xml:space="preserve"> 3.16.2.1</t>
  </si>
  <si>
    <t>PS-053</t>
  </si>
  <si>
    <t>FORNECIMENTO E INSTALAÇÃO DE PLACA DE SINALIZAÇÃO INDICATIVA, SAÍDA DE EMERGÊNCIA, SAÍDA LATERAL ESQUERDA/DIREITA/SAÍDA EM FRENTE. (REF. 12137 ORSE 02/2020)</t>
  </si>
  <si>
    <t>PS-044</t>
  </si>
  <si>
    <t>FORNECIMENTO E INSTALAÇÃO DE PLACA DE SINALIZAÇÃO DE EQUIPAMENTOS 20X20CM. (REF. 12138 ORSE 02/2020)</t>
  </si>
  <si>
    <t xml:space="preserve"> 3.16.3</t>
  </si>
  <si>
    <t>SISTEMA DE ALARME DE INCÊNDIO</t>
  </si>
  <si>
    <t xml:space="preserve"> 3.16.3.1</t>
  </si>
  <si>
    <t>PS-052</t>
  </si>
  <si>
    <t>FORNECIMENTO E INSTALAÇÃO DE ACIONADOR MANUAL PARA ALARME, TIPO QUEBRA VIDRO, COM MARTELO. (REF. 7861 ORSE 04/2020)</t>
  </si>
  <si>
    <t xml:space="preserve"> 3.16.3.2</t>
  </si>
  <si>
    <t>PS-051</t>
  </si>
  <si>
    <t>FORNECIMENTO E INSTALAÇÃO DE SIRENE ELETRÔNICA, 12V, ALARME DE EMERGÊNCIA. (REF. 8503 ORSE 11/2019)</t>
  </si>
  <si>
    <t xml:space="preserve"> 3.16.3.3</t>
  </si>
  <si>
    <t>PS-050</t>
  </si>
  <si>
    <t>FORNECIMENTO E INSTALAÇÃO DE CENTRAL DE ALARME IPA, 12 LAÇOS, SEM BATERIA. (REF. 8058 ORSE 02/2020)</t>
  </si>
  <si>
    <t xml:space="preserve"> 3.16.3.4</t>
  </si>
  <si>
    <t>PS-049</t>
  </si>
  <si>
    <t>FORNECIMENTO E INSTALAÇÃO DE BATERIA SELADA PARA CENTRAL DE ALARME, 12V/5A. (REF. 8693 ORSE 02/2020)</t>
  </si>
  <si>
    <t xml:space="preserve"> 3.16.3.5</t>
  </si>
  <si>
    <t xml:space="preserve"> 3.16.3.6</t>
  </si>
  <si>
    <t>CABO DE COBRE FLEXÍVEL ISOLADO, 1,5 MM², ANTI-CHAMA 0,6/1,0 KV, PARA CIRCUITOS TERMINAIS - FORNECIMENTO E INSTALAÇÃO. AF_12/2015</t>
  </si>
  <si>
    <t xml:space="preserve"> 3.16.3.7</t>
  </si>
  <si>
    <t xml:space="preserve"> 3.16.3.9</t>
  </si>
  <si>
    <t>ELETRODUTO DE AÇO GALVANIZADO, CLASSE LEVE, DN 25 MM (1), APARENTE, INSTALADO EM PAREDE - FORNECIMENTO E INSTALAÇÃO. AF_11/2016_P</t>
  </si>
  <si>
    <t xml:space="preserve"> 3.16.3.10</t>
  </si>
  <si>
    <t>CONDULETE DE ALUMÍNIO, TIPO T, PARA ELETRODUTO DE AÇO GALVANIZADO DN 25 MM (1''), APARENTE - FORNECIMENTO E INSTALAÇÃO. AF_11/2016_P</t>
  </si>
  <si>
    <t xml:space="preserve"> 3.16.3.13</t>
  </si>
  <si>
    <t>PS-183</t>
  </si>
  <si>
    <t>ABRACADEIRA EM ACO PARA AMARRACAO DE ELETRODUTOS, TIPO D, COM 1" E CUNHA DE FIXACAO - FORNECIMENTO E INSTALAÇÃO. (REF 12140 ORSE 02/2020)</t>
  </si>
  <si>
    <t xml:space="preserve"> 3.16.3.14</t>
  </si>
  <si>
    <t>LUVA PARA ELETRODUTO, PVC, SOLDÁVEL, DN 32 MM (1), APARENTE, INSTALADA EM PAREDE - FORNECIMENTO E INSTALAÇÃO. AF_11/2016_P</t>
  </si>
  <si>
    <t xml:space="preserve"> 3.16.3.15</t>
  </si>
  <si>
    <t xml:space="preserve"> 3.16.3.16</t>
  </si>
  <si>
    <t>CAIXA ENTERRADA ELÉTRICA RETANGULAR, EM ALVENARIA COM TIJOLOS CERÂMICOS MACIÇOS, FUNDO COM BRITA, DIMENSÕES INTERNAS: 0,4X0,4X0,4 M. AF_05/2018</t>
  </si>
  <si>
    <t xml:space="preserve"> 3.17</t>
  </si>
  <si>
    <t>SISTEMA DE ACIONAMENTO DO HIDRANTE</t>
  </si>
  <si>
    <t xml:space="preserve"> 3.17.1</t>
  </si>
  <si>
    <t>HIDRANTE DE PAREDE</t>
  </si>
  <si>
    <t xml:space="preserve"> 3.17.1.1</t>
  </si>
  <si>
    <t>JOELHO 90 GRAUS, EM FERRO GALVANIZADO, DN 65 (2 1/2"), CONEXÃO ROSQUEADA, INSTALADO EM REDE DE ALIMENTAÇÃO PARA HIDRANTE - FORNECIMENTO E INSTALAÇÃO. AF_10/2020</t>
  </si>
  <si>
    <t xml:space="preserve"> 3.17.1.2</t>
  </si>
  <si>
    <t>TUBO DE AÇO GALVANIZADO COM COSTURA, CLASSE MÉDIA, DN 65 (2 1/2"), CONEXÃO ROSQUEADA, INSTALADO EM REDE DE ALIMENTAÇÃO PARA HIDRANTE - FORNECIMENTO E INSTALAÇÃO. AF_10/2020</t>
  </si>
  <si>
    <t>PS-047</t>
  </si>
  <si>
    <t>FORNECIMENTO E INSTALAÇÃO DE ACIONADOR MANUAL LIGA DESLIGA, BOTOEIRA, TIPO QUEBRA VIDRO, PARA ACIONAMENTO DA BOMBA DO HIDRANTE. (REF. 7861 ORSE 02/2020)</t>
  </si>
  <si>
    <t xml:space="preserve"> 3.17.1.3</t>
  </si>
  <si>
    <t>TÊ, EM FERRO GALVANIZADO, CONEXÃO ROSQUEADA, DN 65 (2 1/2"), INSTALADO EM REDE DE ALIMENTAÇÃO PARA HIDRANTE - FORNECIMENTO E INSTALAÇÃO. AF_10/2020</t>
  </si>
  <si>
    <t xml:space="preserve"> 3.17.1.4</t>
  </si>
  <si>
    <t>UNIÃO, EM FERRO GALVANIZADO, DN 65 (2 1/2"), CONEXÃO ROSQUEADA, INSTALADO EM REDE DE ALIMENTAÇÃO PARA HIDRANTE - FORNECIMENTO E INSTALAÇÃO. AF_10/2020</t>
  </si>
  <si>
    <t xml:space="preserve"> 3.17.1.5</t>
  </si>
  <si>
    <t>NIPLE, EM FERRO GALVANIZADO, DN 65 (2 1/2"), CONEXÃO ROSQUEADA, INSTALADO EM REDE DE ALIMENTAÇÃO PARA HIDRANTE - FORNECIMENTO E INSTALAÇÃO. AF_10/2020</t>
  </si>
  <si>
    <t xml:space="preserve"> 3.17.1.6</t>
  </si>
  <si>
    <t>REGISTRO DE GAVETA BRUTO, LATÃO, ROSCÁVEL, 2 1/2, INSTALADO EM RESERVAÇÃO DE ÁGUA DE EDIFICAÇÃO QUE POSSUA RESERVATÓRIO DE FIBRA/FIBROCIMENTO  FORNECIMENTO E INSTALAÇÃO. AF_06/2016</t>
  </si>
  <si>
    <t xml:space="preserve"> 3.17.1.7</t>
  </si>
  <si>
    <t>VÁLVULA DE RETENÇÃO HORIZONTAL, DE BRONZE, ROSCÁVEL, 2 1/2" - FORNECIMENTO E INSTALAÇÃO. AF_01/2019</t>
  </si>
  <si>
    <t xml:space="preserve"> 3.17.1.8</t>
  </si>
  <si>
    <t>PS-045</t>
  </si>
  <si>
    <t>ABRIGO PARA HIDRANTE, 75X45X17CM, COM REGISTRO GLOBO ANGULAR 45 GRAUS 2 1/2", ADAPTADOR STORZ 2 1/2", MANGUEIRA DE INCÊNDIO 30M 2 1/2" E ESGUICHO EM LATÃO 2 1/2" - FORNECIMENTO E INSTALAÇÃO. (REF. 101912 SINAPI 05/2021)</t>
  </si>
  <si>
    <t xml:space="preserve"> 3.17.1.9</t>
  </si>
  <si>
    <t>PS-180</t>
  </si>
  <si>
    <t>FORNECIMENTO E INSTALAÇÃO DE BOMBA TRIFÁSICA 6,0HP - 220/380V. (REF. 83486 SINAPI 04/2020)</t>
  </si>
  <si>
    <t xml:space="preserve"> 3.17.1.10</t>
  </si>
  <si>
    <t>PS-182</t>
  </si>
  <si>
    <t>FORNECIMENTO E INSTALAÇÃO DE QUADRO DE COMANDO PARA BOMBA 6,0HP. (REF 7826 ORSE 02/2020)</t>
  </si>
  <si>
    <t xml:space="preserve"> 3.17.1.11</t>
  </si>
  <si>
    <t xml:space="preserve"> 3.17.1.12</t>
  </si>
  <si>
    <t>CABO DE COBRE FLEXÍVEL ISOLADO, 25 MM², 0,6/1,0 KV, PARA REDE AÉREA DE DISTRIBUIÇÃO DE ENERGIA ELÉTRICA DE BAIXA TENSÃO - FORNECIMENTO E INSTALAÇÃO. AF_07/2020</t>
  </si>
  <si>
    <t xml:space="preserve"> 3.17.2</t>
  </si>
  <si>
    <t>HIDRANTE DE RECALQUE</t>
  </si>
  <si>
    <t xml:space="preserve"> 3.17.2.1</t>
  </si>
  <si>
    <t>CAIXA DE INCÊNDIO 45X75X17CM - FORNECIMENTO E INSTALAÇÃO. AF_10/2020</t>
  </si>
  <si>
    <t xml:space="preserve"> 3.17.2.2</t>
  </si>
  <si>
    <t xml:space="preserve"> 3.17.2.3</t>
  </si>
  <si>
    <t xml:space="preserve"> 3.17.2.4</t>
  </si>
  <si>
    <t>PS-187</t>
  </si>
  <si>
    <t>REGISTRO/VALVULA GLOBO ANGULAR 45 GRAUS EM LATAO PARA HIDRANTES DE INCÊNDIO PREDIAL DN 2.1/2, COM VOLANTE, CLASSE DE PRESSAO DE ATE 200 PSI - FORNECIMENTO E INSTALACAO. (REF. 74169/1 SINAPI 01/2020)</t>
  </si>
  <si>
    <t xml:space="preserve"> 3.17.2.5</t>
  </si>
  <si>
    <t>PS-188</t>
  </si>
  <si>
    <t>ALVENARIA EM TIJOLO CERAMICO MACICO 5X10X20CM 1/2 VEZ (ESPESSURA 10CM), ASSENTADO COM ARGAMASSA TRACO 1:2:8 (CIMENTO, CAL E AREIA). (REF. 72132 SINAPI 04/2020)</t>
  </si>
  <si>
    <t xml:space="preserve"> 3.18</t>
  </si>
  <si>
    <t>INSTALAÇÕES DE GÁS</t>
  </si>
  <si>
    <t xml:space="preserve"> 3.18.1</t>
  </si>
  <si>
    <t>ALVENARIA DE BLOCOS DE CONCRETO ESTRUTURAL 14X19X39 CM, (ESPESSURA 14 CM) FBK = 14,0 MPA, PARA PAREDES COM ÁREA LÍQUIDA MENOR QUE 6M², SEM VÃOS, UTILIZANDO COLHER DE PEDREIRO. AF_12/2014</t>
  </si>
  <si>
    <t xml:space="preserve"> 3.18.2</t>
  </si>
  <si>
    <t xml:space="preserve"> 3.18.3</t>
  </si>
  <si>
    <t xml:space="preserve"> 3.18.4</t>
  </si>
  <si>
    <t>LAJE PRÉ-MOLDADA UNIDIRECIONAL, BIAPOIADA, PARA FORRO, ENCHIMENTO EM CERÂMICA, VIGOTA CONVENCIONAL, ALTURA TOTAL DA LAJE (ENCHIMENTO+CAPA) = (8+3). AF_11/2020</t>
  </si>
  <si>
    <t xml:space="preserve"> 3.18.6</t>
  </si>
  <si>
    <t>TUBO DE AÇO GALVANIZADO COM COSTURA, CLASSE MÉDIA, CONEXÃO ROSQUEADA, DN 20 (3/4"), INSTALADO EM RAMAIS E SUB-RAMAIS DE GÁS - FORNECIMENTO E INSTALAÇÃO. AF_10/2020</t>
  </si>
  <si>
    <t xml:space="preserve"> 3.18.7</t>
  </si>
  <si>
    <t>JOELHO 90 GRAUS, EM FERRO GALVANIZADO, CONEXÃO ROSQUEADA, DN 20 (3/4"), INSTALADO EM RAMAIS E SUB-RAMAIS DE GÁS - FORNECIMENTO E INSTALAÇÃO. AF_10/2020</t>
  </si>
  <si>
    <t xml:space="preserve"> 3.18.8</t>
  </si>
  <si>
    <t>TÊ, EM FERRO GALVANIZADO, CONEXÃO ROSQUEADA, DN 20 (3/4"), INSTALADO EM RAMAIS E SUB-RAMAIS DE GÁS - FORNECIMENTO E INSTALAÇÃO. AF_10/2020</t>
  </si>
  <si>
    <t xml:space="preserve"> 3.18.9</t>
  </si>
  <si>
    <t>UNIÃO, EM FERRO GALVANIZADO, CONEXÃO ROSQUEADA, DN 20 (3/4"), INSTALADO EM RAMAIS E SUB-RAMAIS DE GÁS - FORNECIMENTO E INSTALAÇÃO. AF_10/2020</t>
  </si>
  <si>
    <t xml:space="preserve"> 3.18.10</t>
  </si>
  <si>
    <t>LAJE PRÉ-MOLDADA UNIDIRECIONAL, BIAPOIADA, PARA PISO, ENCHIMENTO EM CERÂMICA, VIGOTA CONVENCIONAL, ALTURA TOTAL DA LAJE (ENCHIMENTO+CAPA) = (8+4). AF_11/2020</t>
  </si>
  <si>
    <t xml:space="preserve"> 3.18.11</t>
  </si>
  <si>
    <t>NIPLE, EM FERRO GALVANIZADO, CONEXÃO ROSQUEADA, DN 20 (3/4"), INSTALADO EM RAMAIS E SUB-RAMAIS DE GÁS - FORNECIMENTO E INSTALAÇÃO. AF_10/2020</t>
  </si>
  <si>
    <t xml:space="preserve"> 3.18.12</t>
  </si>
  <si>
    <t>PINTURA COM TINTA ALQUÍDICA DE ACABAMENTO (ESMALTE SINTÉTICO FOSCO) PULVERIZADA SOBRE PERFIL METÁLICO EXECUTADO EM FÁBRICA (POR DEMÃO). AF_01/2020</t>
  </si>
  <si>
    <t xml:space="preserve"> 3.18.13</t>
  </si>
  <si>
    <t>TEXTURA ACRÍLICA, APLICAÇÃO MANUAL EM PAREDE, UMA DEMÃO. AF_09/2016</t>
  </si>
  <si>
    <t xml:space="preserve"> 3.18.14</t>
  </si>
  <si>
    <t>TEXTURA ACRÍLICA, APLICAÇÃO MANUAL EM TETO, UMA DEMÃO. AF_09/2016</t>
  </si>
  <si>
    <t xml:space="preserve"> 3.18.15</t>
  </si>
  <si>
    <t xml:space="preserve"> 3.18.16</t>
  </si>
  <si>
    <t>GRADIL EM FERRO FIXADO EM VÃOS DE JANELAS, FORMADO POR BARRAS CHATAS DE 25X4,8 MM. AF_04/2019</t>
  </si>
  <si>
    <t xml:space="preserve"> 3.19</t>
  </si>
  <si>
    <t>ILUMINAÇÃO DE EMERGÊNCIA</t>
  </si>
  <si>
    <t xml:space="preserve"> 3.19.1</t>
  </si>
  <si>
    <t>PS-207</t>
  </si>
  <si>
    <t>LUMINARIA DE EMERGENCIA AUTÔNOMA COM 2 FAROIS (SIURB 09-10-24 01/20)</t>
  </si>
  <si>
    <t xml:space="preserve"> 3.19.2</t>
  </si>
  <si>
    <t>LUMINÁRIA DE EMERGÊNCIA, COM 30 LÂMPADAS LED DE 2 W, SEM REATOR - FORNECIMENTO E INSTALAÇÃO. AF_02/2020</t>
  </si>
  <si>
    <t xml:space="preserve"> 4</t>
  </si>
  <si>
    <t>PERGOLADOS</t>
  </si>
  <si>
    <t xml:space="preserve"> 4.1</t>
  </si>
  <si>
    <t>PERGOLADO 39,50 M²</t>
  </si>
  <si>
    <t xml:space="preserve"> 4.1.1</t>
  </si>
  <si>
    <t>VIGA METÁLICA EM PERFIL LAMINADO OU SOLDADO EM AÇO ESTRUTURAL, COM CONEXÕES SOLDADAS, INCLUSOS MÃO DE OBRA, TRANSPORTE E IÇAMENTO UTILIZANDO GUINDASTE - FORNECIMENTO E INSTALAÇÃO. AF_01/2020_P</t>
  </si>
  <si>
    <t xml:space="preserve"> 4.1.2</t>
  </si>
  <si>
    <t>SERRALHEIRO COM ENCARGOS COMPLEMENTARES</t>
  </si>
  <si>
    <t>MES</t>
  </si>
  <si>
    <t xml:space="preserve"> 4.1.3</t>
  </si>
  <si>
    <t>AJUDANTE DE SERRALHEIRO COM ENCARGOS COMPLEMENTARES</t>
  </si>
  <si>
    <t xml:space="preserve"> 4.1.4</t>
  </si>
  <si>
    <t xml:space="preserve"> 4.1.5</t>
  </si>
  <si>
    <t xml:space="preserve"> 4.1.6</t>
  </si>
  <si>
    <t xml:space="preserve"> 4.1.7</t>
  </si>
  <si>
    <t xml:space="preserve"> 4.1.8</t>
  </si>
  <si>
    <t xml:space="preserve"> 4.2</t>
  </si>
  <si>
    <t>PERGOLADO 175,75 M²</t>
  </si>
  <si>
    <t xml:space="preserve"> 4.2.1</t>
  </si>
  <si>
    <t xml:space="preserve"> 4.2.2</t>
  </si>
  <si>
    <t xml:space="preserve"> 4.2.3</t>
  </si>
  <si>
    <t xml:space="preserve"> 4.2.4</t>
  </si>
  <si>
    <t xml:space="preserve"> 4.2.5</t>
  </si>
  <si>
    <t xml:space="preserve"> 4.2.6</t>
  </si>
  <si>
    <t xml:space="preserve"> 4.2.7</t>
  </si>
  <si>
    <t xml:space="preserve"> 4.2.8</t>
  </si>
  <si>
    <t xml:space="preserve"> 4.2.9</t>
  </si>
  <si>
    <t xml:space="preserve"> 5</t>
  </si>
  <si>
    <t xml:space="preserve"> 5.1</t>
  </si>
  <si>
    <t>Construção da Escola Estadual Mário Raiter</t>
  </si>
  <si>
    <t>Valor estimado final:</t>
  </si>
  <si>
    <t>Data:</t>
  </si>
  <si>
    <t>Obra:</t>
  </si>
  <si>
    <t>Custo/m²:</t>
  </si>
  <si>
    <t>BDI Serviços:</t>
  </si>
  <si>
    <t>Local:</t>
  </si>
  <si>
    <t xml:space="preserve">Área: </t>
  </si>
  <si>
    <t>Referência:</t>
  </si>
  <si>
    <t>Construção da Escola Municipal Rota do Sol</t>
  </si>
  <si>
    <t>Município de Sorriso</t>
  </si>
  <si>
    <t>Avenida Blumenau, Lote 05, Quadra 06</t>
  </si>
  <si>
    <t>Responsável Técnico: Willian Bruno Scherner - CREA MT048210</t>
  </si>
  <si>
    <t>ORÇAMENTO - CONSTRUÇÃO
Escola Municipal Rota do Sol</t>
  </si>
  <si>
    <r>
      <rPr>
        <b/>
        <sz val="9"/>
        <color theme="1"/>
        <rFont val="Calibri"/>
        <family val="2"/>
      </rPr>
      <t>Proprietário</t>
    </r>
    <r>
      <rPr>
        <sz val="9"/>
        <color theme="1"/>
        <rFont val="Calibri"/>
        <family val="2"/>
      </rPr>
      <t xml:space="preserve">: </t>
    </r>
  </si>
  <si>
    <r>
      <t>Arredondamentos: Opções → Avançado → Fórmulas → "</t>
    </r>
    <r>
      <rPr>
        <u/>
        <sz val="8"/>
        <color theme="1"/>
        <rFont val="Calibri"/>
        <family val="2"/>
      </rPr>
      <t>Definir Precisão Conforme Exibido</t>
    </r>
    <r>
      <rPr>
        <sz val="8"/>
        <color theme="1"/>
        <rFont val="Calibri"/>
        <family val="2"/>
      </rPr>
      <t>"</t>
    </r>
  </si>
  <si>
    <t>Equivalência</t>
  </si>
  <si>
    <t>R$</t>
  </si>
  <si>
    <t>%</t>
  </si>
  <si>
    <t>% ACUM.</t>
  </si>
  <si>
    <t>PASSEIO PÚBLICO</t>
  </si>
  <si>
    <t>5.1</t>
  </si>
  <si>
    <t>FATURAMENTO SIMPLES DA ETAPA:</t>
  </si>
  <si>
    <t>FATURAMENTO ACUMULADO DA ETAPA:</t>
  </si>
  <si>
    <t>BDI:</t>
  </si>
  <si>
    <t>BDI - Serviços de Engenharia</t>
  </si>
  <si>
    <t>1.0</t>
  </si>
  <si>
    <t>CUSTOS INDIRETOS</t>
  </si>
  <si>
    <t>1.1</t>
  </si>
  <si>
    <t>Administração Central</t>
  </si>
  <si>
    <t>(AC)</t>
  </si>
  <si>
    <t>1.2</t>
  </si>
  <si>
    <t>Garantias e Seguros</t>
  </si>
  <si>
    <t>(G)</t>
  </si>
  <si>
    <t>1.3</t>
  </si>
  <si>
    <t>Riscos</t>
  </si>
  <si>
    <t>(RA)</t>
  </si>
  <si>
    <t>1.4</t>
  </si>
  <si>
    <t>Despesas Financeiras</t>
  </si>
  <si>
    <t>(DF)</t>
  </si>
  <si>
    <t>2.0</t>
  </si>
  <si>
    <t>TRIBUTOS (l)</t>
  </si>
  <si>
    <t>2.1</t>
  </si>
  <si>
    <t>Pis</t>
  </si>
  <si>
    <t>2.2</t>
  </si>
  <si>
    <t>Cofins</t>
  </si>
  <si>
    <t>2.3</t>
  </si>
  <si>
    <t xml:space="preserve">ISS </t>
  </si>
  <si>
    <t>2.4</t>
  </si>
  <si>
    <t>Contribuição Previdenciária - Lei 12.546/2013</t>
  </si>
  <si>
    <t>3.0</t>
  </si>
  <si>
    <t>LUCRO (L)</t>
  </si>
  <si>
    <t>3.1</t>
  </si>
  <si>
    <t>Lucro</t>
  </si>
  <si>
    <t>TAXA TOTAL DE BDI - Serviços de Engenharia</t>
  </si>
  <si>
    <t>Segundo Acórdão 2622/2013 do Tribunal de Contas da União – TCU, o cálculo do BDI deve ser feito da seguinte maneira:</t>
  </si>
  <si>
    <t>AC  →  Administração Central</t>
  </si>
  <si>
    <t>S  →  Seguro</t>
  </si>
  <si>
    <t xml:space="preserve">R    →  Riscos </t>
  </si>
  <si>
    <t>G     →  Garantia</t>
  </si>
  <si>
    <t>DF    →  Despesas Financeiras</t>
  </si>
  <si>
    <t>L  →  Taxa de Lucro/Remuneração</t>
  </si>
  <si>
    <t>I  →  Incidência de Impostos (PIS, COFINS e ISS)</t>
  </si>
  <si>
    <t>Proprietário:</t>
  </si>
  <si>
    <t>Avenida Blumenau, Lote 05, Quadra 66  - Bairro Rota do Sol - Sorriso MT</t>
  </si>
  <si>
    <t>BDI - Fornecimento de Equipamentos</t>
  </si>
  <si>
    <t>CUSTOS DE ADMINISTRAÇÃO</t>
  </si>
  <si>
    <t>Seguro de Risco</t>
  </si>
  <si>
    <t>Vigilância</t>
  </si>
  <si>
    <t>Garantia</t>
  </si>
  <si>
    <t>1.5</t>
  </si>
  <si>
    <t>Outros</t>
  </si>
  <si>
    <t>Lucro na Intermediação</t>
  </si>
  <si>
    <t>TAXA TOTAL DE BDI - Fornecimento de Equipamentos</t>
  </si>
  <si>
    <t>Propietário</t>
  </si>
  <si>
    <t>Responsável Técnico:</t>
  </si>
  <si>
    <t xml:space="preserve"> Willian Bruno Scherner - CREA MT048210</t>
  </si>
  <si>
    <t>Arredondamentos: Opções → Avançado → Fórmulas → "Definir Precisão Conforme Exibido"</t>
  </si>
  <si>
    <t>Área:</t>
  </si>
  <si>
    <t>Área</t>
  </si>
  <si>
    <t>ADMINISTRAÇÃO LOCAL DE OBRA PARA 15 MESES</t>
  </si>
  <si>
    <t xml:space="preserve"> 1.2.2</t>
  </si>
  <si>
    <t>PS-236</t>
  </si>
  <si>
    <t>VIGIA NOTURNO COM ENCARGOS COMPLEMENTARES, 12 H/DIA POR 30 DIAS (UM MÊS)</t>
  </si>
  <si>
    <t>MÊS</t>
  </si>
  <si>
    <t xml:space="preserve"> 2.8.8</t>
  </si>
  <si>
    <t>ALVENARIA DE VEDAÇÃO COM ELEMENTO VAZADO DE CERÂMICA (COBOGÓ) DE 7X20X20CM E ARGAMASSA DE ASSENTAMENTO COM PREPARO EM BETONEIRA. AF_05/2020</t>
  </si>
  <si>
    <t xml:space="preserve"> 2.10.4</t>
  </si>
  <si>
    <t>FORRO DE PVC, LISO, PARA AMBIENTES COMERCIAIS, INCLUSIVE ESTRUTURA DE FIXAÇÃO. AF_05/2017_P</t>
  </si>
  <si>
    <t xml:space="preserve"> 2.10.5</t>
  </si>
  <si>
    <t>PS-210</t>
  </si>
  <si>
    <t>LOCACAO MENSAL DE ANDAIME METALICO TIPO FACHADEIRO, INCLUSIVE MONTAGEM - REF. SINAP 73618 OUT. 2017</t>
  </si>
  <si>
    <t xml:space="preserve"> 2.12.2.10</t>
  </si>
  <si>
    <t>COT-053</t>
  </si>
  <si>
    <t>PELE DE VIDRO LAMINADO 124,125 M2</t>
  </si>
  <si>
    <t xml:space="preserve"> 2.14.3.4</t>
  </si>
  <si>
    <t xml:space="preserve"> 2.15.2.4</t>
  </si>
  <si>
    <t>ASSENTO SANITÁRIO CONVENCIONAL - FORNECIMENTO E INSTALACAO. AF_01/2020</t>
  </si>
  <si>
    <t xml:space="preserve"> 2.15.3.7</t>
  </si>
  <si>
    <t>TORNEIRA CROMADA TUBO MÓVEL, DE MESA, 1/2 OU 3/4, PARA PIA DE COZINHA, PADRÃO ALTO - FORNECIMENTO E INSTALAÇÃO. AF_01/2020</t>
  </si>
  <si>
    <t xml:space="preserve"> 2.15.3.8</t>
  </si>
  <si>
    <t>TORNEIRA CROMADA 1/2 OU 3/4 PARA TANQUE, PADRÃO POPULAR - FORNECIMENTO E INSTALAÇÃO. AF_01/2020</t>
  </si>
  <si>
    <t xml:space="preserve"> 2.15.3.9</t>
  </si>
  <si>
    <t>TORNEIRA CROMADA DE MESA, 1/2 OU 3/4, PARA LAVATÓRIO, PADRÃO POPULAR - FORNECIMENTO E INSTALAÇÃO. AF_01/2020</t>
  </si>
  <si>
    <t xml:space="preserve"> 2.15.3.10</t>
  </si>
  <si>
    <t xml:space="preserve"> 2.15.3.11</t>
  </si>
  <si>
    <t>REGISTRO DE PRESSÃO BRUTO, LATÃO, ROSCÁVEL, 3/4", COM ACABAMENTO E CANOPLA CROMADOS. FORNECIDO E INSTALADO EM RAMAL DE ÁGUA. AF_12/2014</t>
  </si>
  <si>
    <t xml:space="preserve"> 2.15.3.12</t>
  </si>
  <si>
    <t>TORNEIRA CROMADA LONGA, DE PAREDE, 1/2 OU 3/4, PARA PIA DE COZINHA, PADRÃO POPULAR - FORNECIMENTO E INSTALAÇÃO. AF_01/2020</t>
  </si>
  <si>
    <t xml:space="preserve"> 2.15.3.13</t>
  </si>
  <si>
    <t>VÁLVULA DE DESCARGA METÁLICA, BASE 1 1/2 ", ACABAMENTO METALICO CROMADO - FORNECIMENTO E INSTALAÇÃO. AF_01/2019</t>
  </si>
  <si>
    <t>TERMINAL DE COMPRESSAO PARA CABO DE 16MM² ( REF SEDOP 171071 03/2021)</t>
  </si>
  <si>
    <t xml:space="preserve"> 2.18.5</t>
  </si>
  <si>
    <t>TUBO, PVC, SOLDÁVEL, DN 25MM, INSTALADO EM DRENO DE AR-CONDICIONADO - FORNECIMENTO E INSTALAÇÃO. AF_12/2014</t>
  </si>
  <si>
    <t xml:space="preserve"> 2.18.6</t>
  </si>
  <si>
    <t>JOELHO 90 GRAUS, PVC, SOLDÁVEL, DN 25MM, INSTALADO EM DRENO DE AR-CONDICIONADO - FORNECIMENTO E INSTALAÇÃO. AF_12/2014</t>
  </si>
  <si>
    <t xml:space="preserve"> 2.18.7</t>
  </si>
  <si>
    <t>PS-230</t>
  </si>
  <si>
    <t>FORNECIMENTO E INSTALAÇÃO AR-CONDICIONADO SPLIT CONVENCIONAL 36.000 BTUs (OUT. 2021)</t>
  </si>
  <si>
    <t xml:space="preserve"> 2.18.8</t>
  </si>
  <si>
    <t>PS-231</t>
  </si>
  <si>
    <t>FORNECIMENTO E INSTALAÇÃO AR-CONDICIONADO SPLIT CONVENCIONAL 24.000 BTUs (OUT. 2021)</t>
  </si>
  <si>
    <t xml:space="preserve"> 2.18.9</t>
  </si>
  <si>
    <t>PS-232</t>
  </si>
  <si>
    <t>FORNECIMENTO E INSTALAÇÃO AR-CONDICIONADO SPLIT CONVENCIONAL 18.000 BTUs (OUT. 2021)</t>
  </si>
  <si>
    <t xml:space="preserve"> 2.18.10</t>
  </si>
  <si>
    <t>PS-233</t>
  </si>
  <si>
    <t>FORNECIMENTO E INSTALAÇÃO AR-CONDICIONADO SPLIT CONVENCIONAL 9.000 BTUs (OUT. 2021)</t>
  </si>
  <si>
    <t xml:space="preserve"> 2.20.14</t>
  </si>
  <si>
    <t>PS-212</t>
  </si>
  <si>
    <t>PRATELEIRA DE ALVENARIA E CONCRETO, 3 ANDARES, PROF. 0,60 M COM REVEST. CERÂMICO (ORSE REF. 9746 )</t>
  </si>
  <si>
    <t xml:space="preserve"> 2.22.2.1.32</t>
  </si>
  <si>
    <t>CAIXA DE GORDURA SIMPLES, CIRCULAR, EM CONCRETO PRÉ-MOLDADO, DIÂMETRO INTERNO = 0,4 M, ALTURA INTERNA = 0,4 M. AF_05/2018</t>
  </si>
  <si>
    <t xml:space="preserve"> 2.22.2.1.33</t>
  </si>
  <si>
    <t>JUNÇÃO SIMPLES, PVC, SERIE NORMAL, ESGOTO PREDIAL, DN 50 X 50 MM, JUNTA ELÁSTICA, FORNECIDO E INSTALADO EM PRUMADA DE ESGOTO SANITÁRIO OU VENTILAÇÃO. AF_12/2014</t>
  </si>
  <si>
    <t xml:space="preserve"> 2.22.2.1.34</t>
  </si>
  <si>
    <t>JUNÇÃO SIMPLES, PVC, SERIE R, ÁGUA PLUVIAL, DN 100 X 75 MM, JUNTA ELÁSTICA, FORNECIDO E INSTALADO EM RAMAL DE ENCAMINHAMENTO. AF_12/2014</t>
  </si>
  <si>
    <t xml:space="preserve"> 2.22.4</t>
  </si>
  <si>
    <t>ESTAÇÃO DE TRATAMENTO DE ESGOTO</t>
  </si>
  <si>
    <t xml:space="preserve"> 2.22.4.1</t>
  </si>
  <si>
    <t xml:space="preserve"> 2.22.4.2</t>
  </si>
  <si>
    <t xml:space="preserve"> 2.22.4.3</t>
  </si>
  <si>
    <t>SEINFRA</t>
  </si>
  <si>
    <t>C3659</t>
  </si>
  <si>
    <t>PORTÃO DE METALON E BARRA CHATA DE FERRO C/FECHADURA E DOBRADIÇA, INCLUS. PINTURA ESMALTE SINTÉTICO</t>
  </si>
  <si>
    <t xml:space="preserve"> 2.22.4.4</t>
  </si>
  <si>
    <t>PS-211</t>
  </si>
  <si>
    <t>BASE PARA ESTAÇÃO DE TRATAMENTO DE ESGOTO, ALTURA 15 CM, ARMADURA TELA SOLDADA Q283 (REF. 97103 SINAPI 08/2021)</t>
  </si>
  <si>
    <t xml:space="preserve"> 2.22.4.5</t>
  </si>
  <si>
    <t>PS-220</t>
  </si>
  <si>
    <t>CASA DE BOMBAS 1,50X2,00 M, H=2,00M</t>
  </si>
  <si>
    <t xml:space="preserve"> 2.22.4.6</t>
  </si>
  <si>
    <t>PS-228</t>
  </si>
  <si>
    <t>EXECUÇÃO DE VALA DE INFILTRAÇÃO 0,80 X 1,00 M, COBRIMENTO DE 0,50 M, COM BRITA 04 E MANTA GEOTÊXTIL (REF. 102666 SINAPI)</t>
  </si>
  <si>
    <t>BEBEDOURO</t>
  </si>
  <si>
    <t>PS-209</t>
  </si>
  <si>
    <t>TUBO PVC, SOLDAVEL , DN 25 MM, AGUA FRIA, REVESTIDO COM TUBO DE BORRACHA ELASTOMERICA FLEXIVEL, PARA ENCANAMENTO DE BEBEDOURO. (COD. DE REF. 97329 SINAPI 07/2021)</t>
  </si>
  <si>
    <t xml:space="preserve"> 2.24</t>
  </si>
  <si>
    <t>RESERVATORIO</t>
  </si>
  <si>
    <t xml:space="preserve"> 2.24.1</t>
  </si>
  <si>
    <t xml:space="preserve"> 2.24.2</t>
  </si>
  <si>
    <t xml:space="preserve"> 2.25</t>
  </si>
  <si>
    <t xml:space="preserve"> 2.25.1</t>
  </si>
  <si>
    <t xml:space="preserve"> 2.25.2</t>
  </si>
  <si>
    <t xml:space="preserve"> 2.25.3</t>
  </si>
  <si>
    <t xml:space="preserve"> 2.25.4</t>
  </si>
  <si>
    <t xml:space="preserve"> 2.25.5</t>
  </si>
  <si>
    <t xml:space="preserve"> 2.25.6</t>
  </si>
  <si>
    <t xml:space="preserve"> 2.25.7</t>
  </si>
  <si>
    <t xml:space="preserve"> 2.25.8</t>
  </si>
  <si>
    <t xml:space="preserve"> 2.25.9</t>
  </si>
  <si>
    <t xml:space="preserve"> 2.25.10</t>
  </si>
  <si>
    <t xml:space="preserve">BLOCO SAGUAO/ REFEITORIO </t>
  </si>
  <si>
    <t xml:space="preserve"> 3.5.8</t>
  </si>
  <si>
    <t xml:space="preserve"> 3.6.3.5</t>
  </si>
  <si>
    <t xml:space="preserve"> 3.6.3.8</t>
  </si>
  <si>
    <t xml:space="preserve"> 3.10.3.4</t>
  </si>
  <si>
    <t xml:space="preserve"> 3.11.1.3</t>
  </si>
  <si>
    <t xml:space="preserve"> 3.12.3</t>
  </si>
  <si>
    <t xml:space="preserve"> 6</t>
  </si>
  <si>
    <t xml:space="preserve"> 6.1</t>
  </si>
  <si>
    <t xml:space="preserve"> 7</t>
  </si>
  <si>
    <t>POÇO ARTESIANO</t>
  </si>
  <si>
    <t xml:space="preserve"> 7.1</t>
  </si>
  <si>
    <t>PS-227</t>
  </si>
  <si>
    <t>EXECUÇÃO DE POÇO TUBULAR DE 48 M COM CONJUNTO MOTO BOMBA</t>
  </si>
  <si>
    <t>Total BDI</t>
  </si>
  <si>
    <t>SINAPI - AGOSTO  2021 - DESONERADO; ORSE - AGOSTO 2021 - DESONERADO; SEINFRA - MARÇO 2021 - DESONERADO</t>
  </si>
  <si>
    <t>EXECUÇÃO DE PASSEIO PÚBLICO</t>
  </si>
  <si>
    <t xml:space="preserve"> 5.1.1</t>
  </si>
  <si>
    <t xml:space="preserve"> 5.1.2</t>
  </si>
  <si>
    <t xml:space="preserve"> 5.1.3</t>
  </si>
  <si>
    <t>6.1</t>
  </si>
  <si>
    <t>LIMPEZA PARA ENTREGA DA OBRA</t>
  </si>
  <si>
    <t xml:space="preserve"> 6.1.1</t>
  </si>
  <si>
    <t xml:space="preserve"> 6.1.2</t>
  </si>
  <si>
    <t xml:space="preserve"> 6.1.3</t>
  </si>
  <si>
    <t>EXECUÇÃO DE POÇO ARTESIANO</t>
  </si>
  <si>
    <t>7.1</t>
  </si>
  <si>
    <t xml:space="preserve"> 7.1.1</t>
  </si>
  <si>
    <t>EVOLUÇÃO ACUMULADA DA ETAPA:</t>
  </si>
  <si>
    <t>EVOLUÇÃO SIMPLES DA ETAPA: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</si>
</sst>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4" formatCode="_-&quot;R$&quot;\ * #,##0.00_-;\-&quot;R$&quot;\ * #,##0.00_-;_-&quot;R$&quot;\ * &quot;-&quot;??_-;_-@_-"/>
    <numFmt numFmtId="43" formatCode="_-* #,##0.00_-;\-* #,##0.00_-;_-* &quot;-&quot;??_-;_-@_-"/>
    <numFmt numFmtId="164" formatCode="_(* #,##0.00_);_(* \(#,##0.00\);_(* &quot;-&quot;??_);_(@_)"/>
    <numFmt numFmtId="165" formatCode="_(&quot;R$ &quot;* #,##0.00_);_(&quot;R$ &quot;* \(#,##0.00\);_(&quot;R$ &quot;* &quot;-&quot;??_);_(@_)"/>
    <numFmt numFmtId="166" formatCode="_([$€-2]* #,##0.00_);_([$€-2]* \(#,##0.00\);_([$€-2]* &quot;-&quot;??_)"/>
    <numFmt numFmtId="167" formatCode="#,##0.0000"/>
    <numFmt numFmtId="168" formatCode="#,##0.00\ &quot;m²&quot;"/>
    <numFmt numFmtId="169" formatCode="_ * #,##0.00_ ;_ * \-#,##0.00_ ;_ * &quot;-&quot;??_ ;_ @_ "/>
    <numFmt numFmtId="170" formatCode="_ * #,##0_ ;_ * \-#,##0_ ;_ * &quot;-&quot;_ ;_ @_ "/>
    <numFmt numFmtId="171" formatCode="_ &quot;S/&quot;* #,##0_ ;_ &quot;S/&quot;* \-#,##0_ ;_ &quot;S/&quot;* &quot;-&quot;_ ;_ @_ "/>
    <numFmt numFmtId="172" formatCode="_ &quot;S/&quot;* #,##0.00_ ;_ &quot;S/&quot;* \-#,##0.00_ ;_ &quot;S/&quot;* &quot;-&quot;??_ ;_ @_ "/>
    <numFmt numFmtId="173" formatCode="_-&quot;$&quot;* #,##0_-;\-&quot;$&quot;* #,##0_-;_-&quot;$&quot;* &quot;-&quot;_-;_-@_-"/>
    <numFmt numFmtId="174" formatCode="_-&quot;$&quot;* #,##0.00_-;\-&quot;$&quot;* #,##0.00_-;_-&quot;$&quot;* &quot;-&quot;??_-;_-@_-"/>
    <numFmt numFmtId="175" formatCode="&quot;R$&quot;\ #,##0.00"/>
  </numFmts>
  <fonts count="72">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2"/>
      <color rgb="FF000000"/>
      <name val="Calibri"/>
      <family val="2"/>
    </font>
    <font>
      <sz val="11"/>
      <color rgb="FF000000"/>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rgb="FF000000"/>
      <name val="Calibri"/>
      <family val="2"/>
      <scheme val="minor"/>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0"/>
      <name val="Helv"/>
      <charset val="204"/>
    </font>
    <font>
      <sz val="10"/>
      <name val="BERNHARD"/>
    </font>
    <font>
      <sz val="10"/>
      <name val="Helv"/>
    </font>
    <font>
      <sz val="1"/>
      <color indexed="8"/>
      <name val="Courier"/>
      <family val="3"/>
    </font>
    <font>
      <b/>
      <sz val="1"/>
      <color indexed="8"/>
      <name val="Courier"/>
      <family val="3"/>
    </font>
    <font>
      <sz val="7"/>
      <name val="Small Fonts"/>
      <family val="2"/>
    </font>
    <font>
      <sz val="8"/>
      <name val="Helv"/>
    </font>
    <font>
      <sz val="10"/>
      <name val="Times New Roman"/>
      <family val="1"/>
      <charset val="204"/>
    </font>
    <font>
      <sz val="10"/>
      <color rgb="FF000000"/>
      <name val="Calibri"/>
      <family val="2"/>
    </font>
    <font>
      <sz val="11"/>
      <color theme="1"/>
      <name val="Calibri"/>
      <family val="2"/>
    </font>
    <font>
      <b/>
      <sz val="9"/>
      <color theme="1"/>
      <name val="Calibri"/>
      <family val="2"/>
    </font>
    <font>
      <sz val="9"/>
      <color theme="1"/>
      <name val="Calibri"/>
      <family val="2"/>
    </font>
    <font>
      <sz val="8"/>
      <color theme="1"/>
      <name val="Calibri"/>
      <family val="2"/>
    </font>
    <font>
      <u/>
      <sz val="8"/>
      <color theme="1"/>
      <name val="Calibri"/>
      <family val="2"/>
    </font>
    <font>
      <b/>
      <sz val="16"/>
      <color theme="1"/>
      <name val="Calibri"/>
      <family val="2"/>
    </font>
    <font>
      <b/>
      <u/>
      <sz val="22"/>
      <color theme="1"/>
      <name val="Calibri"/>
      <family val="2"/>
    </font>
    <font>
      <sz val="12"/>
      <color theme="1"/>
      <name val="Calibri"/>
      <family val="2"/>
    </font>
    <font>
      <b/>
      <sz val="12"/>
      <color theme="1"/>
      <name val="Calibri"/>
      <family val="2"/>
    </font>
    <font>
      <sz val="11"/>
      <color rgb="FF000000"/>
      <name val="Calibri"/>
      <family val="2"/>
    </font>
    <font>
      <b/>
      <sz val="9"/>
      <color theme="1"/>
      <name val="Gill Sans MT"/>
      <family val="2"/>
    </font>
    <font>
      <b/>
      <sz val="9"/>
      <color theme="1"/>
      <name val="Calibri"/>
      <family val="2"/>
      <scheme val="minor"/>
    </font>
    <font>
      <sz val="9"/>
      <color theme="1"/>
      <name val="Calibri"/>
      <family val="2"/>
      <scheme val="minor"/>
    </font>
    <font>
      <sz val="7.5"/>
      <color theme="1"/>
      <name val="Calibri"/>
      <family val="2"/>
      <scheme val="minor"/>
    </font>
    <font>
      <b/>
      <sz val="9"/>
      <color indexed="8"/>
      <name val="Calibri"/>
      <family val="2"/>
      <scheme val="minor"/>
    </font>
    <font>
      <sz val="9"/>
      <color rgb="FF000000"/>
      <name val="Calibri"/>
      <family val="2"/>
      <scheme val="minor"/>
    </font>
    <font>
      <b/>
      <sz val="9"/>
      <name val="Calibri"/>
      <family val="2"/>
      <scheme val="minor"/>
    </font>
    <font>
      <sz val="9"/>
      <name val="Calibri"/>
      <family val="2"/>
      <scheme val="minor"/>
    </font>
    <font>
      <b/>
      <sz val="10"/>
      <color theme="1"/>
      <name val="Calibri"/>
      <family val="2"/>
      <scheme val="minor"/>
    </font>
    <font>
      <sz val="10"/>
      <color theme="1"/>
      <name val="Calibri"/>
      <family val="2"/>
      <scheme val="minor"/>
    </font>
    <font>
      <sz val="10"/>
      <color theme="1"/>
      <name val="Calibri"/>
      <family val="2"/>
    </font>
    <font>
      <sz val="12"/>
      <color rgb="FF000000"/>
      <name val="Calibri"/>
    </font>
    <font>
      <b/>
      <sz val="12"/>
      <color rgb="FF000000"/>
      <name val="Calibri"/>
    </font>
  </fonts>
  <fills count="69">
    <fill>
      <patternFill patternType="none"/>
    </fill>
    <fill>
      <patternFill patternType="gray125"/>
    </fill>
    <fill>
      <patternFill patternType="solid">
        <fgColor rgb="FFFFFFFF"/>
        <bgColor rgb="FF000000"/>
      </patternFill>
    </fill>
    <fill>
      <patternFill patternType="solid">
        <fgColor rgb="FF808080"/>
        <bgColor rgb="FF000000"/>
      </patternFill>
    </fill>
    <fill>
      <patternFill patternType="solid">
        <fgColor rgb="FFD5D5D5"/>
        <bgColor rgb="FF000000"/>
      </patternFill>
    </fill>
    <fill>
      <patternFill patternType="solid">
        <fgColor rgb="FFC7C7C7"/>
        <bgColor rgb="FF000000"/>
      </patternFill>
    </fill>
    <fill>
      <patternFill patternType="solid">
        <fgColor rgb="FFBABABA"/>
        <bgColor rgb="FF000000"/>
      </patternFill>
    </fill>
    <fill>
      <patternFill patternType="solid">
        <fgColor rgb="FFACACAC"/>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6EBA86"/>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499984740745262"/>
        <bgColor indexed="64"/>
      </patternFill>
    </fill>
    <fill>
      <patternFill patternType="solid">
        <fgColor rgb="FF4FA76A"/>
        <bgColor indexed="64"/>
      </patternFill>
    </fill>
    <fill>
      <patternFill patternType="solid">
        <fgColor rgb="FF9FF7B4"/>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theme="0" tint="-0.34998626667073579"/>
        <bgColor rgb="FF000000"/>
      </patternFill>
    </fill>
  </fills>
  <borders count="37">
    <border>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s>
  <cellStyleXfs count="406">
    <xf numFmtId="0" fontId="0" fillId="0" borderId="0"/>
    <xf numFmtId="0" fontId="7" fillId="0" borderId="3" applyNumberFormat="0" applyFill="0" applyAlignment="0" applyProtection="0"/>
    <xf numFmtId="0" fontId="8" fillId="0" borderId="4" applyNumberFormat="0" applyFill="0" applyAlignment="0" applyProtection="0"/>
    <xf numFmtId="0" fontId="9" fillId="0" borderId="5" applyNumberFormat="0" applyFill="0" applyAlignment="0" applyProtection="0"/>
    <xf numFmtId="0" fontId="9" fillId="0" borderId="0" applyNumberFormat="0" applyFill="0" applyBorder="0" applyAlignment="0" applyProtection="0"/>
    <xf numFmtId="0" fontId="10" fillId="8" borderId="0" applyNumberFormat="0" applyBorder="0" applyAlignment="0" applyProtection="0"/>
    <xf numFmtId="0" fontId="11" fillId="9" borderId="0" applyNumberFormat="0" applyBorder="0" applyAlignment="0" applyProtection="0"/>
    <xf numFmtId="0" fontId="12" fillId="10" borderId="0" applyNumberFormat="0" applyBorder="0" applyAlignment="0" applyProtection="0"/>
    <xf numFmtId="0" fontId="13" fillId="11" borderId="6" applyNumberFormat="0" applyAlignment="0" applyProtection="0"/>
    <xf numFmtId="0" fontId="14" fillId="12" borderId="7" applyNumberFormat="0" applyAlignment="0" applyProtection="0"/>
    <xf numFmtId="0" fontId="15" fillId="12" borderId="6" applyNumberFormat="0" applyAlignment="0" applyProtection="0"/>
    <xf numFmtId="0" fontId="16" fillId="0" borderId="8" applyNumberFormat="0" applyFill="0" applyAlignment="0" applyProtection="0"/>
    <xf numFmtId="0" fontId="17" fillId="13" borderId="9"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21"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21" fillId="26" borderId="0" applyNumberFormat="0" applyBorder="0" applyAlignment="0" applyProtection="0"/>
    <xf numFmtId="0" fontId="21"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21" fillId="30" borderId="0" applyNumberFormat="0" applyBorder="0" applyAlignment="0" applyProtection="0"/>
    <xf numFmtId="0" fontId="21"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21" fillId="34" borderId="0" applyNumberFormat="0" applyBorder="0" applyAlignment="0" applyProtection="0"/>
    <xf numFmtId="0" fontId="21"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21" fillId="38" borderId="0" applyNumberFormat="0" applyBorder="0" applyAlignment="0" applyProtection="0"/>
    <xf numFmtId="0" fontId="3" fillId="0" borderId="0"/>
    <xf numFmtId="0" fontId="22" fillId="0" borderId="0"/>
    <xf numFmtId="0" fontId="23" fillId="0" borderId="0"/>
    <xf numFmtId="0" fontId="3" fillId="0" borderId="0"/>
    <xf numFmtId="0" fontId="24" fillId="0" borderId="0"/>
    <xf numFmtId="0" fontId="22" fillId="40"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43" borderId="0" applyNumberFormat="0" applyBorder="0" applyAlignment="0" applyProtection="0"/>
    <xf numFmtId="0" fontId="22" fillId="44" borderId="0" applyNumberFormat="0" applyBorder="0" applyAlignment="0" applyProtection="0"/>
    <xf numFmtId="0" fontId="22" fillId="45" borderId="0" applyNumberFormat="0" applyBorder="0" applyAlignment="0" applyProtection="0"/>
    <xf numFmtId="0" fontId="22" fillId="46" borderId="0" applyNumberFormat="0" applyBorder="0" applyAlignment="0" applyProtection="0"/>
    <xf numFmtId="0" fontId="22" fillId="47" borderId="0" applyNumberFormat="0" applyBorder="0" applyAlignment="0" applyProtection="0"/>
    <xf numFmtId="0" fontId="22" fillId="48" borderId="0" applyNumberFormat="0" applyBorder="0" applyAlignment="0" applyProtection="0"/>
    <xf numFmtId="0" fontId="22" fillId="43" borderId="0" applyNumberFormat="0" applyBorder="0" applyAlignment="0" applyProtection="0"/>
    <xf numFmtId="0" fontId="22" fillId="46" borderId="0" applyNumberFormat="0" applyBorder="0" applyAlignment="0" applyProtection="0"/>
    <xf numFmtId="0" fontId="22" fillId="49" borderId="0" applyNumberFormat="0" applyBorder="0" applyAlignment="0" applyProtection="0"/>
    <xf numFmtId="0" fontId="25" fillId="50" borderId="0" applyNumberFormat="0" applyBorder="0" applyAlignment="0" applyProtection="0"/>
    <xf numFmtId="0" fontId="25" fillId="47" borderId="0" applyNumberFormat="0" applyBorder="0" applyAlignment="0" applyProtection="0"/>
    <xf numFmtId="0" fontId="25" fillId="48" borderId="0" applyNumberFormat="0" applyBorder="0" applyAlignment="0" applyProtection="0"/>
    <xf numFmtId="0" fontId="25" fillId="51" borderId="0" applyNumberFormat="0" applyBorder="0" applyAlignment="0" applyProtection="0"/>
    <xf numFmtId="0" fontId="25" fillId="52" borderId="0" applyNumberFormat="0" applyBorder="0" applyAlignment="0" applyProtection="0"/>
    <xf numFmtId="0" fontId="25" fillId="53" borderId="0" applyNumberFormat="0" applyBorder="0" applyAlignment="0" applyProtection="0"/>
    <xf numFmtId="0" fontId="25" fillId="54" borderId="0" applyNumberFormat="0" applyBorder="0" applyAlignment="0" applyProtection="0"/>
    <xf numFmtId="0" fontId="25" fillId="55" borderId="0" applyNumberFormat="0" applyBorder="0" applyAlignment="0" applyProtection="0"/>
    <xf numFmtId="0" fontId="25" fillId="56" borderId="0" applyNumberFormat="0" applyBorder="0" applyAlignment="0" applyProtection="0"/>
    <xf numFmtId="0" fontId="25" fillId="51" borderId="0" applyNumberFormat="0" applyBorder="0" applyAlignment="0" applyProtection="0"/>
    <xf numFmtId="0" fontId="25" fillId="52" borderId="0" applyNumberFormat="0" applyBorder="0" applyAlignment="0" applyProtection="0"/>
    <xf numFmtId="0" fontId="25" fillId="57" borderId="0" applyNumberFormat="0" applyBorder="0" applyAlignment="0" applyProtection="0"/>
    <xf numFmtId="0" fontId="31" fillId="41" borderId="0" applyNumberFormat="0" applyBorder="0" applyAlignment="0" applyProtection="0"/>
    <xf numFmtId="0" fontId="27" fillId="58" borderId="18" applyNumberFormat="0" applyAlignment="0" applyProtection="0"/>
    <xf numFmtId="0" fontId="28" fillId="59" borderId="19" applyNumberFormat="0" applyAlignment="0" applyProtection="0"/>
    <xf numFmtId="166" fontId="24" fillId="0" borderId="0" applyFont="0" applyFill="0" applyBorder="0" applyAlignment="0" applyProtection="0"/>
    <xf numFmtId="0" fontId="35" fillId="0" borderId="0" applyNumberFormat="0" applyFill="0" applyBorder="0" applyAlignment="0" applyProtection="0"/>
    <xf numFmtId="0" fontId="26" fillId="42" borderId="0" applyNumberFormat="0" applyBorder="0" applyAlignment="0" applyProtection="0"/>
    <xf numFmtId="0" fontId="37" fillId="0" borderId="21" applyNumberFormat="0" applyFill="0" applyAlignment="0" applyProtection="0"/>
    <xf numFmtId="0" fontId="38" fillId="0" borderId="22" applyNumberFormat="0" applyFill="0" applyAlignment="0" applyProtection="0"/>
    <xf numFmtId="0" fontId="39" fillId="0" borderId="23" applyNumberFormat="0" applyFill="0" applyAlignment="0" applyProtection="0"/>
    <xf numFmtId="0" fontId="39" fillId="0" borderId="0" applyNumberFormat="0" applyFill="0" applyBorder="0" applyAlignment="0" applyProtection="0"/>
    <xf numFmtId="0" fontId="30" fillId="45" borderId="18" applyNumberFormat="0" applyAlignment="0" applyProtection="0"/>
    <xf numFmtId="0" fontId="29" fillId="0" borderId="20" applyNumberFormat="0" applyFill="0" applyAlignment="0" applyProtection="0"/>
    <xf numFmtId="165" fontId="24" fillId="0" borderId="0" applyFont="0" applyFill="0" applyBorder="0" applyAlignment="0" applyProtection="0"/>
    <xf numFmtId="165" fontId="24" fillId="0" borderId="0" applyFont="0" applyFill="0" applyBorder="0" applyAlignment="0" applyProtection="0"/>
    <xf numFmtId="44" fontId="3" fillId="0" borderId="0" applyFont="0" applyFill="0" applyBorder="0" applyAlignment="0" applyProtection="0"/>
    <xf numFmtId="0" fontId="32" fillId="60" borderId="0" applyNumberFormat="0" applyBorder="0" applyAlignment="0" applyProtection="0"/>
    <xf numFmtId="0" fontId="24" fillId="61" borderId="24" applyNumberFormat="0" applyFont="0" applyAlignment="0" applyProtection="0"/>
    <xf numFmtId="0" fontId="33" fillId="58" borderId="25" applyNumberFormat="0" applyAlignment="0" applyProtection="0"/>
    <xf numFmtId="9" fontId="24" fillId="0" borderId="0" applyFont="0" applyFill="0" applyBorder="0" applyAlignment="0" applyProtection="0"/>
    <xf numFmtId="9" fontId="24" fillId="0" borderId="0" applyFont="0" applyFill="0" applyBorder="0" applyAlignment="0" applyProtection="0"/>
    <xf numFmtId="164" fontId="24" fillId="0" borderId="0" applyFont="0" applyFill="0" applyBorder="0" applyAlignment="0" applyProtection="0"/>
    <xf numFmtId="167" fontId="24" fillId="0" borderId="0" applyFill="0" applyBorder="0" applyAlignment="0" applyProtection="0"/>
    <xf numFmtId="167" fontId="24" fillId="0" borderId="0" applyFill="0" applyBorder="0" applyAlignment="0" applyProtection="0"/>
    <xf numFmtId="0" fontId="36" fillId="0" borderId="0" applyNumberFormat="0" applyFill="0" applyBorder="0" applyAlignment="0" applyProtection="0"/>
    <xf numFmtId="0" fontId="37" fillId="0" borderId="21" applyNumberFormat="0" applyFill="0" applyAlignment="0" applyProtection="0"/>
    <xf numFmtId="164" fontId="24" fillId="0" borderId="0" applyFont="0" applyFill="0" applyBorder="0" applyAlignment="0" applyProtection="0"/>
    <xf numFmtId="164" fontId="24" fillId="0" borderId="0" applyFont="0" applyFill="0" applyBorder="0" applyAlignment="0" applyProtection="0"/>
    <xf numFmtId="43" fontId="3" fillId="0" borderId="0" applyFont="0" applyFill="0" applyBorder="0" applyAlignment="0" applyProtection="0"/>
    <xf numFmtId="0" fontId="34" fillId="0" borderId="0" applyNumberFormat="0" applyFill="0" applyBorder="0" applyAlignment="0" applyProtection="0"/>
    <xf numFmtId="0" fontId="24" fillId="0" borderId="0"/>
    <xf numFmtId="16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3" fillId="14" borderId="10" applyNumberFormat="0" applyFont="0" applyAlignment="0" applyProtection="0"/>
    <xf numFmtId="0" fontId="24" fillId="0" borderId="0"/>
    <xf numFmtId="0" fontId="22" fillId="40"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43" borderId="0" applyNumberFormat="0" applyBorder="0" applyAlignment="0" applyProtection="0"/>
    <xf numFmtId="0" fontId="22" fillId="44" borderId="0" applyNumberFormat="0" applyBorder="0" applyAlignment="0" applyProtection="0"/>
    <xf numFmtId="0" fontId="22" fillId="45" borderId="0" applyNumberFormat="0" applyBorder="0" applyAlignment="0" applyProtection="0"/>
    <xf numFmtId="0" fontId="22" fillId="46" borderId="0" applyNumberFormat="0" applyBorder="0" applyAlignment="0" applyProtection="0"/>
    <xf numFmtId="0" fontId="22" fillId="47" borderId="0" applyNumberFormat="0" applyBorder="0" applyAlignment="0" applyProtection="0"/>
    <xf numFmtId="0" fontId="22" fillId="48" borderId="0" applyNumberFormat="0" applyBorder="0" applyAlignment="0" applyProtection="0"/>
    <xf numFmtId="0" fontId="22" fillId="43" borderId="0" applyNumberFormat="0" applyBorder="0" applyAlignment="0" applyProtection="0"/>
    <xf numFmtId="0" fontId="22" fillId="46" borderId="0" applyNumberFormat="0" applyBorder="0" applyAlignment="0" applyProtection="0"/>
    <xf numFmtId="0" fontId="22" fillId="49" borderId="0" applyNumberFormat="0" applyBorder="0" applyAlignment="0" applyProtection="0"/>
    <xf numFmtId="0" fontId="25" fillId="50" borderId="0" applyNumberFormat="0" applyBorder="0" applyAlignment="0" applyProtection="0"/>
    <xf numFmtId="0" fontId="25" fillId="47" borderId="0" applyNumberFormat="0" applyBorder="0" applyAlignment="0" applyProtection="0"/>
    <xf numFmtId="0" fontId="25" fillId="48" borderId="0" applyNumberFormat="0" applyBorder="0" applyAlignment="0" applyProtection="0"/>
    <xf numFmtId="0" fontId="25" fillId="51" borderId="0" applyNumberFormat="0" applyBorder="0" applyAlignment="0" applyProtection="0"/>
    <xf numFmtId="0" fontId="25" fillId="52" borderId="0" applyNumberFormat="0" applyBorder="0" applyAlignment="0" applyProtection="0"/>
    <xf numFmtId="0" fontId="25" fillId="53" borderId="0" applyNumberFormat="0" applyBorder="0" applyAlignment="0" applyProtection="0"/>
    <xf numFmtId="0" fontId="26" fillId="42" borderId="0" applyNumberFormat="0" applyBorder="0" applyAlignment="0" applyProtection="0"/>
    <xf numFmtId="0" fontId="27" fillId="58" borderId="18" applyNumberFormat="0" applyAlignment="0" applyProtection="0"/>
    <xf numFmtId="0" fontId="28" fillId="59" borderId="19" applyNumberFormat="0" applyAlignment="0" applyProtection="0"/>
    <xf numFmtId="0" fontId="29" fillId="0" borderId="20" applyNumberFormat="0" applyFill="0" applyAlignment="0" applyProtection="0"/>
    <xf numFmtId="0" fontId="41" fillId="0" borderId="0"/>
    <xf numFmtId="0" fontId="42" fillId="0" borderId="0"/>
    <xf numFmtId="0" fontId="41" fillId="0" borderId="0"/>
    <xf numFmtId="0" fontId="42" fillId="0" borderId="0"/>
    <xf numFmtId="173" fontId="24" fillId="0" borderId="0" applyFont="0" applyFill="0" applyBorder="0" applyAlignment="0" applyProtection="0"/>
    <xf numFmtId="174" fontId="24" fillId="0" borderId="0" applyFont="0" applyFill="0" applyBorder="0" applyAlignment="0" applyProtection="0"/>
    <xf numFmtId="0" fontId="43" fillId="0" borderId="0">
      <protection locked="0"/>
    </xf>
    <xf numFmtId="0" fontId="44" fillId="0" borderId="0">
      <protection locked="0"/>
    </xf>
    <xf numFmtId="0" fontId="44" fillId="0" borderId="0">
      <protection locked="0"/>
    </xf>
    <xf numFmtId="0" fontId="25" fillId="54" borderId="0" applyNumberFormat="0" applyBorder="0" applyAlignment="0" applyProtection="0"/>
    <xf numFmtId="0" fontId="25" fillId="55" borderId="0" applyNumberFormat="0" applyBorder="0" applyAlignment="0" applyProtection="0"/>
    <xf numFmtId="0" fontId="25" fillId="56" borderId="0" applyNumberFormat="0" applyBorder="0" applyAlignment="0" applyProtection="0"/>
    <xf numFmtId="0" fontId="25" fillId="51" borderId="0" applyNumberFormat="0" applyBorder="0" applyAlignment="0" applyProtection="0"/>
    <xf numFmtId="0" fontId="25" fillId="52" borderId="0" applyNumberFormat="0" applyBorder="0" applyAlignment="0" applyProtection="0"/>
    <xf numFmtId="0" fontId="25" fillId="57" borderId="0" applyNumberFormat="0" applyBorder="0" applyAlignment="0" applyProtection="0"/>
    <xf numFmtId="0" fontId="30" fillId="45" borderId="18" applyNumberFormat="0" applyAlignment="0" applyProtection="0"/>
    <xf numFmtId="0" fontId="40" fillId="0" borderId="0"/>
    <xf numFmtId="0" fontId="43" fillId="0" borderId="0">
      <protection locked="0"/>
    </xf>
    <xf numFmtId="0" fontId="43" fillId="0" borderId="0">
      <protection locked="0"/>
    </xf>
    <xf numFmtId="0" fontId="43" fillId="0" borderId="0">
      <protection locked="0"/>
    </xf>
    <xf numFmtId="0" fontId="43" fillId="0" borderId="0">
      <protection locked="0"/>
    </xf>
    <xf numFmtId="0" fontId="43" fillId="0" borderId="0">
      <protection locked="0"/>
    </xf>
    <xf numFmtId="0" fontId="43" fillId="0" borderId="0">
      <protection locked="0"/>
    </xf>
    <xf numFmtId="0" fontId="43" fillId="0" borderId="0">
      <protection locked="0"/>
    </xf>
    <xf numFmtId="0" fontId="43" fillId="0" borderId="0">
      <protection locked="0"/>
    </xf>
    <xf numFmtId="0" fontId="43" fillId="0" borderId="0">
      <protection locked="0"/>
    </xf>
    <xf numFmtId="0" fontId="31" fillId="41" borderId="0" applyNumberFormat="0" applyBorder="0" applyAlignment="0" applyProtection="0"/>
    <xf numFmtId="170" fontId="24" fillId="0" borderId="0" applyFont="0" applyFill="0" applyBorder="0" applyAlignment="0" applyProtection="0"/>
    <xf numFmtId="169" fontId="24" fillId="0" borderId="0" applyFont="0" applyFill="0" applyBorder="0" applyAlignment="0" applyProtection="0"/>
    <xf numFmtId="171" fontId="24" fillId="0" borderId="0" applyFont="0" applyFill="0" applyBorder="0" applyAlignment="0" applyProtection="0"/>
    <xf numFmtId="172" fontId="24" fillId="0" borderId="0" applyFont="0" applyFill="0" applyBorder="0" applyAlignment="0" applyProtection="0"/>
    <xf numFmtId="0" fontId="43" fillId="0" borderId="0">
      <protection locked="0"/>
    </xf>
    <xf numFmtId="0" fontId="32" fillId="60" borderId="0" applyNumberFormat="0" applyBorder="0" applyAlignment="0" applyProtection="0"/>
    <xf numFmtId="37" fontId="45" fillId="0" borderId="0"/>
    <xf numFmtId="0" fontId="24" fillId="61" borderId="24" applyNumberFormat="0" applyFont="0" applyAlignment="0" applyProtection="0"/>
    <xf numFmtId="0" fontId="43" fillId="0" borderId="0">
      <protection locked="0"/>
    </xf>
    <xf numFmtId="38" fontId="46" fillId="0" borderId="0"/>
    <xf numFmtId="0" fontId="33" fillId="58" borderId="25"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7" fillId="0" borderId="21" applyNumberFormat="0" applyFill="0" applyAlignment="0" applyProtection="0"/>
    <xf numFmtId="0" fontId="38" fillId="0" borderId="22" applyNumberFormat="0" applyFill="0" applyAlignment="0" applyProtection="0"/>
    <xf numFmtId="0" fontId="39" fillId="0" borderId="23" applyNumberFormat="0" applyFill="0" applyAlignment="0" applyProtection="0"/>
    <xf numFmtId="0" fontId="39" fillId="0" borderId="0" applyNumberFormat="0" applyFill="0" applyBorder="0" applyAlignment="0" applyProtection="0"/>
    <xf numFmtId="0" fontId="36" fillId="0" borderId="0" applyNumberFormat="0" applyFill="0" applyBorder="0" applyAlignment="0" applyProtection="0"/>
    <xf numFmtId="0" fontId="43" fillId="0" borderId="30">
      <protection locked="0"/>
    </xf>
    <xf numFmtId="43" fontId="24" fillId="0" borderId="0" applyFont="0" applyFill="0" applyBorder="0" applyAlignment="0" applyProtection="0"/>
    <xf numFmtId="0" fontId="47" fillId="0" borderId="0" applyNumberFormat="0" applyFill="0" applyBorder="0" applyProtection="0">
      <alignment vertical="top" wrapText="1"/>
    </xf>
    <xf numFmtId="44" fontId="3" fillId="0" borderId="0" applyFont="0" applyFill="0" applyBorder="0" applyAlignment="0" applyProtection="0"/>
    <xf numFmtId="0" fontId="24" fillId="0" borderId="0"/>
    <xf numFmtId="9" fontId="22" fillId="0" borderId="0" applyFont="0" applyFill="0" applyBorder="0" applyAlignment="0" applyProtection="0"/>
    <xf numFmtId="9" fontId="24" fillId="0" borderId="0" applyFont="0" applyFill="0" applyBorder="0" applyAlignment="0" applyProtection="0"/>
    <xf numFmtId="43" fontId="24" fillId="0" borderId="0" applyFont="0" applyFill="0" applyBorder="0" applyAlignment="0" applyProtection="0"/>
    <xf numFmtId="0" fontId="6" fillId="0" borderId="0" applyNumberForma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4" fontId="3"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24" fillId="0" borderId="0"/>
    <xf numFmtId="0" fontId="24" fillId="0" borderId="0"/>
    <xf numFmtId="9" fontId="24" fillId="0" borderId="0" applyFont="0" applyFill="0" applyBorder="0" applyAlignment="0" applyProtection="0"/>
    <xf numFmtId="43" fontId="24" fillId="0" borderId="0" applyFont="0" applyFill="0" applyBorder="0" applyAlignment="0" applyProtection="0"/>
    <xf numFmtId="0" fontId="24" fillId="0" borderId="0"/>
    <xf numFmtId="0" fontId="24" fillId="0" borderId="0"/>
    <xf numFmtId="9" fontId="24" fillId="0" borderId="0" applyFont="0" applyFill="0" applyBorder="0" applyAlignment="0" applyProtection="0"/>
    <xf numFmtId="43" fontId="24" fillId="0" borderId="0" applyFont="0" applyFill="0" applyBorder="0" applyAlignment="0" applyProtection="0"/>
    <xf numFmtId="0" fontId="24" fillId="0" borderId="0"/>
    <xf numFmtId="0" fontId="24" fillId="0" borderId="0"/>
    <xf numFmtId="0" fontId="5" fillId="0" borderId="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4" fontId="3"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4" fontId="3"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0" fontId="48" fillId="0" borderId="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4" fontId="3"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4" fontId="3"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4" fontId="3"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4" fontId="3"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4" fontId="3"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4" fontId="3"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4" fontId="3"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4" fontId="3"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2" fillId="14" borderId="10"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58" fillId="0" borderId="0" applyFont="0" applyFill="0" applyBorder="0" applyAlignment="0" applyProtection="0"/>
    <xf numFmtId="9" fontId="58" fillId="0" borderId="0" applyFont="0" applyFill="0" applyBorder="0" applyAlignment="0" applyProtection="0"/>
  </cellStyleXfs>
  <cellXfs count="281">
    <xf numFmtId="0" fontId="0" fillId="0" borderId="0" xfId="0"/>
    <xf numFmtId="0" fontId="5" fillId="2" borderId="13" xfId="0" applyFont="1" applyFill="1" applyBorder="1"/>
    <xf numFmtId="0" fontId="5" fillId="0" borderId="0" xfId="0" applyFont="1"/>
    <xf numFmtId="0" fontId="5" fillId="0" borderId="0" xfId="0" applyFont="1" applyFill="1" applyBorder="1"/>
    <xf numFmtId="0" fontId="49" fillId="0" borderId="0" xfId="376" applyFont="1" applyBorder="1" applyAlignment="1"/>
    <xf numFmtId="0" fontId="51" fillId="0" borderId="0" xfId="376" applyFont="1" applyBorder="1" applyAlignment="1">
      <alignment vertical="center"/>
    </xf>
    <xf numFmtId="0" fontId="49" fillId="0" borderId="0" xfId="376" applyFont="1" applyBorder="1"/>
    <xf numFmtId="0" fontId="51" fillId="0" borderId="0" xfId="43" applyFont="1" applyFill="1" applyBorder="1" applyAlignment="1">
      <alignment vertical="center" wrapText="1"/>
    </xf>
    <xf numFmtId="10" fontId="5" fillId="0" borderId="0" xfId="0" applyNumberFormat="1" applyFont="1"/>
    <xf numFmtId="0" fontId="51" fillId="0" borderId="26" xfId="43" applyFont="1" applyBorder="1" applyAlignment="1">
      <alignment horizontal="left" vertical="center"/>
    </xf>
    <xf numFmtId="0" fontId="50" fillId="0" borderId="14" xfId="43" applyFont="1" applyBorder="1" applyAlignment="1">
      <alignment horizontal="left" vertical="center"/>
    </xf>
    <xf numFmtId="0" fontId="49" fillId="0" borderId="14" xfId="43" applyFont="1" applyBorder="1" applyAlignment="1">
      <alignment vertical="center"/>
    </xf>
    <xf numFmtId="0" fontId="51" fillId="0" borderId="26" xfId="43" applyFont="1" applyBorder="1" applyAlignment="1">
      <alignment vertical="center"/>
    </xf>
    <xf numFmtId="0" fontId="50" fillId="0" borderId="26" xfId="43" applyFont="1" applyBorder="1" applyAlignment="1">
      <alignment vertical="center"/>
    </xf>
    <xf numFmtId="4" fontId="50" fillId="0" borderId="14" xfId="43" applyNumberFormat="1" applyFont="1" applyBorder="1" applyAlignment="1">
      <alignment horizontal="right" vertical="center"/>
    </xf>
    <xf numFmtId="0" fontId="50" fillId="0" borderId="14" xfId="43" applyFont="1" applyBorder="1" applyAlignment="1">
      <alignment horizontal="right" vertical="center"/>
    </xf>
    <xf numFmtId="0" fontId="5" fillId="0" borderId="0" xfId="0" applyFont="1" applyFill="1"/>
    <xf numFmtId="4" fontId="51" fillId="0" borderId="14" xfId="43" applyNumberFormat="1" applyFont="1" applyBorder="1" applyAlignment="1">
      <alignment horizontal="left" vertical="center"/>
    </xf>
    <xf numFmtId="0" fontId="51" fillId="0" borderId="14" xfId="43" applyFont="1" applyBorder="1" applyAlignment="1">
      <alignment horizontal="center" vertical="center"/>
    </xf>
    <xf numFmtId="0" fontId="51" fillId="0" borderId="13" xfId="43" applyFont="1" applyBorder="1" applyAlignment="1">
      <alignment horizontal="left" vertical="center"/>
    </xf>
    <xf numFmtId="0" fontId="5" fillId="0" borderId="26" xfId="0" applyFont="1" applyBorder="1"/>
    <xf numFmtId="0" fontId="49" fillId="0" borderId="26" xfId="43" applyFont="1" applyBorder="1" applyAlignment="1">
      <alignment vertical="center" wrapText="1"/>
    </xf>
    <xf numFmtId="0" fontId="51" fillId="0" borderId="14" xfId="43" applyFont="1" applyBorder="1" applyAlignment="1">
      <alignment vertical="center"/>
    </xf>
    <xf numFmtId="0" fontId="5" fillId="2" borderId="15" xfId="0" applyFont="1" applyFill="1" applyBorder="1"/>
    <xf numFmtId="4" fontId="49" fillId="0" borderId="0" xfId="376" applyNumberFormat="1" applyFont="1" applyBorder="1" applyAlignment="1">
      <alignment horizontal="left" vertical="center"/>
    </xf>
    <xf numFmtId="0" fontId="54" fillId="0" borderId="0" xfId="376" applyFont="1" applyFill="1" applyBorder="1" applyAlignment="1">
      <alignment vertical="center"/>
    </xf>
    <xf numFmtId="0" fontId="49" fillId="0" borderId="0" xfId="376" applyFont="1" applyBorder="1" applyAlignment="1">
      <alignment horizontal="center" vertical="center"/>
    </xf>
    <xf numFmtId="0" fontId="5" fillId="2" borderId="14" xfId="0" applyFont="1" applyFill="1" applyBorder="1"/>
    <xf numFmtId="0" fontId="49" fillId="0" borderId="0" xfId="376" applyFont="1" applyBorder="1" applyAlignment="1">
      <alignment vertical="center" wrapText="1"/>
    </xf>
    <xf numFmtId="0" fontId="49" fillId="0" borderId="0" xfId="376" applyFont="1" applyAlignment="1"/>
    <xf numFmtId="0" fontId="49" fillId="0" borderId="0" xfId="376" applyFont="1"/>
    <xf numFmtId="0" fontId="49" fillId="0" borderId="0" xfId="376" applyFont="1" applyBorder="1" applyAlignment="1">
      <alignment horizontal="left" vertical="center"/>
    </xf>
    <xf numFmtId="4" fontId="50" fillId="0" borderId="0" xfId="43" applyNumberFormat="1" applyFont="1" applyFill="1" applyBorder="1" applyAlignment="1">
      <alignment horizontal="right" vertical="center"/>
    </xf>
    <xf numFmtId="4" fontId="51" fillId="0" borderId="0" xfId="43" applyNumberFormat="1" applyFont="1" applyFill="1" applyBorder="1" applyAlignment="1">
      <alignment horizontal="left" vertical="center"/>
    </xf>
    <xf numFmtId="175" fontId="51" fillId="0" borderId="26" xfId="43" applyNumberFormat="1" applyFont="1" applyBorder="1" applyAlignment="1">
      <alignment vertical="center"/>
    </xf>
    <xf numFmtId="0" fontId="51" fillId="0" borderId="26" xfId="43" applyFont="1" applyBorder="1" applyAlignment="1">
      <alignment horizontal="left" vertical="center" wrapText="1"/>
    </xf>
    <xf numFmtId="0" fontId="51" fillId="0" borderId="29" xfId="43" applyFont="1" applyBorder="1" applyAlignment="1">
      <alignment horizontal="left" vertical="center"/>
    </xf>
    <xf numFmtId="4" fontId="51" fillId="0" borderId="26" xfId="43" applyNumberFormat="1" applyFont="1" applyBorder="1" applyAlignment="1">
      <alignment horizontal="left" vertical="center"/>
    </xf>
    <xf numFmtId="0" fontId="49" fillId="0" borderId="26" xfId="43" applyFont="1" applyBorder="1" applyAlignment="1">
      <alignment vertical="center"/>
    </xf>
    <xf numFmtId="0" fontId="51" fillId="0" borderId="26" xfId="43" applyFont="1" applyBorder="1" applyAlignment="1">
      <alignment horizontal="center" vertical="center"/>
    </xf>
    <xf numFmtId="0" fontId="50" fillId="0" borderId="13" xfId="43" applyFont="1" applyBorder="1" applyAlignment="1">
      <alignment vertical="center"/>
    </xf>
    <xf numFmtId="14" fontId="51" fillId="0" borderId="14" xfId="43" applyNumberFormat="1" applyFont="1" applyBorder="1" applyAlignment="1">
      <alignment horizontal="right" vertical="center"/>
    </xf>
    <xf numFmtId="0" fontId="51" fillId="0" borderId="14" xfId="43" applyFont="1" applyBorder="1" applyAlignment="1">
      <alignment horizontal="left" vertical="center" wrapText="1"/>
    </xf>
    <xf numFmtId="0" fontId="51" fillId="0" borderId="14" xfId="43" applyFont="1" applyBorder="1" applyAlignment="1">
      <alignment horizontal="left" vertical="center"/>
    </xf>
    <xf numFmtId="0" fontId="5" fillId="2" borderId="0" xfId="0" applyFont="1" applyFill="1"/>
    <xf numFmtId="4" fontId="5" fillId="0" borderId="0" xfId="0" applyNumberFormat="1" applyFont="1"/>
    <xf numFmtId="168" fontId="51" fillId="0" borderId="14" xfId="43" applyNumberFormat="1" applyFont="1" applyBorder="1" applyAlignment="1">
      <alignment horizontal="left" vertical="center"/>
    </xf>
    <xf numFmtId="10" fontId="51" fillId="0" borderId="14" xfId="43" applyNumberFormat="1" applyFont="1" applyBorder="1" applyAlignment="1">
      <alignment horizontal="right" vertical="center"/>
    </xf>
    <xf numFmtId="0" fontId="52" fillId="0" borderId="14" xfId="43" applyFont="1" applyBorder="1" applyAlignment="1">
      <alignment horizontal="left" vertical="center"/>
    </xf>
    <xf numFmtId="0" fontId="50" fillId="0" borderId="0" xfId="43" applyFont="1" applyBorder="1" applyAlignment="1">
      <alignment horizontal="right" vertical="center"/>
    </xf>
    <xf numFmtId="0" fontId="5" fillId="3" borderId="2" xfId="0" applyFont="1" applyFill="1" applyBorder="1"/>
    <xf numFmtId="10" fontId="51" fillId="0" borderId="0" xfId="43" applyNumberFormat="1" applyFont="1" applyBorder="1" applyAlignment="1">
      <alignment horizontal="right" vertical="center"/>
    </xf>
    <xf numFmtId="0" fontId="50" fillId="0" borderId="14" xfId="43" applyFont="1" applyBorder="1" applyAlignment="1">
      <alignment vertical="center"/>
    </xf>
    <xf numFmtId="4" fontId="57" fillId="0" borderId="0" xfId="43" applyNumberFormat="1" applyFont="1" applyFill="1" applyBorder="1" applyAlignment="1">
      <alignment horizontal="right" vertical="center"/>
    </xf>
    <xf numFmtId="0" fontId="56" fillId="0" borderId="0" xfId="43" applyFont="1" applyFill="1" applyBorder="1" applyAlignment="1">
      <alignment vertical="center" wrapText="1"/>
    </xf>
    <xf numFmtId="10" fontId="57" fillId="63" borderId="31" xfId="376" applyNumberFormat="1" applyFont="1" applyFill="1" applyBorder="1" applyAlignment="1">
      <alignment horizontal="center" vertical="center"/>
    </xf>
    <xf numFmtId="0" fontId="57" fillId="63" borderId="31" xfId="376" applyFont="1" applyFill="1" applyBorder="1" applyAlignment="1">
      <alignment horizontal="center" vertical="center"/>
    </xf>
    <xf numFmtId="4" fontId="56" fillId="0" borderId="0" xfId="43" applyNumberFormat="1" applyFont="1" applyFill="1" applyBorder="1" applyAlignment="1">
      <alignment horizontal="left" vertical="center"/>
    </xf>
    <xf numFmtId="0" fontId="57" fillId="63" borderId="17" xfId="376" applyFont="1" applyFill="1" applyBorder="1" applyAlignment="1">
      <alignment horizontal="center" vertical="center"/>
    </xf>
    <xf numFmtId="175" fontId="51" fillId="0" borderId="28" xfId="43" applyNumberFormat="1" applyFont="1" applyBorder="1" applyAlignment="1">
      <alignment vertical="center"/>
    </xf>
    <xf numFmtId="4" fontId="51" fillId="0" borderId="15" xfId="43" applyNumberFormat="1" applyFont="1" applyBorder="1" applyAlignment="1">
      <alignment horizontal="left" vertical="center"/>
    </xf>
    <xf numFmtId="10" fontId="51" fillId="0" borderId="15" xfId="43" applyNumberFormat="1" applyFont="1" applyBorder="1" applyAlignment="1">
      <alignment horizontal="right" vertical="center"/>
    </xf>
    <xf numFmtId="14" fontId="51" fillId="0" borderId="15" xfId="43" applyNumberFormat="1" applyFont="1" applyBorder="1" applyAlignment="1">
      <alignment horizontal="right" vertical="center"/>
    </xf>
    <xf numFmtId="0" fontId="51" fillId="0" borderId="0" xfId="376" applyFont="1" applyBorder="1" applyAlignment="1">
      <alignment vertical="center"/>
    </xf>
    <xf numFmtId="0" fontId="50" fillId="0" borderId="14" xfId="43" applyFont="1" applyBorder="1" applyAlignment="1">
      <alignment horizontal="right" vertical="center"/>
    </xf>
    <xf numFmtId="10" fontId="59" fillId="39" borderId="13" xfId="0" applyNumberFormat="1" applyFont="1" applyFill="1" applyBorder="1" applyAlignment="1">
      <alignment vertical="center"/>
    </xf>
    <xf numFmtId="10" fontId="59" fillId="39" borderId="14" xfId="0" applyNumberFormat="1" applyFont="1" applyFill="1" applyBorder="1" applyAlignment="1">
      <alignment vertical="center"/>
    </xf>
    <xf numFmtId="10" fontId="59" fillId="39" borderId="15" xfId="0" applyNumberFormat="1" applyFont="1" applyFill="1" applyBorder="1" applyAlignment="1">
      <alignment vertical="center"/>
    </xf>
    <xf numFmtId="4" fontId="59" fillId="39" borderId="14" xfId="0" applyNumberFormat="1" applyFont="1" applyFill="1" applyBorder="1" applyAlignment="1">
      <alignment vertical="center"/>
    </xf>
    <xf numFmtId="4" fontId="50" fillId="0" borderId="26" xfId="43" applyNumberFormat="1" applyFont="1" applyBorder="1" applyAlignment="1">
      <alignment vertical="center"/>
    </xf>
    <xf numFmtId="4" fontId="59" fillId="39" borderId="13" xfId="0" applyNumberFormat="1" applyFont="1" applyFill="1" applyBorder="1" applyAlignment="1">
      <alignment vertical="center"/>
    </xf>
    <xf numFmtId="0" fontId="61" fillId="0" borderId="14" xfId="0" applyFont="1" applyBorder="1" applyAlignment="1">
      <alignment vertical="center"/>
    </xf>
    <xf numFmtId="0" fontId="1" fillId="0" borderId="14" xfId="0" applyFont="1" applyBorder="1" applyAlignment="1">
      <alignment horizontal="left" vertical="center"/>
    </xf>
    <xf numFmtId="0" fontId="1" fillId="0" borderId="14" xfId="0" applyFont="1" applyBorder="1" applyAlignment="1">
      <alignment horizontal="center" vertical="center"/>
    </xf>
    <xf numFmtId="0" fontId="1" fillId="0" borderId="14" xfId="0" applyFont="1" applyBorder="1" applyAlignment="1">
      <alignment horizontal="left" vertical="center" wrapText="1"/>
    </xf>
    <xf numFmtId="0" fontId="60" fillId="0" borderId="14" xfId="0" applyFont="1" applyBorder="1" applyAlignment="1">
      <alignment horizontal="right" vertical="center"/>
    </xf>
    <xf numFmtId="14" fontId="61" fillId="0" borderId="14" xfId="0" applyNumberFormat="1" applyFont="1" applyBorder="1" applyAlignment="1">
      <alignment horizontal="left" vertical="center"/>
    </xf>
    <xf numFmtId="0" fontId="61" fillId="0" borderId="14" xfId="0" applyFont="1" applyBorder="1"/>
    <xf numFmtId="0" fontId="20" fillId="0" borderId="14" xfId="0" applyFont="1" applyBorder="1" applyAlignment="1">
      <alignment horizontal="left" vertical="center"/>
    </xf>
    <xf numFmtId="0" fontId="60" fillId="0" borderId="14" xfId="0" applyFont="1" applyBorder="1" applyAlignment="1">
      <alignment vertical="center"/>
    </xf>
    <xf numFmtId="0" fontId="62" fillId="0" borderId="14" xfId="0" applyFont="1" applyBorder="1" applyAlignment="1">
      <alignment vertical="center"/>
    </xf>
    <xf numFmtId="0" fontId="61" fillId="0" borderId="14" xfId="0" applyFont="1" applyBorder="1" applyAlignment="1">
      <alignment horizontal="left" vertical="center"/>
    </xf>
    <xf numFmtId="0" fontId="1" fillId="0" borderId="14" xfId="0" applyFont="1" applyBorder="1"/>
    <xf numFmtId="0" fontId="1" fillId="0" borderId="0" xfId="0" applyFont="1" applyBorder="1" applyAlignment="1">
      <alignment horizontal="left" vertical="center"/>
    </xf>
    <xf numFmtId="0" fontId="1" fillId="0" borderId="0" xfId="0" applyFont="1" applyBorder="1" applyAlignment="1">
      <alignment horizontal="center" vertical="center"/>
    </xf>
    <xf numFmtId="0" fontId="1" fillId="0" borderId="0" xfId="0" applyFont="1" applyBorder="1" applyAlignment="1">
      <alignment horizontal="left" vertical="center" wrapText="1"/>
    </xf>
    <xf numFmtId="0" fontId="1" fillId="0" borderId="0" xfId="0" applyFont="1" applyBorder="1"/>
    <xf numFmtId="0" fontId="61" fillId="0" borderId="0" xfId="0" applyFont="1" applyBorder="1" applyAlignment="1">
      <alignment vertical="center"/>
    </xf>
    <xf numFmtId="0" fontId="61" fillId="0" borderId="0" xfId="0" applyFont="1" applyBorder="1"/>
    <xf numFmtId="0" fontId="63" fillId="65" borderId="35" xfId="42" applyFont="1" applyFill="1" applyBorder="1" applyAlignment="1">
      <alignment horizontal="center" vertical="center"/>
    </xf>
    <xf numFmtId="0" fontId="64" fillId="0" borderId="35" xfId="42" applyFont="1" applyBorder="1" applyAlignment="1">
      <alignment horizontal="center" vertical="center"/>
    </xf>
    <xf numFmtId="0" fontId="64" fillId="0" borderId="31" xfId="42" applyFont="1" applyBorder="1" applyAlignment="1">
      <alignment horizontal="center" vertical="center"/>
    </xf>
    <xf numFmtId="0" fontId="65" fillId="39" borderId="35" xfId="42" applyFont="1" applyFill="1" applyBorder="1" applyAlignment="1">
      <alignment horizontal="center" vertical="center"/>
    </xf>
    <xf numFmtId="0" fontId="61" fillId="0" borderId="0" xfId="43" applyFont="1" applyBorder="1"/>
    <xf numFmtId="0" fontId="61" fillId="0" borderId="13" xfId="0" applyFont="1" applyBorder="1" applyAlignment="1">
      <alignment vertical="center"/>
    </xf>
    <xf numFmtId="0" fontId="61" fillId="0" borderId="15" xfId="0" applyFont="1" applyBorder="1"/>
    <xf numFmtId="0" fontId="61" fillId="0" borderId="15" xfId="0" applyFont="1" applyBorder="1" applyAlignment="1">
      <alignment vertical="center" wrapText="1"/>
    </xf>
    <xf numFmtId="0" fontId="61" fillId="0" borderId="32" xfId="0" applyFont="1" applyBorder="1"/>
    <xf numFmtId="0" fontId="61" fillId="0" borderId="27" xfId="0" applyFont="1" applyBorder="1"/>
    <xf numFmtId="0" fontId="61" fillId="0" borderId="27" xfId="43" applyFont="1" applyBorder="1"/>
    <xf numFmtId="0" fontId="61" fillId="0" borderId="27" xfId="43" applyFont="1" applyFill="1" applyBorder="1"/>
    <xf numFmtId="0" fontId="61" fillId="0" borderId="29" xfId="43" applyFont="1" applyFill="1" applyBorder="1"/>
    <xf numFmtId="0" fontId="61" fillId="0" borderId="26" xfId="0" applyFont="1" applyBorder="1"/>
    <xf numFmtId="0" fontId="61" fillId="0" borderId="28" xfId="0" applyFont="1" applyBorder="1"/>
    <xf numFmtId="0" fontId="66" fillId="0" borderId="27" xfId="43" applyFont="1" applyBorder="1" applyAlignment="1">
      <alignment vertical="center"/>
    </xf>
    <xf numFmtId="0" fontId="66" fillId="0" borderId="0" xfId="43" applyFont="1" applyBorder="1" applyAlignment="1">
      <alignment vertical="center"/>
    </xf>
    <xf numFmtId="0" fontId="66" fillId="0" borderId="32" xfId="43" applyFont="1" applyBorder="1" applyAlignment="1">
      <alignment vertical="center"/>
    </xf>
    <xf numFmtId="0" fontId="5" fillId="2" borderId="0" xfId="0" applyFont="1" applyFill="1" applyAlignment="1">
      <alignment vertical="center"/>
    </xf>
    <xf numFmtId="0" fontId="5" fillId="0" borderId="0" xfId="0" applyFont="1" applyAlignment="1">
      <alignment vertical="center"/>
    </xf>
    <xf numFmtId="0" fontId="5" fillId="2" borderId="15" xfId="0" applyFont="1" applyFill="1" applyBorder="1" applyAlignment="1">
      <alignment vertical="center"/>
    </xf>
    <xf numFmtId="0" fontId="5" fillId="2" borderId="1" xfId="0" applyFont="1" applyFill="1" applyBorder="1" applyAlignment="1">
      <alignment vertical="center"/>
    </xf>
    <xf numFmtId="0" fontId="5" fillId="2" borderId="13" xfId="0" applyFont="1" applyFill="1" applyBorder="1" applyAlignment="1">
      <alignment vertical="center"/>
    </xf>
    <xf numFmtId="0" fontId="5" fillId="2" borderId="14" xfId="0" applyFont="1" applyFill="1" applyBorder="1" applyAlignment="1">
      <alignment vertical="center"/>
    </xf>
    <xf numFmtId="0" fontId="5" fillId="3" borderId="2" xfId="0" applyFont="1" applyFill="1" applyBorder="1" applyAlignment="1">
      <alignment vertical="center"/>
    </xf>
    <xf numFmtId="4" fontId="5" fillId="0" borderId="0" xfId="0" applyNumberFormat="1" applyFont="1" applyAlignment="1">
      <alignment vertical="center"/>
    </xf>
    <xf numFmtId="2" fontId="5" fillId="0" borderId="0" xfId="0" applyNumberFormat="1" applyFont="1" applyAlignment="1">
      <alignment vertical="center"/>
    </xf>
    <xf numFmtId="0" fontId="68" fillId="0" borderId="14" xfId="0" applyFont="1" applyBorder="1" applyAlignment="1">
      <alignment horizontal="left" vertical="center"/>
    </xf>
    <xf numFmtId="14" fontId="68" fillId="0" borderId="14" xfId="0" applyNumberFormat="1" applyFont="1" applyBorder="1" applyAlignment="1">
      <alignment horizontal="left" vertical="center"/>
    </xf>
    <xf numFmtId="44" fontId="68" fillId="0" borderId="14" xfId="0" applyNumberFormat="1" applyFont="1" applyBorder="1" applyAlignment="1">
      <alignment horizontal="left" vertical="center"/>
    </xf>
    <xf numFmtId="10" fontId="68" fillId="0" borderId="14" xfId="0" applyNumberFormat="1" applyFont="1" applyBorder="1" applyAlignment="1">
      <alignment horizontal="left" vertical="center"/>
    </xf>
    <xf numFmtId="168" fontId="69" fillId="0" borderId="14" xfId="43" applyNumberFormat="1" applyFont="1" applyBorder="1" applyAlignment="1">
      <alignment horizontal="left" vertical="center"/>
    </xf>
    <xf numFmtId="4" fontId="69" fillId="0" borderId="14" xfId="43" applyNumberFormat="1" applyFont="1" applyBorder="1" applyAlignment="1">
      <alignment horizontal="left" vertical="center"/>
    </xf>
    <xf numFmtId="0" fontId="23" fillId="0" borderId="0" xfId="0" applyFont="1"/>
    <xf numFmtId="0" fontId="61" fillId="0" borderId="29" xfId="0" applyFont="1" applyFill="1" applyBorder="1" applyAlignment="1">
      <alignment vertical="center"/>
    </xf>
    <xf numFmtId="0" fontId="61" fillId="0" borderId="26" xfId="0" applyFont="1" applyFill="1" applyBorder="1" applyAlignment="1">
      <alignment vertical="center"/>
    </xf>
    <xf numFmtId="43" fontId="61" fillId="0" borderId="26" xfId="0" applyNumberFormat="1" applyFont="1" applyFill="1" applyBorder="1" applyAlignment="1">
      <alignment vertical="center"/>
    </xf>
    <xf numFmtId="0" fontId="61" fillId="0" borderId="28" xfId="0" applyFont="1" applyFill="1" applyBorder="1" applyAlignment="1">
      <alignment vertical="center"/>
    </xf>
    <xf numFmtId="43" fontId="61" fillId="0" borderId="14" xfId="0" applyNumberFormat="1" applyFont="1" applyBorder="1" applyAlignment="1">
      <alignment vertical="center"/>
    </xf>
    <xf numFmtId="43" fontId="61" fillId="0" borderId="14" xfId="404" applyFont="1" applyBorder="1" applyAlignment="1">
      <alignment horizontal="left" vertical="center"/>
    </xf>
    <xf numFmtId="10" fontId="61" fillId="0" borderId="14" xfId="0" applyNumberFormat="1" applyFont="1" applyBorder="1"/>
    <xf numFmtId="14" fontId="61" fillId="0" borderId="14" xfId="0" applyNumberFormat="1" applyFont="1" applyBorder="1" applyAlignment="1">
      <alignment vertical="center"/>
    </xf>
    <xf numFmtId="0" fontId="23" fillId="0" borderId="14" xfId="0" applyFont="1" applyBorder="1"/>
    <xf numFmtId="0" fontId="61" fillId="0" borderId="14" xfId="0" applyFont="1" applyBorder="1" applyAlignment="1"/>
    <xf numFmtId="0" fontId="61" fillId="0" borderId="15" xfId="0" applyFont="1" applyBorder="1" applyAlignment="1"/>
    <xf numFmtId="43" fontId="61" fillId="0" borderId="13" xfId="404" applyFont="1" applyBorder="1" applyAlignment="1">
      <alignment horizontal="left" vertical="center"/>
    </xf>
    <xf numFmtId="0" fontId="23" fillId="0" borderId="0" xfId="0" applyFont="1" applyBorder="1"/>
    <xf numFmtId="0" fontId="23" fillId="0" borderId="32" xfId="0" applyFont="1" applyBorder="1"/>
    <xf numFmtId="168" fontId="61" fillId="0" borderId="14" xfId="43" applyNumberFormat="1" applyFont="1" applyBorder="1" applyAlignment="1">
      <alignment horizontal="left" vertical="center"/>
    </xf>
    <xf numFmtId="10" fontId="63" fillId="65" borderId="35" xfId="42" applyNumberFormat="1" applyFont="1" applyFill="1" applyBorder="1" applyAlignment="1">
      <alignment horizontal="center" vertical="center"/>
    </xf>
    <xf numFmtId="10" fontId="64" fillId="0" borderId="35" xfId="42" applyNumberFormat="1" applyFont="1" applyBorder="1" applyAlignment="1">
      <alignment horizontal="center" vertical="center"/>
    </xf>
    <xf numFmtId="10" fontId="65" fillId="39" borderId="35" xfId="405" quotePrefix="1" applyNumberFormat="1" applyFont="1" applyFill="1" applyBorder="1" applyAlignment="1">
      <alignment horizontal="center" vertical="center"/>
    </xf>
    <xf numFmtId="0" fontId="61" fillId="0" borderId="29" xfId="43" applyFont="1" applyBorder="1"/>
    <xf numFmtId="0" fontId="61" fillId="0" borderId="26" xfId="43" applyFont="1" applyBorder="1"/>
    <xf numFmtId="0" fontId="64" fillId="0" borderId="0" xfId="0" applyFont="1" applyBorder="1"/>
    <xf numFmtId="0" fontId="60" fillId="0" borderId="12" xfId="0" applyFont="1" applyBorder="1" applyAlignment="1">
      <alignment vertical="center"/>
    </xf>
    <xf numFmtId="0" fontId="68" fillId="0" borderId="12" xfId="0" applyFont="1" applyBorder="1" applyAlignment="1">
      <alignment horizontal="left" vertical="center"/>
    </xf>
    <xf numFmtId="0" fontId="60" fillId="0" borderId="13" xfId="0" applyFont="1" applyBorder="1" applyAlignment="1">
      <alignment vertical="center"/>
    </xf>
    <xf numFmtId="0" fontId="61" fillId="0" borderId="15" xfId="0" applyFont="1" applyBorder="1" applyAlignment="1">
      <alignment vertical="center"/>
    </xf>
    <xf numFmtId="0" fontId="70" fillId="4" borderId="0" xfId="0" applyFont="1" applyFill="1" applyAlignment="1">
      <alignment vertical="center"/>
    </xf>
    <xf numFmtId="0" fontId="70" fillId="4" borderId="0" xfId="0" applyFont="1" applyFill="1" applyAlignment="1">
      <alignment vertical="center" wrapText="1"/>
    </xf>
    <xf numFmtId="4" fontId="70" fillId="4" borderId="0" xfId="0" applyNumberFormat="1" applyFont="1" applyFill="1" applyAlignment="1">
      <alignment vertical="center"/>
    </xf>
    <xf numFmtId="0" fontId="0" fillId="0" borderId="0" xfId="0" applyAlignment="1">
      <alignment vertical="center"/>
    </xf>
    <xf numFmtId="0" fontId="0" fillId="0" borderId="0" xfId="0" applyAlignment="1">
      <alignment vertical="center" wrapText="1"/>
    </xf>
    <xf numFmtId="4" fontId="0" fillId="0" borderId="0" xfId="0" applyNumberFormat="1" applyAlignment="1">
      <alignment vertical="center"/>
    </xf>
    <xf numFmtId="0" fontId="70" fillId="5" borderId="0" xfId="0" applyFont="1" applyFill="1" applyAlignment="1">
      <alignment vertical="center"/>
    </xf>
    <xf numFmtId="0" fontId="70" fillId="5" borderId="0" xfId="0" applyFont="1" applyFill="1" applyAlignment="1">
      <alignment vertical="center" wrapText="1"/>
    </xf>
    <xf numFmtId="4" fontId="70" fillId="5" borderId="0" xfId="0" applyNumberFormat="1" applyFont="1" applyFill="1" applyAlignment="1">
      <alignment vertical="center"/>
    </xf>
    <xf numFmtId="0" fontId="70" fillId="6" borderId="0" xfId="0" applyFont="1" applyFill="1" applyAlignment="1">
      <alignment vertical="center"/>
    </xf>
    <xf numFmtId="0" fontId="70" fillId="6" borderId="0" xfId="0" applyFont="1" applyFill="1" applyAlignment="1">
      <alignment vertical="center" wrapText="1"/>
    </xf>
    <xf numFmtId="4" fontId="70" fillId="6" borderId="0" xfId="0" applyNumberFormat="1" applyFont="1" applyFill="1" applyAlignment="1">
      <alignment vertical="center"/>
    </xf>
    <xf numFmtId="0" fontId="70" fillId="7" borderId="0" xfId="0" applyFont="1" applyFill="1" applyAlignment="1">
      <alignment vertical="center"/>
    </xf>
    <xf numFmtId="0" fontId="70" fillId="7" borderId="0" xfId="0" applyFont="1" applyFill="1" applyAlignment="1">
      <alignment vertical="center" wrapText="1"/>
    </xf>
    <xf numFmtId="4" fontId="70" fillId="7" borderId="0" xfId="0" applyNumberFormat="1" applyFont="1" applyFill="1" applyAlignment="1">
      <alignment vertical="center"/>
    </xf>
    <xf numFmtId="0" fontId="0" fillId="66" borderId="0" xfId="0" applyFill="1" applyAlignment="1">
      <alignment vertical="center"/>
    </xf>
    <xf numFmtId="0" fontId="0" fillId="66" borderId="0" xfId="0" applyFill="1" applyAlignment="1">
      <alignment vertical="center" wrapText="1"/>
    </xf>
    <xf numFmtId="4" fontId="0" fillId="66" borderId="0" xfId="0" applyNumberFormat="1" applyFill="1" applyAlignment="1">
      <alignment vertical="center"/>
    </xf>
    <xf numFmtId="4" fontId="71" fillId="66" borderId="0" xfId="0" applyNumberFormat="1" applyFont="1" applyFill="1" applyAlignment="1">
      <alignment vertical="center"/>
    </xf>
    <xf numFmtId="0" fontId="70" fillId="67" borderId="0" xfId="0" applyFont="1" applyFill="1" applyAlignment="1">
      <alignment vertical="center"/>
    </xf>
    <xf numFmtId="0" fontId="70" fillId="67" borderId="0" xfId="0" applyFont="1" applyFill="1" applyAlignment="1">
      <alignment vertical="center" wrapText="1"/>
    </xf>
    <xf numFmtId="4" fontId="4" fillId="67" borderId="0" xfId="0" applyNumberFormat="1" applyFont="1" applyFill="1"/>
    <xf numFmtId="10" fontId="4" fillId="67" borderId="0" xfId="0" applyNumberFormat="1" applyFont="1" applyFill="1"/>
    <xf numFmtId="0" fontId="70" fillId="68" borderId="0" xfId="0" applyFont="1" applyFill="1" applyAlignment="1">
      <alignment vertical="center"/>
    </xf>
    <xf numFmtId="0" fontId="70" fillId="68" borderId="0" xfId="0" applyFont="1" applyFill="1" applyAlignment="1">
      <alignment vertical="center" wrapText="1"/>
    </xf>
    <xf numFmtId="4" fontId="4" fillId="68" borderId="0" xfId="0" applyNumberFormat="1" applyFont="1" applyFill="1"/>
    <xf numFmtId="10" fontId="4" fillId="68" borderId="0" xfId="0" applyNumberFormat="1" applyFont="1" applyFill="1"/>
    <xf numFmtId="0" fontId="70" fillId="0" borderId="0" xfId="0" applyFont="1" applyFill="1" applyAlignment="1">
      <alignment vertical="center"/>
    </xf>
    <xf numFmtId="0" fontId="70" fillId="0" borderId="0" xfId="0" applyFont="1" applyFill="1" applyAlignment="1">
      <alignment vertical="center" wrapText="1"/>
    </xf>
    <xf numFmtId="4" fontId="4" fillId="0" borderId="0" xfId="0" applyNumberFormat="1" applyFont="1" applyFill="1"/>
    <xf numFmtId="10" fontId="4" fillId="0" borderId="0" xfId="0" applyNumberFormat="1" applyFont="1" applyFill="1"/>
    <xf numFmtId="4" fontId="70" fillId="0" borderId="0" xfId="0" applyNumberFormat="1" applyFont="1" applyFill="1" applyAlignment="1">
      <alignment vertical="center"/>
    </xf>
    <xf numFmtId="0" fontId="5" fillId="0" borderId="0" xfId="0" applyFont="1" applyFill="1" applyAlignment="1">
      <alignment vertical="center"/>
    </xf>
    <xf numFmtId="4" fontId="4" fillId="0" borderId="0" xfId="0" applyNumberFormat="1" applyFont="1" applyAlignment="1">
      <alignment vertical="center"/>
    </xf>
    <xf numFmtId="10" fontId="4" fillId="0" borderId="0" xfId="0" applyNumberFormat="1" applyFont="1" applyAlignment="1">
      <alignment vertical="center"/>
    </xf>
    <xf numFmtId="0" fontId="4" fillId="0" borderId="0" xfId="0" applyFont="1" applyAlignment="1">
      <alignment vertical="center"/>
    </xf>
    <xf numFmtId="0" fontId="4" fillId="0" borderId="0" xfId="0" applyFont="1" applyFill="1" applyBorder="1" applyAlignment="1">
      <alignment vertical="center"/>
    </xf>
    <xf numFmtId="0" fontId="4" fillId="0" borderId="0" xfId="0" applyFont="1" applyFill="1" applyAlignment="1">
      <alignment vertical="center"/>
    </xf>
    <xf numFmtId="0" fontId="5" fillId="0" borderId="26" xfId="0" applyFont="1" applyBorder="1" applyAlignment="1">
      <alignment vertical="center"/>
    </xf>
    <xf numFmtId="4" fontId="5" fillId="0" borderId="0" xfId="0" applyNumberFormat="1" applyFont="1" applyBorder="1" applyAlignment="1">
      <alignment vertical="center"/>
    </xf>
    <xf numFmtId="0" fontId="5" fillId="0" borderId="32" xfId="0" applyFont="1" applyBorder="1" applyAlignment="1">
      <alignment vertical="center"/>
    </xf>
    <xf numFmtId="4" fontId="5" fillId="2" borderId="15" xfId="0" applyNumberFormat="1" applyFont="1" applyFill="1" applyBorder="1" applyAlignment="1">
      <alignment vertical="center"/>
    </xf>
    <xf numFmtId="10" fontId="4" fillId="0" borderId="26" xfId="0" applyNumberFormat="1" applyFont="1" applyBorder="1" applyAlignment="1">
      <alignment vertical="center"/>
    </xf>
    <xf numFmtId="10" fontId="4" fillId="0" borderId="28" xfId="0" applyNumberFormat="1" applyFont="1" applyBorder="1" applyAlignment="1">
      <alignment vertical="center"/>
    </xf>
    <xf numFmtId="0" fontId="5" fillId="2" borderId="34" xfId="0" applyFont="1" applyFill="1" applyBorder="1" applyAlignment="1">
      <alignment vertical="center"/>
    </xf>
    <xf numFmtId="4" fontId="5" fillId="2" borderId="34" xfId="0" applyNumberFormat="1" applyFont="1" applyFill="1" applyBorder="1" applyAlignment="1">
      <alignment vertical="center"/>
    </xf>
    <xf numFmtId="0" fontId="5" fillId="2" borderId="33" xfId="0" applyFont="1" applyFill="1" applyBorder="1" applyAlignment="1">
      <alignment vertical="center"/>
    </xf>
    <xf numFmtId="4" fontId="5" fillId="3" borderId="2" xfId="0" applyNumberFormat="1" applyFont="1" applyFill="1" applyBorder="1" applyAlignment="1">
      <alignment vertical="center"/>
    </xf>
    <xf numFmtId="4" fontId="4" fillId="0" borderId="27" xfId="0" applyNumberFormat="1" applyFont="1" applyBorder="1" applyAlignment="1">
      <alignment vertical="center"/>
    </xf>
    <xf numFmtId="10" fontId="4" fillId="0" borderId="0" xfId="0" applyNumberFormat="1" applyFont="1" applyBorder="1" applyAlignment="1">
      <alignment vertical="center"/>
    </xf>
    <xf numFmtId="10" fontId="4" fillId="0" borderId="32" xfId="0" applyNumberFormat="1" applyFont="1" applyBorder="1" applyAlignment="1">
      <alignment vertical="center"/>
    </xf>
    <xf numFmtId="0" fontId="4" fillId="0" borderId="32" xfId="0" applyFont="1" applyBorder="1" applyAlignment="1">
      <alignment vertical="center"/>
    </xf>
    <xf numFmtId="0" fontId="4" fillId="0" borderId="0" xfId="0" applyFont="1" applyBorder="1" applyAlignment="1">
      <alignment vertical="center"/>
    </xf>
    <xf numFmtId="0" fontId="4" fillId="0" borderId="27" xfId="0" applyFont="1" applyBorder="1" applyAlignment="1">
      <alignment vertical="center"/>
    </xf>
    <xf numFmtId="4" fontId="4" fillId="0" borderId="0" xfId="0" applyNumberFormat="1" applyFont="1" applyBorder="1" applyAlignment="1">
      <alignment vertical="center"/>
    </xf>
    <xf numFmtId="175" fontId="4" fillId="0" borderId="0" xfId="0" applyNumberFormat="1" applyFont="1" applyAlignment="1">
      <alignment vertical="center"/>
    </xf>
    <xf numFmtId="10" fontId="59" fillId="39" borderId="28" xfId="0" applyNumberFormat="1" applyFont="1" applyFill="1" applyBorder="1" applyAlignment="1">
      <alignment vertical="center"/>
    </xf>
    <xf numFmtId="175" fontId="59" fillId="0" borderId="28" xfId="0" applyNumberFormat="1" applyFont="1" applyFill="1" applyBorder="1" applyAlignment="1">
      <alignment vertical="center"/>
    </xf>
    <xf numFmtId="0" fontId="4" fillId="0" borderId="28" xfId="0" applyFont="1" applyBorder="1" applyAlignment="1">
      <alignment vertical="center"/>
    </xf>
    <xf numFmtId="0" fontId="5" fillId="2" borderId="35" xfId="0" applyFont="1" applyFill="1" applyBorder="1" applyAlignment="1">
      <alignment vertical="center"/>
    </xf>
    <xf numFmtId="4" fontId="57" fillId="63" borderId="17" xfId="376" applyNumberFormat="1" applyFont="1" applyFill="1" applyBorder="1" applyAlignment="1">
      <alignment horizontal="center" vertical="center"/>
    </xf>
    <xf numFmtId="0" fontId="5" fillId="2" borderId="0" xfId="0" applyFont="1" applyFill="1" applyBorder="1" applyAlignment="1">
      <alignment vertical="center"/>
    </xf>
    <xf numFmtId="4" fontId="5" fillId="2" borderId="0" xfId="0" applyNumberFormat="1" applyFont="1" applyFill="1" applyBorder="1" applyAlignment="1">
      <alignment vertical="center"/>
    </xf>
    <xf numFmtId="0" fontId="5" fillId="2" borderId="32" xfId="0" applyFont="1" applyFill="1" applyBorder="1" applyAlignment="1">
      <alignment vertical="center"/>
    </xf>
    <xf numFmtId="0" fontId="5" fillId="3" borderId="36" xfId="0" applyFont="1" applyFill="1" applyBorder="1" applyAlignment="1">
      <alignment vertical="center"/>
    </xf>
    <xf numFmtId="0" fontId="70" fillId="68" borderId="0" xfId="0" applyFont="1" applyFill="1" applyBorder="1" applyAlignment="1">
      <alignment vertical="center"/>
    </xf>
    <xf numFmtId="0" fontId="70" fillId="68" borderId="0" xfId="0" applyFont="1" applyFill="1" applyBorder="1" applyAlignment="1">
      <alignment vertical="center" wrapText="1"/>
    </xf>
    <xf numFmtId="4" fontId="4" fillId="68" borderId="0" xfId="0" applyNumberFormat="1" applyFont="1" applyFill="1" applyBorder="1" applyAlignment="1">
      <alignment vertical="center"/>
    </xf>
    <xf numFmtId="10" fontId="4" fillId="68" borderId="32" xfId="0" applyNumberFormat="1" applyFont="1" applyFill="1" applyBorder="1" applyAlignment="1">
      <alignment vertical="center"/>
    </xf>
    <xf numFmtId="0" fontId="0" fillId="0" borderId="0" xfId="0" applyBorder="1" applyAlignment="1">
      <alignment vertical="center"/>
    </xf>
    <xf numFmtId="0" fontId="0" fillId="0" borderId="0" xfId="0" applyBorder="1" applyAlignment="1">
      <alignment vertical="center" wrapText="1"/>
    </xf>
    <xf numFmtId="10" fontId="5" fillId="0" borderId="32" xfId="0" applyNumberFormat="1" applyFont="1" applyBorder="1" applyAlignment="1">
      <alignment vertical="center"/>
    </xf>
    <xf numFmtId="0" fontId="70" fillId="67" borderId="0" xfId="0" applyFont="1" applyFill="1" applyBorder="1" applyAlignment="1">
      <alignment vertical="center"/>
    </xf>
    <xf numFmtId="0" fontId="70" fillId="67" borderId="0" xfId="0" applyFont="1" applyFill="1" applyBorder="1" applyAlignment="1">
      <alignment vertical="center" wrapText="1"/>
    </xf>
    <xf numFmtId="4" fontId="4" fillId="67" borderId="0" xfId="0" applyNumberFormat="1" applyFont="1" applyFill="1" applyBorder="1" applyAlignment="1">
      <alignment vertical="center"/>
    </xf>
    <xf numFmtId="10" fontId="4" fillId="67" borderId="32" xfId="0" applyNumberFormat="1" applyFont="1" applyFill="1" applyBorder="1" applyAlignment="1">
      <alignment vertical="center"/>
    </xf>
    <xf numFmtId="0" fontId="5" fillId="0" borderId="0" xfId="0" applyFont="1" applyBorder="1" applyAlignment="1">
      <alignment vertical="center"/>
    </xf>
    <xf numFmtId="4" fontId="5" fillId="0" borderId="32" xfId="0" applyNumberFormat="1" applyFont="1" applyBorder="1" applyAlignment="1">
      <alignment vertical="center"/>
    </xf>
    <xf numFmtId="0" fontId="55" fillId="62" borderId="0" xfId="376" applyFont="1" applyFill="1" applyBorder="1" applyAlignment="1">
      <alignment horizontal="center" vertical="center" wrapText="1"/>
    </xf>
    <xf numFmtId="0" fontId="49" fillId="0" borderId="0" xfId="376" applyFont="1" applyBorder="1"/>
    <xf numFmtId="0" fontId="50" fillId="0" borderId="14" xfId="43" applyFont="1" applyBorder="1" applyAlignment="1">
      <alignment horizontal="right" vertical="center"/>
    </xf>
    <xf numFmtId="0" fontId="50" fillId="39" borderId="27" xfId="43" applyFont="1" applyFill="1" applyBorder="1" applyAlignment="1">
      <alignment horizontal="center" vertical="center"/>
    </xf>
    <xf numFmtId="0" fontId="50" fillId="39" borderId="0" xfId="43" applyFont="1" applyFill="1" applyBorder="1" applyAlignment="1">
      <alignment horizontal="center" vertical="center"/>
    </xf>
    <xf numFmtId="0" fontId="50" fillId="39" borderId="1" xfId="43" applyFont="1" applyFill="1" applyBorder="1" applyAlignment="1">
      <alignment horizontal="center" vertical="center"/>
    </xf>
    <xf numFmtId="0" fontId="51" fillId="0" borderId="16" xfId="43" applyFont="1" applyBorder="1" applyAlignment="1">
      <alignment horizontal="center" vertical="center" wrapText="1"/>
    </xf>
    <xf numFmtId="0" fontId="51" fillId="0" borderId="12" xfId="43" applyFont="1" applyBorder="1" applyAlignment="1">
      <alignment horizontal="center" vertical="center" wrapText="1"/>
    </xf>
    <xf numFmtId="0" fontId="51" fillId="0" borderId="17" xfId="43" applyFont="1" applyBorder="1" applyAlignment="1">
      <alignment horizontal="center" vertical="center" wrapText="1"/>
    </xf>
    <xf numFmtId="0" fontId="51" fillId="0" borderId="29" xfId="43" applyFont="1" applyBorder="1" applyAlignment="1">
      <alignment horizontal="center" vertical="center" wrapText="1"/>
    </xf>
    <xf numFmtId="0" fontId="51" fillId="0" borderId="26" xfId="43" applyFont="1" applyBorder="1" applyAlignment="1">
      <alignment horizontal="center" vertical="center" wrapText="1"/>
    </xf>
    <xf numFmtId="0" fontId="51" fillId="0" borderId="28" xfId="43" applyFont="1" applyBorder="1" applyAlignment="1">
      <alignment horizontal="center" vertical="center" wrapText="1"/>
    </xf>
    <xf numFmtId="0" fontId="50" fillId="39" borderId="29" xfId="43" applyFont="1" applyFill="1" applyBorder="1" applyAlignment="1">
      <alignment horizontal="center" vertical="center"/>
    </xf>
    <xf numFmtId="0" fontId="50" fillId="39" borderId="26" xfId="43" applyFont="1" applyFill="1" applyBorder="1" applyAlignment="1">
      <alignment horizontal="center" vertical="center"/>
    </xf>
    <xf numFmtId="175" fontId="59" fillId="39" borderId="14" xfId="0" applyNumberFormat="1" applyFont="1" applyFill="1" applyBorder="1" applyAlignment="1">
      <alignment horizontal="center" vertical="center"/>
    </xf>
    <xf numFmtId="175" fontId="59" fillId="39" borderId="15" xfId="0" applyNumberFormat="1" applyFont="1" applyFill="1" applyBorder="1" applyAlignment="1">
      <alignment horizontal="center" vertical="center"/>
    </xf>
    <xf numFmtId="10" fontId="59" fillId="39" borderId="13" xfId="0" applyNumberFormat="1" applyFont="1" applyFill="1" applyBorder="1" applyAlignment="1">
      <alignment horizontal="center" vertical="center"/>
    </xf>
    <xf numFmtId="10" fontId="59" fillId="39" borderId="14" xfId="0" applyNumberFormat="1" applyFont="1" applyFill="1" applyBorder="1" applyAlignment="1">
      <alignment horizontal="center" vertical="center"/>
    </xf>
    <xf numFmtId="10" fontId="59" fillId="39" borderId="15" xfId="0" applyNumberFormat="1" applyFont="1" applyFill="1" applyBorder="1" applyAlignment="1">
      <alignment horizontal="center" vertical="center"/>
    </xf>
    <xf numFmtId="0" fontId="57" fillId="63" borderId="29" xfId="376" applyFont="1" applyFill="1" applyBorder="1" applyAlignment="1">
      <alignment horizontal="center" vertical="center"/>
    </xf>
    <xf numFmtId="0" fontId="57" fillId="63" borderId="26" xfId="376" applyFont="1" applyFill="1" applyBorder="1" applyAlignment="1">
      <alignment horizontal="center" vertical="center"/>
    </xf>
    <xf numFmtId="0" fontId="57" fillId="63" borderId="28" xfId="376" applyFont="1" applyFill="1" applyBorder="1" applyAlignment="1">
      <alignment horizontal="center" vertical="center"/>
    </xf>
    <xf numFmtId="0" fontId="50" fillId="39" borderId="16" xfId="43" applyFont="1" applyFill="1" applyBorder="1" applyAlignment="1">
      <alignment horizontal="center" vertical="center"/>
    </xf>
    <xf numFmtId="0" fontId="50" fillId="39" borderId="12" xfId="43" applyFont="1" applyFill="1" applyBorder="1" applyAlignment="1">
      <alignment horizontal="center" vertical="center"/>
    </xf>
    <xf numFmtId="0" fontId="50" fillId="39" borderId="17" xfId="43" applyFont="1" applyFill="1" applyBorder="1" applyAlignment="1">
      <alignment horizontal="center" vertical="center"/>
    </xf>
    <xf numFmtId="0" fontId="50" fillId="39" borderId="28" xfId="43" applyFont="1" applyFill="1" applyBorder="1" applyAlignment="1">
      <alignment horizontal="center" vertical="center"/>
    </xf>
    <xf numFmtId="0" fontId="64" fillId="0" borderId="16" xfId="42" applyFont="1" applyBorder="1" applyAlignment="1">
      <alignment horizontal="center" vertical="center"/>
    </xf>
    <xf numFmtId="0" fontId="64" fillId="0" borderId="12" xfId="42" applyFont="1" applyBorder="1" applyAlignment="1">
      <alignment horizontal="center" vertical="center"/>
    </xf>
    <xf numFmtId="0" fontId="64" fillId="0" borderId="17" xfId="42" applyFont="1" applyBorder="1" applyAlignment="1">
      <alignment horizontal="center" vertical="center"/>
    </xf>
    <xf numFmtId="0" fontId="65" fillId="39" borderId="35" xfId="42" applyFont="1" applyFill="1" applyBorder="1" applyAlignment="1">
      <alignment horizontal="center" vertical="center"/>
    </xf>
    <xf numFmtId="10" fontId="65" fillId="39" borderId="35" xfId="42" applyNumberFormat="1" applyFont="1" applyFill="1" applyBorder="1" applyAlignment="1">
      <alignment horizontal="center" vertical="center"/>
    </xf>
    <xf numFmtId="0" fontId="64" fillId="0" borderId="35" xfId="42" applyFont="1" applyBorder="1" applyAlignment="1">
      <alignment horizontal="center" vertical="center"/>
    </xf>
    <xf numFmtId="0" fontId="63" fillId="65" borderId="13" xfId="42" applyFont="1" applyFill="1" applyBorder="1" applyAlignment="1">
      <alignment horizontal="left" vertical="center"/>
    </xf>
    <xf numFmtId="0" fontId="63" fillId="65" borderId="14" xfId="42" applyFont="1" applyFill="1" applyBorder="1" applyAlignment="1">
      <alignment horizontal="left" vertical="center"/>
    </xf>
    <xf numFmtId="0" fontId="63" fillId="65" borderId="15" xfId="42" applyFont="1" applyFill="1" applyBorder="1" applyAlignment="1">
      <alignment horizontal="left" vertical="center"/>
    </xf>
    <xf numFmtId="10" fontId="63" fillId="65" borderId="13" xfId="42" applyNumberFormat="1" applyFont="1" applyFill="1" applyBorder="1" applyAlignment="1">
      <alignment horizontal="center" vertical="center"/>
    </xf>
    <xf numFmtId="10" fontId="63" fillId="65" borderId="15" xfId="42" applyNumberFormat="1" applyFont="1" applyFill="1" applyBorder="1" applyAlignment="1">
      <alignment horizontal="center" vertical="center"/>
    </xf>
    <xf numFmtId="0" fontId="64" fillId="0" borderId="13" xfId="42" applyFont="1" applyBorder="1" applyAlignment="1">
      <alignment horizontal="left" vertical="center"/>
    </xf>
    <xf numFmtId="0" fontId="64" fillId="0" borderId="14" xfId="42" applyFont="1" applyBorder="1" applyAlignment="1">
      <alignment horizontal="left" vertical="center"/>
    </xf>
    <xf numFmtId="0" fontId="64" fillId="0" borderId="15" xfId="42" applyFont="1" applyBorder="1" applyAlignment="1">
      <alignment horizontal="left" vertical="center"/>
    </xf>
    <xf numFmtId="10" fontId="64" fillId="0" borderId="35" xfId="42" applyNumberFormat="1" applyFont="1" applyBorder="1" applyAlignment="1">
      <alignment horizontal="center" vertical="center"/>
    </xf>
    <xf numFmtId="0" fontId="64" fillId="0" borderId="35" xfId="42" applyFont="1" applyBorder="1" applyAlignment="1">
      <alignment horizontal="left" vertical="center"/>
    </xf>
    <xf numFmtId="10" fontId="64" fillId="0" borderId="13" xfId="42" applyNumberFormat="1" applyFont="1" applyBorder="1" applyAlignment="1">
      <alignment horizontal="center" vertical="center"/>
    </xf>
    <xf numFmtId="10" fontId="64" fillId="0" borderId="15" xfId="42" applyNumberFormat="1" applyFont="1" applyBorder="1" applyAlignment="1">
      <alignment horizontal="center" vertical="center"/>
    </xf>
    <xf numFmtId="10" fontId="63" fillId="65" borderId="35" xfId="42" applyNumberFormat="1" applyFont="1" applyFill="1" applyBorder="1" applyAlignment="1">
      <alignment horizontal="center" vertical="center"/>
    </xf>
    <xf numFmtId="0" fontId="20" fillId="64" borderId="35" xfId="0" applyFont="1" applyFill="1" applyBorder="1" applyAlignment="1">
      <alignment horizontal="center" vertical="center"/>
    </xf>
    <xf numFmtId="0" fontId="60" fillId="0" borderId="14" xfId="0" applyFont="1" applyBorder="1" applyAlignment="1">
      <alignment horizontal="right" vertical="center"/>
    </xf>
    <xf numFmtId="0" fontId="66" fillId="0" borderId="27" xfId="43" applyFont="1" applyBorder="1" applyAlignment="1">
      <alignment horizontal="center" vertical="center"/>
    </xf>
    <xf numFmtId="0" fontId="66" fillId="0" borderId="0" xfId="43" applyFont="1" applyBorder="1" applyAlignment="1">
      <alignment horizontal="center" vertical="center"/>
    </xf>
    <xf numFmtId="0" fontId="66" fillId="0" borderId="32" xfId="43" applyFont="1" applyBorder="1" applyAlignment="1">
      <alignment horizontal="center" vertical="center"/>
    </xf>
    <xf numFmtId="0" fontId="63" fillId="65" borderId="35" xfId="42" applyFont="1" applyFill="1" applyBorder="1" applyAlignment="1">
      <alignment horizontal="center" vertical="center"/>
    </xf>
    <xf numFmtId="4" fontId="67" fillId="39" borderId="35" xfId="0" applyNumberFormat="1" applyFont="1" applyFill="1" applyBorder="1" applyAlignment="1">
      <alignment horizontal="center" vertical="center"/>
    </xf>
    <xf numFmtId="4" fontId="60" fillId="39" borderId="13" xfId="0" applyNumberFormat="1" applyFont="1" applyFill="1" applyBorder="1" applyAlignment="1">
      <alignment horizontal="center" vertical="center"/>
    </xf>
    <xf numFmtId="4" fontId="60" fillId="39" borderId="14" xfId="0" applyNumberFormat="1" applyFont="1" applyFill="1" applyBorder="1" applyAlignment="1">
      <alignment horizontal="center" vertical="center"/>
    </xf>
    <xf numFmtId="4" fontId="60" fillId="39" borderId="15" xfId="0" applyNumberFormat="1" applyFont="1" applyFill="1" applyBorder="1" applyAlignment="1">
      <alignment horizontal="center" vertical="center"/>
    </xf>
  </cellXfs>
  <cellStyles count="406">
    <cellStyle name="20% - Accent1" xfId="45"/>
    <cellStyle name="20% - Accent2" xfId="46"/>
    <cellStyle name="20% - Accent3" xfId="47"/>
    <cellStyle name="20% - Accent4" xfId="48"/>
    <cellStyle name="20% - Accent5" xfId="49"/>
    <cellStyle name="20% - Accent6" xfId="50"/>
    <cellStyle name="20% - Ênfase1" xfId="17" builtinId="30" customBuiltin="1"/>
    <cellStyle name="20% - Ênfase1 2" xfId="104"/>
    <cellStyle name="20% - Ênfase1 3" xfId="384"/>
    <cellStyle name="20% - Ênfase2" xfId="21" builtinId="34" customBuiltin="1"/>
    <cellStyle name="20% - Ênfase2 2" xfId="105"/>
    <cellStyle name="20% - Ênfase2 3" xfId="386"/>
    <cellStyle name="20% - Ênfase3" xfId="25" builtinId="38" customBuiltin="1"/>
    <cellStyle name="20% - Ênfase3 2" xfId="106"/>
    <cellStyle name="20% - Ênfase3 3" xfId="388"/>
    <cellStyle name="20% - Ênfase4" xfId="29" builtinId="42" customBuiltin="1"/>
    <cellStyle name="20% - Ênfase4 2" xfId="107"/>
    <cellStyle name="20% - Ênfase4 3" xfId="390"/>
    <cellStyle name="20% - Ênfase5" xfId="33" builtinId="46" customBuiltin="1"/>
    <cellStyle name="20% - Ênfase5 2" xfId="108"/>
    <cellStyle name="20% - Ênfase5 3" xfId="392"/>
    <cellStyle name="20% - Ênfase6" xfId="37" builtinId="50" customBuiltin="1"/>
    <cellStyle name="20% - Ênfase6 2" xfId="109"/>
    <cellStyle name="20% - Ênfase6 3" xfId="394"/>
    <cellStyle name="40% - Accent1" xfId="51"/>
    <cellStyle name="40% - Accent2" xfId="52"/>
    <cellStyle name="40% - Accent3" xfId="53"/>
    <cellStyle name="40% - Accent4" xfId="54"/>
    <cellStyle name="40% - Accent5" xfId="55"/>
    <cellStyle name="40% - Accent6" xfId="56"/>
    <cellStyle name="40% - Ênfase1" xfId="18" builtinId="31" customBuiltin="1"/>
    <cellStyle name="40% - Ênfase1 2" xfId="110"/>
    <cellStyle name="40% - Ênfase1 3" xfId="385"/>
    <cellStyle name="40% - Ênfase2" xfId="22" builtinId="35" customBuiltin="1"/>
    <cellStyle name="40% - Ênfase2 2" xfId="111"/>
    <cellStyle name="40% - Ênfase2 3" xfId="387"/>
    <cellStyle name="40% - Ênfase3" xfId="26" builtinId="39" customBuiltin="1"/>
    <cellStyle name="40% - Ênfase3 2" xfId="112"/>
    <cellStyle name="40% - Ênfase3 3" xfId="389"/>
    <cellStyle name="40% - Ênfase4" xfId="30" builtinId="43" customBuiltin="1"/>
    <cellStyle name="40% - Ênfase4 2" xfId="113"/>
    <cellStyle name="40% - Ênfase4 3" xfId="391"/>
    <cellStyle name="40% - Ênfase5" xfId="34" builtinId="47" customBuiltin="1"/>
    <cellStyle name="40% - Ênfase5 2" xfId="114"/>
    <cellStyle name="40% - Ênfase5 3" xfId="393"/>
    <cellStyle name="40% - Ênfase6" xfId="38" builtinId="51" customBuiltin="1"/>
    <cellStyle name="40% - Ênfase6 2" xfId="115"/>
    <cellStyle name="40% - Ênfase6 3" xfId="395"/>
    <cellStyle name="60% - Accent1" xfId="57"/>
    <cellStyle name="60% - Accent2" xfId="58"/>
    <cellStyle name="60% - Accent3" xfId="59"/>
    <cellStyle name="60% - Accent4" xfId="60"/>
    <cellStyle name="60% - Accent5" xfId="61"/>
    <cellStyle name="60% - Accent6" xfId="62"/>
    <cellStyle name="60% - Ênfase1" xfId="19" builtinId="32" customBuiltin="1"/>
    <cellStyle name="60% - Ênfase1 2" xfId="116"/>
    <cellStyle name="60% - Ênfase2" xfId="23" builtinId="36" customBuiltin="1"/>
    <cellStyle name="60% - Ênfase2 2" xfId="117"/>
    <cellStyle name="60% - Ênfase3" xfId="27" builtinId="40" customBuiltin="1"/>
    <cellStyle name="60% - Ênfase3 2" xfId="118"/>
    <cellStyle name="60% - Ênfase4" xfId="31" builtinId="44" customBuiltin="1"/>
    <cellStyle name="60% - Ênfase4 2" xfId="119"/>
    <cellStyle name="60% - Ênfase5" xfId="35" builtinId="48" customBuiltin="1"/>
    <cellStyle name="60% - Ênfase5 2" xfId="120"/>
    <cellStyle name="60% - Ênfase6" xfId="39" builtinId="52" customBuiltin="1"/>
    <cellStyle name="60% - Ênfase6 2" xfId="121"/>
    <cellStyle name="Accent1" xfId="63"/>
    <cellStyle name="Accent2" xfId="64"/>
    <cellStyle name="Accent3" xfId="65"/>
    <cellStyle name="Accent4" xfId="66"/>
    <cellStyle name="Accent5" xfId="67"/>
    <cellStyle name="Accent6" xfId="68"/>
    <cellStyle name="Bad" xfId="69"/>
    <cellStyle name="Bom" xfId="5" builtinId="26" customBuiltin="1"/>
    <cellStyle name="Bom 2" xfId="122"/>
    <cellStyle name="Calculation" xfId="70"/>
    <cellStyle name="Cálculo" xfId="10" builtinId="22" customBuiltin="1"/>
    <cellStyle name="Cálculo 2" xfId="123"/>
    <cellStyle name="Célula de Verificação" xfId="12" builtinId="23" customBuiltin="1"/>
    <cellStyle name="Célula de Verificação 2" xfId="124"/>
    <cellStyle name="Célula Vinculada" xfId="11" builtinId="24" customBuiltin="1"/>
    <cellStyle name="Célula Vinculada 2" xfId="125"/>
    <cellStyle name="Check Cell" xfId="71"/>
    <cellStyle name="Comma0 - Modelo1" xfId="126"/>
    <cellStyle name="Comma0 - Style1" xfId="127"/>
    <cellStyle name="Comma1 - Modelo2" xfId="128"/>
    <cellStyle name="Comma1 - Style2" xfId="129"/>
    <cellStyle name="Currency [0]_1995" xfId="130"/>
    <cellStyle name="Currency_1995" xfId="131"/>
    <cellStyle name="Dia" xfId="132"/>
    <cellStyle name="Encabez1" xfId="133"/>
    <cellStyle name="Encabez2" xfId="134"/>
    <cellStyle name="Ênfase1" xfId="16" builtinId="29" customBuiltin="1"/>
    <cellStyle name="Ênfase1 2" xfId="135"/>
    <cellStyle name="Ênfase2" xfId="20" builtinId="33" customBuiltin="1"/>
    <cellStyle name="Ênfase2 2" xfId="136"/>
    <cellStyle name="Ênfase3" xfId="24" builtinId="37" customBuiltin="1"/>
    <cellStyle name="Ênfase3 2" xfId="137"/>
    <cellStyle name="Ênfase4" xfId="28" builtinId="41" customBuiltin="1"/>
    <cellStyle name="Ênfase4 2" xfId="138"/>
    <cellStyle name="Ênfase5" xfId="32" builtinId="45" customBuiltin="1"/>
    <cellStyle name="Ênfase5 2" xfId="139"/>
    <cellStyle name="Ênfase6" xfId="36" builtinId="49" customBuiltin="1"/>
    <cellStyle name="Ênfase6 2" xfId="140"/>
    <cellStyle name="Entrada" xfId="8" builtinId="20" customBuiltin="1"/>
    <cellStyle name="Entrada 2" xfId="141"/>
    <cellStyle name="Estilo 1" xfId="142"/>
    <cellStyle name="Euro" xfId="72"/>
    <cellStyle name="Excel Built-in Normal" xfId="41"/>
    <cellStyle name="Explanatory Text" xfId="73"/>
    <cellStyle name="F2" xfId="143"/>
    <cellStyle name="F3" xfId="144"/>
    <cellStyle name="F4" xfId="145"/>
    <cellStyle name="F5" xfId="146"/>
    <cellStyle name="F6" xfId="147"/>
    <cellStyle name="F7" xfId="148"/>
    <cellStyle name="F8" xfId="149"/>
    <cellStyle name="Fijo" xfId="150"/>
    <cellStyle name="Financiero" xfId="151"/>
    <cellStyle name="Good" xfId="74"/>
    <cellStyle name="Heading 1" xfId="75"/>
    <cellStyle name="Heading 2" xfId="76"/>
    <cellStyle name="Heading 3" xfId="77"/>
    <cellStyle name="Heading 4" xfId="78"/>
    <cellStyle name="Incorreto" xfId="6" builtinId="27" customBuiltin="1"/>
    <cellStyle name="Incorreto 2" xfId="152"/>
    <cellStyle name="Input" xfId="79"/>
    <cellStyle name="Linked Cell" xfId="80"/>
    <cellStyle name="Millares [0]_10 AVERIAS MASIVAS + ANT" xfId="153"/>
    <cellStyle name="Millares_10 AVERIAS MASIVAS + ANT" xfId="154"/>
    <cellStyle name="Moeda 10" xfId="403"/>
    <cellStyle name="Moeda 2" xfId="82"/>
    <cellStyle name="Moeda 3" xfId="83"/>
    <cellStyle name="Moeda 3 2" xfId="184"/>
    <cellStyle name="Moeda 3 2 2" xfId="211"/>
    <cellStyle name="Moeda 3 2 2 2" xfId="340"/>
    <cellStyle name="Moeda 3 2 2 3" xfId="276"/>
    <cellStyle name="Moeda 3 2 3" xfId="322"/>
    <cellStyle name="Moeda 3 2 4" xfId="258"/>
    <cellStyle name="Moeda 3 2 5" xfId="399"/>
    <cellStyle name="Moeda 3 3" xfId="201"/>
    <cellStyle name="Moeda 3 3 2" xfId="330"/>
    <cellStyle name="Moeda 3 3 3" xfId="266"/>
    <cellStyle name="Moeda 3 4" xfId="312"/>
    <cellStyle name="Moeda 3 5" xfId="248"/>
    <cellStyle name="Moeda 3 6" xfId="378"/>
    <cellStyle name="Moeda 4" xfId="81"/>
    <cellStyle name="Moeda 5" xfId="174"/>
    <cellStyle name="Moeda 5 2" xfId="205"/>
    <cellStyle name="Moeda 5 2 2" xfId="334"/>
    <cellStyle name="Moeda 5 2 3" xfId="270"/>
    <cellStyle name="Moeda 5 3" xfId="316"/>
    <cellStyle name="Moeda 5 4" xfId="252"/>
    <cellStyle name="Moeda 5 5" xfId="396"/>
    <cellStyle name="Moeda 6" xfId="216"/>
    <cellStyle name="Moeda 6 2" xfId="345"/>
    <cellStyle name="Moeda 6 3" xfId="281"/>
    <cellStyle name="Moeda 7" xfId="327"/>
    <cellStyle name="Moeda 8" xfId="263"/>
    <cellStyle name="Moeda 9" xfId="189"/>
    <cellStyle name="Moneda [0]_10 AVERIAS MASIVAS + ANT" xfId="155"/>
    <cellStyle name="Moneda_10 AVERIAS MASIVAS + ANT" xfId="156"/>
    <cellStyle name="Monetario" xfId="157"/>
    <cellStyle name="Neutra" xfId="7" builtinId="28" customBuiltin="1"/>
    <cellStyle name="Neutra 2" xfId="158"/>
    <cellStyle name="Neutral" xfId="84"/>
    <cellStyle name="no dec" xfId="159"/>
    <cellStyle name="Normal" xfId="0" builtinId="0"/>
    <cellStyle name="Normal 10" xfId="376"/>
    <cellStyle name="Normal 2" xfId="43"/>
    <cellStyle name="Normal 2 2" xfId="98"/>
    <cellStyle name="Normal 2 3" xfId="377"/>
    <cellStyle name="Normal 3" xfId="42"/>
    <cellStyle name="Normal 3 3" xfId="198"/>
    <cellStyle name="Normal 35" xfId="199"/>
    <cellStyle name="Normal 4" xfId="44"/>
    <cellStyle name="Normal 4 2" xfId="175"/>
    <cellStyle name="Normal 4 2 2" xfId="195"/>
    <cellStyle name="Normal 4 2 3" xfId="191"/>
    <cellStyle name="Normal 5" xfId="103"/>
    <cellStyle name="Normal 5 2" xfId="194"/>
    <cellStyle name="Normal 5 3" xfId="190"/>
    <cellStyle name="Normal 6" xfId="173"/>
    <cellStyle name="Normal 7" xfId="200"/>
    <cellStyle name="Normal 8" xfId="219"/>
    <cellStyle name="Normal 9" xfId="40"/>
    <cellStyle name="Nota 2" xfId="160"/>
    <cellStyle name="Nota 3" xfId="102"/>
    <cellStyle name="Nota 4" xfId="383"/>
    <cellStyle name="Note" xfId="85"/>
    <cellStyle name="Output" xfId="86"/>
    <cellStyle name="Porcentagem" xfId="405" builtinId="5"/>
    <cellStyle name="Porcentagem 2" xfId="88"/>
    <cellStyle name="Porcentagem 2 2" xfId="176"/>
    <cellStyle name="Porcentagem 3" xfId="87"/>
    <cellStyle name="Porcentagem 3 2" xfId="177"/>
    <cellStyle name="Porcentagem 3 2 2" xfId="196"/>
    <cellStyle name="Porcentagem 3 2 3" xfId="192"/>
    <cellStyle name="Porcentagem 4" xfId="101"/>
    <cellStyle name="Porcentagem 5" xfId="382"/>
    <cellStyle name="Porcentaje" xfId="161"/>
    <cellStyle name="RM" xfId="162"/>
    <cellStyle name="Saída" xfId="9" builtinId="21" customBuiltin="1"/>
    <cellStyle name="Saída 2" xfId="163"/>
    <cellStyle name="Separador de milhares 2" xfId="89"/>
    <cellStyle name="Separador de milhares 2 2" xfId="90"/>
    <cellStyle name="Separador de milhares 2 3" xfId="178"/>
    <cellStyle name="Separador de milhares 2 3 2" xfId="206"/>
    <cellStyle name="Separador de milhares 2 3 2 2" xfId="237"/>
    <cellStyle name="Separador de milhares 2 3 2 2 2" xfId="365"/>
    <cellStyle name="Separador de milhares 2 3 2 2 3" xfId="301"/>
    <cellStyle name="Separador de milhares 2 3 2 3" xfId="335"/>
    <cellStyle name="Separador de milhares 2 3 2 4" xfId="271"/>
    <cellStyle name="Separador de milhares 2 3 3" xfId="223"/>
    <cellStyle name="Separador de milhares 2 3 3 2" xfId="351"/>
    <cellStyle name="Separador de milhares 2 3 3 3" xfId="287"/>
    <cellStyle name="Separador de milhares 2 3 4" xfId="317"/>
    <cellStyle name="Separador de milhares 2 3 5" xfId="253"/>
    <cellStyle name="Separador de milhares 3" xfId="91"/>
    <cellStyle name="Texto de Aviso" xfId="13" builtinId="11" customBuiltin="1"/>
    <cellStyle name="Texto de Aviso 2" xfId="164"/>
    <cellStyle name="Texto Explicativo" xfId="14" builtinId="53" customBuiltin="1"/>
    <cellStyle name="Texto Explicativo 2" xfId="165"/>
    <cellStyle name="Title" xfId="92"/>
    <cellStyle name="Título 1" xfId="1" builtinId="16" customBuiltin="1"/>
    <cellStyle name="Título 1 1" xfId="93"/>
    <cellStyle name="Título 1 2" xfId="166"/>
    <cellStyle name="Título 2" xfId="2" builtinId="17" customBuiltin="1"/>
    <cellStyle name="Título 2 2" xfId="167"/>
    <cellStyle name="Título 3" xfId="3" builtinId="18" customBuiltin="1"/>
    <cellStyle name="Título 3 2" xfId="168"/>
    <cellStyle name="Título 4" xfId="4" builtinId="19" customBuiltin="1"/>
    <cellStyle name="Título 4 2" xfId="169"/>
    <cellStyle name="Título 5" xfId="170"/>
    <cellStyle name="Título 6" xfId="179"/>
    <cellStyle name="Total" xfId="15" builtinId="25" customBuiltin="1"/>
    <cellStyle name="Total 2" xfId="171"/>
    <cellStyle name="Vírgula" xfId="404" builtinId="3"/>
    <cellStyle name="Vírgula 10" xfId="314"/>
    <cellStyle name="Vírgula 11" xfId="250"/>
    <cellStyle name="Vírgula 12" xfId="100"/>
    <cellStyle name="Vírgula 13" xfId="381"/>
    <cellStyle name="Vírgula 2" xfId="95"/>
    <cellStyle name="Vírgula 2 2" xfId="99"/>
    <cellStyle name="Vírgula 2 2 2" xfId="187"/>
    <cellStyle name="Vírgula 2 2 2 2" xfId="214"/>
    <cellStyle name="Vírgula 2 2 2 2 2" xfId="244"/>
    <cellStyle name="Vírgula 2 2 2 2 2 2" xfId="372"/>
    <cellStyle name="Vírgula 2 2 2 2 2 3" xfId="308"/>
    <cellStyle name="Vírgula 2 2 2 2 3" xfId="343"/>
    <cellStyle name="Vírgula 2 2 2 2 4" xfId="279"/>
    <cellStyle name="Vírgula 2 2 2 3" xfId="230"/>
    <cellStyle name="Vírgula 2 2 2 3 2" xfId="358"/>
    <cellStyle name="Vírgula 2 2 2 3 3" xfId="294"/>
    <cellStyle name="Vírgula 2 2 2 4" xfId="325"/>
    <cellStyle name="Vírgula 2 2 2 5" xfId="261"/>
    <cellStyle name="Vírgula 2 2 2 6" xfId="401"/>
    <cellStyle name="Vírgula 2 2 3" xfId="380"/>
    <cellStyle name="Vírgula 2 3" xfId="181"/>
    <cellStyle name="Vírgula 2 3 2" xfId="208"/>
    <cellStyle name="Vírgula 2 3 2 2" xfId="239"/>
    <cellStyle name="Vírgula 2 3 2 2 2" xfId="367"/>
    <cellStyle name="Vírgula 2 3 2 2 3" xfId="303"/>
    <cellStyle name="Vírgula 2 3 2 3" xfId="337"/>
    <cellStyle name="Vírgula 2 3 2 4" xfId="273"/>
    <cellStyle name="Vírgula 2 3 3" xfId="225"/>
    <cellStyle name="Vírgula 2 3 3 2" xfId="353"/>
    <cellStyle name="Vírgula 2 3 3 3" xfId="289"/>
    <cellStyle name="Vírgula 2 3 4" xfId="319"/>
    <cellStyle name="Vírgula 2 3 5" xfId="255"/>
    <cellStyle name="Vírgula 2 3 6" xfId="398"/>
    <cellStyle name="Vírgula 2 4" xfId="183"/>
    <cellStyle name="Vírgula 2 4 2" xfId="210"/>
    <cellStyle name="Vírgula 2 4 2 2" xfId="241"/>
    <cellStyle name="Vírgula 2 4 2 2 2" xfId="369"/>
    <cellStyle name="Vírgula 2 4 2 2 3" xfId="305"/>
    <cellStyle name="Vírgula 2 4 2 3" xfId="339"/>
    <cellStyle name="Vírgula 2 4 2 4" xfId="275"/>
    <cellStyle name="Vírgula 2 4 3" xfId="227"/>
    <cellStyle name="Vírgula 2 4 3 2" xfId="355"/>
    <cellStyle name="Vírgula 2 4 3 3" xfId="291"/>
    <cellStyle name="Vírgula 2 4 4" xfId="321"/>
    <cellStyle name="Vírgula 2 4 5" xfId="257"/>
    <cellStyle name="Vírgula 3" xfId="96"/>
    <cellStyle name="Vírgula 3 2" xfId="182"/>
    <cellStyle name="Vírgula 3 2 2" xfId="197"/>
    <cellStyle name="Vírgula 3 2 2 2" xfId="218"/>
    <cellStyle name="Vírgula 3 2 2 2 2" xfId="247"/>
    <cellStyle name="Vírgula 3 2 2 2 2 2" xfId="375"/>
    <cellStyle name="Vírgula 3 2 2 2 2 3" xfId="311"/>
    <cellStyle name="Vírgula 3 2 2 2 3" xfId="347"/>
    <cellStyle name="Vírgula 3 2 2 2 4" xfId="283"/>
    <cellStyle name="Vírgula 3 2 2 3" xfId="233"/>
    <cellStyle name="Vírgula 3 2 2 3 2" xfId="361"/>
    <cellStyle name="Vírgula 3 2 2 3 3" xfId="297"/>
    <cellStyle name="Vírgula 3 2 2 4" xfId="329"/>
    <cellStyle name="Vírgula 3 2 2 5" xfId="265"/>
    <cellStyle name="Vírgula 3 2 3" xfId="193"/>
    <cellStyle name="Vírgula 3 2 3 2" xfId="217"/>
    <cellStyle name="Vírgula 3 2 3 2 2" xfId="246"/>
    <cellStyle name="Vírgula 3 2 3 2 2 2" xfId="374"/>
    <cellStyle name="Vírgula 3 2 3 2 2 3" xfId="310"/>
    <cellStyle name="Vírgula 3 2 3 2 3" xfId="346"/>
    <cellStyle name="Vírgula 3 2 3 2 4" xfId="282"/>
    <cellStyle name="Vírgula 3 2 3 3" xfId="232"/>
    <cellStyle name="Vírgula 3 2 3 3 2" xfId="360"/>
    <cellStyle name="Vírgula 3 2 3 3 3" xfId="296"/>
    <cellStyle name="Vírgula 3 2 3 4" xfId="328"/>
    <cellStyle name="Vírgula 3 2 3 5" xfId="264"/>
    <cellStyle name="Vírgula 3 2 4" xfId="209"/>
    <cellStyle name="Vírgula 3 2 4 2" xfId="240"/>
    <cellStyle name="Vírgula 3 2 4 2 2" xfId="368"/>
    <cellStyle name="Vírgula 3 2 4 2 3" xfId="304"/>
    <cellStyle name="Vírgula 3 2 4 3" xfId="338"/>
    <cellStyle name="Vírgula 3 2 4 4" xfId="274"/>
    <cellStyle name="Vírgula 3 2 5" xfId="226"/>
    <cellStyle name="Vírgula 3 2 5 2" xfId="354"/>
    <cellStyle name="Vírgula 3 2 5 3" xfId="290"/>
    <cellStyle name="Vírgula 3 2 6" xfId="320"/>
    <cellStyle name="Vírgula 3 2 7" xfId="256"/>
    <cellStyle name="Vírgula 3 3" xfId="186"/>
    <cellStyle name="Vírgula 3 3 2" xfId="213"/>
    <cellStyle name="Vírgula 3 3 2 2" xfId="243"/>
    <cellStyle name="Vírgula 3 3 2 2 2" xfId="371"/>
    <cellStyle name="Vírgula 3 3 2 2 3" xfId="307"/>
    <cellStyle name="Vírgula 3 3 2 3" xfId="342"/>
    <cellStyle name="Vírgula 3 3 2 4" xfId="278"/>
    <cellStyle name="Vírgula 3 3 3" xfId="229"/>
    <cellStyle name="Vírgula 3 3 3 2" xfId="357"/>
    <cellStyle name="Vírgula 3 3 3 3" xfId="293"/>
    <cellStyle name="Vírgula 3 3 4" xfId="324"/>
    <cellStyle name="Vírgula 3 3 5" xfId="260"/>
    <cellStyle name="Vírgula 3 3 6" xfId="400"/>
    <cellStyle name="Vírgula 3 4" xfId="202"/>
    <cellStyle name="Vírgula 3 4 2" xfId="234"/>
    <cellStyle name="Vírgula 3 4 2 2" xfId="362"/>
    <cellStyle name="Vírgula 3 4 2 3" xfId="298"/>
    <cellStyle name="Vírgula 3 4 3" xfId="331"/>
    <cellStyle name="Vírgula 3 4 4" xfId="267"/>
    <cellStyle name="Vírgula 3 5" xfId="220"/>
    <cellStyle name="Vírgula 3 5 2" xfId="348"/>
    <cellStyle name="Vírgula 3 5 3" xfId="284"/>
    <cellStyle name="Vírgula 3 6" xfId="313"/>
    <cellStyle name="Vírgula 3 7" xfId="249"/>
    <cellStyle name="Vírgula 3 8" xfId="379"/>
    <cellStyle name="Vírgula 4" xfId="94"/>
    <cellStyle name="Vírgula 4 2" xfId="185"/>
    <cellStyle name="Vírgula 4 2 2" xfId="212"/>
    <cellStyle name="Vírgula 4 2 2 2" xfId="242"/>
    <cellStyle name="Vírgula 4 2 2 2 2" xfId="370"/>
    <cellStyle name="Vírgula 4 2 2 2 3" xfId="306"/>
    <cellStyle name="Vírgula 4 2 2 3" xfId="341"/>
    <cellStyle name="Vírgula 4 2 2 4" xfId="277"/>
    <cellStyle name="Vírgula 4 2 3" xfId="228"/>
    <cellStyle name="Vírgula 4 2 3 2" xfId="356"/>
    <cellStyle name="Vírgula 4 2 3 3" xfId="292"/>
    <cellStyle name="Vírgula 4 2 4" xfId="323"/>
    <cellStyle name="Vírgula 4 2 5" xfId="259"/>
    <cellStyle name="Vírgula 5" xfId="172"/>
    <cellStyle name="Vírgula 5 2" xfId="204"/>
    <cellStyle name="Vírgula 5 2 2" xfId="236"/>
    <cellStyle name="Vírgula 5 2 2 2" xfId="364"/>
    <cellStyle name="Vírgula 5 2 2 3" xfId="300"/>
    <cellStyle name="Vírgula 5 2 3" xfId="333"/>
    <cellStyle name="Vírgula 5 2 4" xfId="269"/>
    <cellStyle name="Vírgula 5 3" xfId="222"/>
    <cellStyle name="Vírgula 5 3 2" xfId="350"/>
    <cellStyle name="Vírgula 5 3 3" xfId="286"/>
    <cellStyle name="Vírgula 5 4" xfId="315"/>
    <cellStyle name="Vírgula 5 5" xfId="251"/>
    <cellStyle name="Vírgula 6" xfId="180"/>
    <cellStyle name="Vírgula 6 2" xfId="207"/>
    <cellStyle name="Vírgula 6 2 2" xfId="238"/>
    <cellStyle name="Vírgula 6 2 2 2" xfId="366"/>
    <cellStyle name="Vírgula 6 2 2 3" xfId="302"/>
    <cellStyle name="Vírgula 6 2 3" xfId="336"/>
    <cellStyle name="Vírgula 6 2 4" xfId="272"/>
    <cellStyle name="Vírgula 6 3" xfId="224"/>
    <cellStyle name="Vírgula 6 3 2" xfId="352"/>
    <cellStyle name="Vírgula 6 3 3" xfId="288"/>
    <cellStyle name="Vírgula 6 4" xfId="318"/>
    <cellStyle name="Vírgula 6 5" xfId="254"/>
    <cellStyle name="Vírgula 6 6" xfId="397"/>
    <cellStyle name="Vírgula 7" xfId="188"/>
    <cellStyle name="Vírgula 7 2" xfId="215"/>
    <cellStyle name="Vírgula 7 2 2" xfId="245"/>
    <cellStyle name="Vírgula 7 2 2 2" xfId="373"/>
    <cellStyle name="Vírgula 7 2 2 3" xfId="309"/>
    <cellStyle name="Vírgula 7 2 3" xfId="344"/>
    <cellStyle name="Vírgula 7 2 4" xfId="280"/>
    <cellStyle name="Vírgula 7 3" xfId="231"/>
    <cellStyle name="Vírgula 7 3 2" xfId="359"/>
    <cellStyle name="Vírgula 7 3 3" xfId="295"/>
    <cellStyle name="Vírgula 7 4" xfId="326"/>
    <cellStyle name="Vírgula 7 5" xfId="262"/>
    <cellStyle name="Vírgula 7 6" xfId="402"/>
    <cellStyle name="Vírgula 8" xfId="203"/>
    <cellStyle name="Vírgula 8 2" xfId="235"/>
    <cellStyle name="Vírgula 8 2 2" xfId="363"/>
    <cellStyle name="Vírgula 8 2 3" xfId="299"/>
    <cellStyle name="Vírgula 8 3" xfId="332"/>
    <cellStyle name="Vírgula 8 4" xfId="268"/>
    <cellStyle name="Vírgula 9" xfId="221"/>
    <cellStyle name="Vírgula 9 2" xfId="349"/>
    <cellStyle name="Vírgula 9 3" xfId="285"/>
    <cellStyle name="Warning Text" xfId="97"/>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1060174</xdr:colOff>
      <xdr:row>3</xdr:row>
      <xdr:rowOff>173935</xdr:rowOff>
    </xdr:from>
    <xdr:to>
      <xdr:col>3</xdr:col>
      <xdr:colOff>81998</xdr:colOff>
      <xdr:row>10</xdr:row>
      <xdr:rowOff>173935</xdr:rowOff>
    </xdr:to>
    <xdr:pic>
      <xdr:nvPicPr>
        <xdr:cNvPr id="4" name="Imagem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44587" y="745435"/>
          <a:ext cx="1390650" cy="1333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28577</xdr:colOff>
      <xdr:row>28</xdr:row>
      <xdr:rowOff>3356</xdr:rowOff>
    </xdr:from>
    <xdr:to>
      <xdr:col>6</xdr:col>
      <xdr:colOff>190501</xdr:colOff>
      <xdr:row>31</xdr:row>
      <xdr:rowOff>16280</xdr:rowOff>
    </xdr:to>
    <xdr:pic>
      <xdr:nvPicPr>
        <xdr:cNvPr id="2" name="Imagem 1"/>
        <xdr:cNvPicPr>
          <a:picLocks noChangeAspect="1"/>
        </xdr:cNvPicPr>
      </xdr:nvPicPr>
      <xdr:blipFill>
        <a:blip xmlns:r="http://schemas.openxmlformats.org/officeDocument/2006/relationships" r:embed="rId1" cstate="print"/>
        <a:stretch>
          <a:fillRect/>
        </a:stretch>
      </xdr:blipFill>
      <xdr:spPr>
        <a:xfrm>
          <a:off x="1981202" y="5146856"/>
          <a:ext cx="2981324" cy="5844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581025</xdr:colOff>
      <xdr:row>28</xdr:row>
      <xdr:rowOff>140595</xdr:rowOff>
    </xdr:from>
    <xdr:to>
      <xdr:col>7</xdr:col>
      <xdr:colOff>123825</xdr:colOff>
      <xdr:row>30</xdr:row>
      <xdr:rowOff>142875</xdr:rowOff>
    </xdr:to>
    <xdr:pic>
      <xdr:nvPicPr>
        <xdr:cNvPr id="2" name="Imagem 1"/>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04925" y="5474595"/>
          <a:ext cx="3419475" cy="383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
  <sheetViews>
    <sheetView view="pageBreakPreview" topLeftCell="A25" zoomScale="115" zoomScaleNormal="100" zoomScaleSheetLayoutView="115" workbookViewId="0">
      <selection activeCell="D38" sqref="D38"/>
    </sheetView>
  </sheetViews>
  <sheetFormatPr defaultRowHeight="15"/>
  <cols>
    <col min="1" max="1" width="10.7109375" style="2" bestFit="1" customWidth="1"/>
    <col min="2" max="5" width="17.7109375" style="2" customWidth="1"/>
    <col min="6" max="16384" width="9.140625" style="2"/>
  </cols>
  <sheetData>
    <row r="1" spans="1:5">
      <c r="A1" s="30"/>
      <c r="B1" s="30"/>
      <c r="C1" s="30"/>
      <c r="D1" s="29"/>
      <c r="E1" s="29"/>
    </row>
    <row r="2" spans="1:5">
      <c r="A2" s="30"/>
      <c r="B2" s="30"/>
      <c r="C2" s="30"/>
      <c r="D2" s="29"/>
      <c r="E2" s="29"/>
    </row>
    <row r="3" spans="1:5">
      <c r="A3" s="6"/>
      <c r="B3" s="6"/>
      <c r="C3" s="6"/>
      <c r="D3" s="4"/>
      <c r="E3" s="4"/>
    </row>
    <row r="4" spans="1:5">
      <c r="A4" s="6"/>
      <c r="B4" s="6"/>
      <c r="C4" s="6"/>
      <c r="D4" s="4"/>
      <c r="E4" s="4"/>
    </row>
    <row r="5" spans="1:5">
      <c r="A5" s="6"/>
      <c r="B5" s="6"/>
      <c r="C5" s="6"/>
      <c r="D5" s="4"/>
      <c r="E5" s="4"/>
    </row>
    <row r="6" spans="1:5">
      <c r="A6" s="6"/>
      <c r="B6" s="6"/>
      <c r="C6" s="6"/>
      <c r="D6" s="4"/>
      <c r="E6" s="4"/>
    </row>
    <row r="7" spans="1:5">
      <c r="A7" s="31"/>
      <c r="B7" s="31"/>
      <c r="C7" s="26"/>
      <c r="D7" s="28"/>
      <c r="E7" s="28"/>
    </row>
    <row r="8" spans="1:5">
      <c r="A8" s="6"/>
      <c r="B8" s="6"/>
      <c r="C8" s="6"/>
      <c r="D8" s="4"/>
      <c r="E8" s="4"/>
    </row>
    <row r="9" spans="1:5">
      <c r="A9" s="6"/>
      <c r="B9" s="6"/>
      <c r="C9" s="6"/>
      <c r="D9" s="4"/>
      <c r="E9" s="4"/>
    </row>
    <row r="10" spans="1:5">
      <c r="A10" s="6"/>
      <c r="B10" s="6"/>
      <c r="C10" s="6"/>
      <c r="D10" s="4"/>
      <c r="E10" s="4"/>
    </row>
    <row r="11" spans="1:5">
      <c r="A11" s="6"/>
      <c r="B11" s="6"/>
      <c r="C11" s="6"/>
      <c r="D11" s="4"/>
      <c r="E11" s="4"/>
    </row>
    <row r="12" spans="1:5">
      <c r="A12" s="30"/>
      <c r="B12" s="30"/>
      <c r="C12" s="30"/>
      <c r="D12" s="29"/>
      <c r="E12" s="29"/>
    </row>
    <row r="13" spans="1:5">
      <c r="A13" s="30"/>
      <c r="B13" s="30"/>
      <c r="C13" s="30"/>
      <c r="D13" s="29"/>
      <c r="E13" s="29"/>
    </row>
    <row r="14" spans="1:5" ht="21">
      <c r="A14" s="25"/>
      <c r="B14" s="25"/>
      <c r="C14" s="25"/>
      <c r="D14" s="25"/>
      <c r="E14" s="25"/>
    </row>
    <row r="15" spans="1:5" ht="21">
      <c r="A15" s="25"/>
      <c r="B15" s="25"/>
      <c r="C15" s="25"/>
      <c r="D15" s="25"/>
      <c r="E15" s="25"/>
    </row>
    <row r="16" spans="1:5">
      <c r="A16" s="31"/>
      <c r="B16" s="24"/>
      <c r="C16" s="26"/>
      <c r="D16" s="28"/>
      <c r="E16" s="28"/>
    </row>
    <row r="17" spans="1:5">
      <c r="A17" s="6"/>
      <c r="B17" s="6"/>
      <c r="C17" s="6"/>
      <c r="D17" s="227"/>
      <c r="E17" s="227"/>
    </row>
    <row r="18" spans="1:5">
      <c r="A18" s="226" t="s">
        <v>1143</v>
      </c>
      <c r="B18" s="226"/>
      <c r="C18" s="226"/>
      <c r="D18" s="226"/>
      <c r="E18" s="226"/>
    </row>
    <row r="19" spans="1:5">
      <c r="A19" s="226"/>
      <c r="B19" s="226"/>
      <c r="C19" s="226"/>
      <c r="D19" s="226"/>
      <c r="E19" s="226"/>
    </row>
    <row r="20" spans="1:5">
      <c r="A20" s="226"/>
      <c r="B20" s="226"/>
      <c r="C20" s="226"/>
      <c r="D20" s="226"/>
      <c r="E20" s="226"/>
    </row>
    <row r="21" spans="1:5">
      <c r="A21" s="226"/>
      <c r="B21" s="226"/>
      <c r="C21" s="226"/>
      <c r="D21" s="226"/>
      <c r="E21" s="226"/>
    </row>
    <row r="22" spans="1:5">
      <c r="A22" s="226"/>
      <c r="B22" s="226"/>
      <c r="C22" s="226"/>
      <c r="D22" s="226"/>
      <c r="E22" s="226"/>
    </row>
    <row r="23" spans="1:5">
      <c r="A23" s="226"/>
      <c r="B23" s="226"/>
      <c r="C23" s="226"/>
      <c r="D23" s="226"/>
      <c r="E23" s="226"/>
    </row>
    <row r="24" spans="1:5">
      <c r="A24" s="226"/>
      <c r="B24" s="226"/>
      <c r="C24" s="226"/>
      <c r="D24" s="226"/>
      <c r="E24" s="226"/>
    </row>
    <row r="25" spans="1:5">
      <c r="A25" s="226"/>
      <c r="B25" s="226"/>
      <c r="C25" s="226"/>
      <c r="D25" s="226"/>
      <c r="E25" s="226"/>
    </row>
    <row r="26" spans="1:5">
      <c r="A26" s="6"/>
      <c r="B26" s="6"/>
      <c r="C26" s="30"/>
      <c r="D26" s="5"/>
      <c r="E26" s="5"/>
    </row>
    <row r="27" spans="1:5">
      <c r="A27" s="6"/>
      <c r="B27" s="6"/>
      <c r="C27" s="30"/>
      <c r="D27" s="5"/>
      <c r="E27" s="5"/>
    </row>
    <row r="28" spans="1:5">
      <c r="A28" s="6"/>
      <c r="B28" s="6"/>
      <c r="C28" s="30"/>
      <c r="D28" s="5"/>
      <c r="E28" s="5"/>
    </row>
    <row r="29" spans="1:5">
      <c r="A29" s="6"/>
      <c r="B29" s="6"/>
      <c r="C29" s="6"/>
      <c r="D29" s="4"/>
      <c r="E29" s="4"/>
    </row>
    <row r="30" spans="1:5">
      <c r="A30" s="6"/>
      <c r="B30" s="6"/>
      <c r="C30" s="6"/>
      <c r="D30" s="4"/>
      <c r="E30" s="4"/>
    </row>
    <row r="31" spans="1:5">
      <c r="A31" s="30"/>
      <c r="B31" s="30"/>
      <c r="C31" s="30"/>
      <c r="D31" s="29"/>
      <c r="E31" s="29"/>
    </row>
    <row r="32" spans="1:5">
      <c r="A32" s="30"/>
      <c r="B32" s="30"/>
      <c r="C32" s="30"/>
      <c r="D32" s="29"/>
      <c r="E32" s="29"/>
    </row>
    <row r="33" spans="1:5">
      <c r="A33" s="30"/>
      <c r="B33" s="30"/>
      <c r="C33" s="30"/>
      <c r="D33" s="29"/>
      <c r="E33" s="29"/>
    </row>
    <row r="34" spans="1:5">
      <c r="A34" s="30"/>
      <c r="B34" s="30"/>
      <c r="C34" s="30"/>
      <c r="D34" s="29"/>
      <c r="E34" s="29"/>
    </row>
    <row r="35" spans="1:5">
      <c r="A35" s="30"/>
      <c r="B35" s="30"/>
      <c r="C35" s="30"/>
      <c r="D35" s="29"/>
      <c r="E35" s="29"/>
    </row>
    <row r="36" spans="1:5">
      <c r="A36" s="30"/>
      <c r="B36" s="30"/>
      <c r="C36" s="30"/>
      <c r="D36" s="29"/>
      <c r="E36" s="29"/>
    </row>
    <row r="37" spans="1:5">
      <c r="A37" s="30"/>
      <c r="B37" s="30"/>
      <c r="C37" s="30"/>
      <c r="D37" s="29"/>
      <c r="E37" s="29"/>
    </row>
    <row r="38" spans="1:5">
      <c r="A38" s="30"/>
      <c r="B38" s="30"/>
      <c r="C38" s="30"/>
      <c r="D38" s="29"/>
      <c r="E38" s="29"/>
    </row>
    <row r="39" spans="1:5">
      <c r="A39" s="30"/>
      <c r="B39" s="30"/>
      <c r="C39" s="30"/>
      <c r="D39" s="29"/>
      <c r="E39" s="29"/>
    </row>
    <row r="40" spans="1:5">
      <c r="A40" s="30"/>
      <c r="B40" s="30"/>
      <c r="C40" s="30"/>
      <c r="D40" s="29"/>
      <c r="E40" s="29"/>
    </row>
    <row r="41" spans="1:5">
      <c r="A41" s="30"/>
      <c r="B41" s="30"/>
      <c r="C41" s="30"/>
      <c r="D41" s="29"/>
      <c r="E41" s="29"/>
    </row>
    <row r="42" spans="1:5">
      <c r="A42" s="30"/>
      <c r="B42" s="30"/>
      <c r="C42" s="30"/>
      <c r="D42" s="29"/>
      <c r="E42" s="29"/>
    </row>
    <row r="43" spans="1:5">
      <c r="A43" s="30"/>
      <c r="B43" s="30"/>
      <c r="C43" s="30"/>
      <c r="D43" s="29"/>
      <c r="E43" s="29"/>
    </row>
    <row r="44" spans="1:5">
      <c r="A44" s="30"/>
      <c r="B44" s="30"/>
      <c r="C44" s="30"/>
      <c r="D44" s="29"/>
      <c r="E44" s="29"/>
    </row>
    <row r="45" spans="1:5">
      <c r="A45" s="30"/>
      <c r="B45" s="30"/>
      <c r="C45" s="30"/>
      <c r="D45" s="29"/>
      <c r="E45" s="29"/>
    </row>
    <row r="46" spans="1:5">
      <c r="A46" s="30"/>
      <c r="B46" s="30"/>
      <c r="C46" s="30"/>
      <c r="D46" s="29"/>
      <c r="E46" s="29"/>
    </row>
    <row r="48" spans="1:5">
      <c r="A48" s="63" t="s">
        <v>1193</v>
      </c>
      <c r="B48" s="63" t="s">
        <v>1140</v>
      </c>
      <c r="C48" s="63"/>
      <c r="D48" s="63"/>
      <c r="E48" s="63"/>
    </row>
    <row r="49" spans="1:5">
      <c r="A49" s="63" t="s">
        <v>1133</v>
      </c>
      <c r="B49" s="63" t="s">
        <v>1139</v>
      </c>
      <c r="C49" s="63"/>
      <c r="D49" s="63"/>
      <c r="E49" s="63"/>
    </row>
    <row r="50" spans="1:5">
      <c r="A50" s="63" t="s">
        <v>1136</v>
      </c>
      <c r="B50" s="63" t="s">
        <v>1194</v>
      </c>
      <c r="C50" s="63"/>
      <c r="D50" s="63"/>
      <c r="E50" s="63"/>
    </row>
  </sheetData>
  <mergeCells count="2">
    <mergeCell ref="A18:E25"/>
    <mergeCell ref="D17:E17"/>
  </mergeCells>
  <printOptions horizontalCentered="1" verticalCentered="1"/>
  <pageMargins left="0.51181102362204722" right="0.51181102362204722" top="0.78740157480314965" bottom="0.78740157480314965" header="0.31496062992125984" footer="0.31496062992125984"/>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26"/>
  <sheetViews>
    <sheetView tabSelected="1" view="pageBreakPreview" zoomScale="85" zoomScaleNormal="85" zoomScaleSheetLayoutView="85" workbookViewId="0">
      <pane ySplit="11" topLeftCell="A803" activePane="bottomLeft" state="frozen"/>
      <selection pane="bottomLeft" activeCell="H16" sqref="H16:I822"/>
    </sheetView>
  </sheetViews>
  <sheetFormatPr defaultRowHeight="15"/>
  <cols>
    <col min="1" max="1" width="12" style="108" customWidth="1"/>
    <col min="2" max="4" width="13" style="108" customWidth="1"/>
    <col min="5" max="5" width="59.85546875" style="108" customWidth="1"/>
    <col min="6" max="6" width="10" style="108" customWidth="1"/>
    <col min="7" max="7" width="12.140625" style="108" bestFit="1" customWidth="1"/>
    <col min="8" max="8" width="13" style="108" customWidth="1"/>
    <col min="9" max="10" width="17" style="108" customWidth="1"/>
    <col min="11" max="11" width="20.85546875" style="108" bestFit="1" customWidth="1"/>
    <col min="12" max="12" width="17.28515625" style="108" customWidth="1"/>
    <col min="13" max="13" width="14.85546875" style="108" bestFit="1" customWidth="1"/>
    <col min="14" max="16384" width="9.140625" style="108"/>
  </cols>
  <sheetData>
    <row r="1" spans="1:12">
      <c r="A1" s="107"/>
      <c r="B1" s="107"/>
      <c r="C1" s="107"/>
      <c r="D1" s="107"/>
      <c r="E1" s="107"/>
      <c r="F1" s="107"/>
      <c r="G1" s="107"/>
      <c r="H1" s="107"/>
      <c r="I1" s="107"/>
      <c r="J1" s="107"/>
      <c r="K1" s="107"/>
    </row>
    <row r="2" spans="1:12">
      <c r="A2" s="229" t="s">
        <v>1139</v>
      </c>
      <c r="B2" s="230"/>
      <c r="C2" s="230"/>
      <c r="D2" s="230"/>
      <c r="E2" s="230"/>
      <c r="F2" s="230"/>
      <c r="G2" s="230"/>
      <c r="H2" s="230"/>
      <c r="I2" s="230"/>
      <c r="J2" s="230"/>
      <c r="K2" s="231"/>
    </row>
    <row r="3" spans="1:12">
      <c r="A3" s="229"/>
      <c r="B3" s="230"/>
      <c r="C3" s="230"/>
      <c r="D3" s="230"/>
      <c r="E3" s="230"/>
      <c r="F3" s="230"/>
      <c r="G3" s="230"/>
      <c r="H3" s="230"/>
      <c r="I3" s="230"/>
      <c r="J3" s="230"/>
      <c r="K3" s="231"/>
    </row>
    <row r="4" spans="1:12">
      <c r="A4" s="19" t="s">
        <v>1144</v>
      </c>
      <c r="B4" s="43" t="str">
        <f>Capa!B48</f>
        <v>Município de Sorriso</v>
      </c>
      <c r="C4" s="18"/>
      <c r="D4" s="42"/>
      <c r="E4" s="228" t="s">
        <v>1131</v>
      </c>
      <c r="F4" s="228"/>
      <c r="G4" s="17">
        <f>K826</f>
        <v>207924.49</v>
      </c>
      <c r="H4" s="17"/>
      <c r="I4" s="64" t="s">
        <v>1132</v>
      </c>
      <c r="J4" s="41">
        <v>44487</v>
      </c>
      <c r="K4" s="109"/>
    </row>
    <row r="5" spans="1:12">
      <c r="A5" s="40" t="s">
        <v>1133</v>
      </c>
      <c r="B5" s="22" t="str">
        <f>Capa!B49</f>
        <v>Construção da Escola Municipal Rota do Sol</v>
      </c>
      <c r="C5" s="22"/>
      <c r="D5" s="22"/>
      <c r="E5" s="43"/>
      <c r="F5" s="14" t="s">
        <v>1134</v>
      </c>
      <c r="G5" s="17">
        <f>G4/B7</f>
        <v>45.550726447417993</v>
      </c>
      <c r="H5" s="17"/>
      <c r="I5" s="64" t="s">
        <v>1135</v>
      </c>
      <c r="J5" s="47">
        <v>0.24940000000000001</v>
      </c>
      <c r="K5" s="109"/>
    </row>
    <row r="6" spans="1:12">
      <c r="A6" s="13" t="s">
        <v>1136</v>
      </c>
      <c r="B6" s="12" t="str">
        <f>Capa!B50</f>
        <v>Avenida Blumenau, Lote 05, Quadra 66  - Bairro Rota do Sol - Sorriso MT</v>
      </c>
      <c r="C6" s="39"/>
      <c r="D6" s="21"/>
      <c r="E6" s="38"/>
      <c r="F6" s="37"/>
      <c r="G6" s="37"/>
      <c r="H6" s="37"/>
      <c r="I6" s="49"/>
      <c r="J6" s="51"/>
      <c r="K6" s="110"/>
    </row>
    <row r="7" spans="1:12">
      <c r="A7" s="10" t="s">
        <v>1137</v>
      </c>
      <c r="B7" s="46">
        <v>4564.68</v>
      </c>
      <c r="C7" s="18"/>
      <c r="D7" s="42"/>
      <c r="E7" s="11"/>
      <c r="F7" s="17"/>
      <c r="G7" s="17"/>
      <c r="H7" s="14" t="s">
        <v>1138</v>
      </c>
      <c r="I7" s="232" t="s">
        <v>1317</v>
      </c>
      <c r="J7" s="233"/>
      <c r="K7" s="234"/>
    </row>
    <row r="8" spans="1:12">
      <c r="A8" s="52" t="s">
        <v>1205</v>
      </c>
      <c r="B8" s="52"/>
      <c r="C8" s="52" t="s">
        <v>1206</v>
      </c>
      <c r="D8" s="52"/>
      <c r="E8" s="52"/>
      <c r="I8" s="235"/>
      <c r="J8" s="236"/>
      <c r="K8" s="237"/>
    </row>
    <row r="9" spans="1:12">
      <c r="A9" s="111"/>
      <c r="B9" s="112"/>
      <c r="C9" s="112"/>
      <c r="D9" s="112"/>
      <c r="E9" s="48" t="s">
        <v>1145</v>
      </c>
      <c r="F9" s="17"/>
      <c r="G9" s="17"/>
      <c r="H9" s="112"/>
      <c r="I9" s="112"/>
      <c r="J9" s="112"/>
      <c r="K9" s="109"/>
    </row>
    <row r="10" spans="1:12">
      <c r="A10" s="107"/>
      <c r="B10" s="107"/>
      <c r="C10" s="107"/>
      <c r="D10" s="107"/>
      <c r="E10" s="107"/>
      <c r="F10" s="107"/>
      <c r="G10" s="107"/>
      <c r="H10" s="107"/>
      <c r="I10" s="107"/>
      <c r="J10" s="107"/>
      <c r="K10" s="107"/>
    </row>
    <row r="11" spans="1:12">
      <c r="A11" s="113" t="s">
        <v>0</v>
      </c>
      <c r="B11" s="113" t="s">
        <v>1</v>
      </c>
      <c r="C11" s="113" t="s">
        <v>2</v>
      </c>
      <c r="D11" s="113" t="s">
        <v>3</v>
      </c>
      <c r="E11" s="113" t="s">
        <v>4</v>
      </c>
      <c r="F11" s="113" t="s">
        <v>5</v>
      </c>
      <c r="G11" s="113" t="s">
        <v>6</v>
      </c>
      <c r="H11" s="113" t="s">
        <v>7</v>
      </c>
      <c r="I11" s="113" t="s">
        <v>8</v>
      </c>
      <c r="J11" s="113" t="s">
        <v>9</v>
      </c>
      <c r="K11" s="113" t="s">
        <v>10</v>
      </c>
    </row>
    <row r="12" spans="1:12" ht="15.75">
      <c r="A12" s="148" t="s">
        <v>11</v>
      </c>
      <c r="B12" s="148"/>
      <c r="C12" s="148"/>
      <c r="D12" s="148"/>
      <c r="E12" s="149" t="s">
        <v>12</v>
      </c>
      <c r="F12" s="148"/>
      <c r="G12" s="148"/>
      <c r="H12" s="150"/>
      <c r="I12" s="150"/>
      <c r="J12" s="150"/>
      <c r="K12" s="150">
        <f>SUM(K14,K26)</f>
        <v>0</v>
      </c>
    </row>
    <row r="13" spans="1:12">
      <c r="A13" s="151"/>
      <c r="B13" s="151"/>
      <c r="C13" s="151"/>
      <c r="D13" s="151"/>
      <c r="E13" s="152"/>
      <c r="F13" s="151"/>
      <c r="G13" s="151"/>
      <c r="H13" s="153"/>
      <c r="I13" s="153"/>
      <c r="J13" s="153"/>
      <c r="K13" s="153"/>
    </row>
    <row r="14" spans="1:12" ht="15.75">
      <c r="A14" s="154" t="s">
        <v>13</v>
      </c>
      <c r="B14" s="154"/>
      <c r="C14" s="154"/>
      <c r="D14" s="154"/>
      <c r="E14" s="155" t="s">
        <v>14</v>
      </c>
      <c r="F14" s="154"/>
      <c r="G14" s="154"/>
      <c r="H14" s="156"/>
      <c r="I14" s="156"/>
      <c r="J14" s="156"/>
      <c r="K14" s="156">
        <f>SUM(K16:K25)</f>
        <v>0</v>
      </c>
      <c r="L14" s="115"/>
    </row>
    <row r="15" spans="1:12">
      <c r="A15" s="151"/>
      <c r="B15" s="151"/>
      <c r="C15" s="151"/>
      <c r="D15" s="151"/>
      <c r="E15" s="152"/>
      <c r="F15" s="151"/>
      <c r="G15" s="151"/>
      <c r="H15" s="153"/>
      <c r="I15" s="153"/>
      <c r="J15" s="153"/>
      <c r="K15" s="153"/>
    </row>
    <row r="16" spans="1:12" ht="45">
      <c r="A16" s="151" t="s">
        <v>15</v>
      </c>
      <c r="B16" s="151" t="s">
        <v>16</v>
      </c>
      <c r="C16" s="151" t="s">
        <v>17</v>
      </c>
      <c r="D16" s="151">
        <v>93212</v>
      </c>
      <c r="E16" s="152" t="s">
        <v>18</v>
      </c>
      <c r="F16" s="151" t="s">
        <v>19</v>
      </c>
      <c r="G16" s="151">
        <v>3.4</v>
      </c>
      <c r="H16" s="153"/>
      <c r="I16" s="153"/>
      <c r="J16" s="153">
        <f>TRUNC(G16*H16,2)</f>
        <v>0</v>
      </c>
      <c r="K16" s="114">
        <f>TRUNC($G16*I16,2)</f>
        <v>0</v>
      </c>
      <c r="L16" s="115"/>
    </row>
    <row r="17" spans="1:12" ht="30">
      <c r="A17" s="151" t="s">
        <v>15</v>
      </c>
      <c r="B17" s="151" t="s">
        <v>16</v>
      </c>
      <c r="C17" s="151" t="s">
        <v>20</v>
      </c>
      <c r="D17" s="151" t="s">
        <v>21</v>
      </c>
      <c r="E17" s="152" t="s">
        <v>22</v>
      </c>
      <c r="F17" s="151" t="s">
        <v>23</v>
      </c>
      <c r="G17" s="151">
        <v>1</v>
      </c>
      <c r="H17" s="153"/>
      <c r="I17" s="153"/>
      <c r="J17" s="153">
        <f t="shared" ref="J17:J25" si="0">TRUNC(G17*H17,2)</f>
        <v>0</v>
      </c>
      <c r="K17" s="114">
        <f t="shared" ref="K17:K25" si="1">TRUNC($G17*I17,2)</f>
        <v>0</v>
      </c>
      <c r="L17" s="115"/>
    </row>
    <row r="18" spans="1:12" ht="30">
      <c r="A18" s="151" t="s">
        <v>24</v>
      </c>
      <c r="B18" s="151" t="s">
        <v>16</v>
      </c>
      <c r="C18" s="151" t="s">
        <v>20</v>
      </c>
      <c r="D18" s="151" t="s">
        <v>25</v>
      </c>
      <c r="E18" s="152" t="s">
        <v>26</v>
      </c>
      <c r="F18" s="151" t="s">
        <v>27</v>
      </c>
      <c r="G18" s="151">
        <v>1</v>
      </c>
      <c r="H18" s="153"/>
      <c r="I18" s="153"/>
      <c r="J18" s="153">
        <f t="shared" si="0"/>
        <v>0</v>
      </c>
      <c r="K18" s="114">
        <f t="shared" si="1"/>
        <v>0</v>
      </c>
      <c r="L18" s="115"/>
    </row>
    <row r="19" spans="1:12" ht="45">
      <c r="A19" s="151" t="s">
        <v>24</v>
      </c>
      <c r="B19" s="151" t="s">
        <v>16</v>
      </c>
      <c r="C19" s="151" t="s">
        <v>17</v>
      </c>
      <c r="D19" s="151">
        <v>93210</v>
      </c>
      <c r="E19" s="152" t="s">
        <v>28</v>
      </c>
      <c r="F19" s="151" t="s">
        <v>19</v>
      </c>
      <c r="G19" s="151">
        <v>8</v>
      </c>
      <c r="H19" s="153"/>
      <c r="I19" s="153"/>
      <c r="J19" s="153">
        <f t="shared" si="0"/>
        <v>0</v>
      </c>
      <c r="K19" s="114">
        <f t="shared" si="1"/>
        <v>0</v>
      </c>
      <c r="L19" s="115"/>
    </row>
    <row r="20" spans="1:12" ht="45">
      <c r="A20" s="151" t="s">
        <v>29</v>
      </c>
      <c r="B20" s="151" t="s">
        <v>16</v>
      </c>
      <c r="C20" s="151" t="s">
        <v>17</v>
      </c>
      <c r="D20" s="151">
        <v>93208</v>
      </c>
      <c r="E20" s="152" t="s">
        <v>30</v>
      </c>
      <c r="F20" s="151" t="s">
        <v>19</v>
      </c>
      <c r="G20" s="151">
        <v>9</v>
      </c>
      <c r="H20" s="153"/>
      <c r="I20" s="153"/>
      <c r="J20" s="153">
        <f t="shared" si="0"/>
        <v>0</v>
      </c>
      <c r="K20" s="114">
        <f t="shared" si="1"/>
        <v>0</v>
      </c>
      <c r="L20" s="115"/>
    </row>
    <row r="21" spans="1:12" ht="45">
      <c r="A21" s="151" t="s">
        <v>31</v>
      </c>
      <c r="B21" s="151" t="s">
        <v>16</v>
      </c>
      <c r="C21" s="151" t="s">
        <v>17</v>
      </c>
      <c r="D21" s="151">
        <v>93207</v>
      </c>
      <c r="E21" s="152" t="s">
        <v>32</v>
      </c>
      <c r="F21" s="151" t="s">
        <v>19</v>
      </c>
      <c r="G21" s="151">
        <v>6</v>
      </c>
      <c r="H21" s="153"/>
      <c r="I21" s="153"/>
      <c r="J21" s="153">
        <f t="shared" si="0"/>
        <v>0</v>
      </c>
      <c r="K21" s="114">
        <f t="shared" si="1"/>
        <v>0</v>
      </c>
      <c r="L21" s="115"/>
    </row>
    <row r="22" spans="1:12">
      <c r="A22" s="151" t="s">
        <v>33</v>
      </c>
      <c r="B22" s="151" t="s">
        <v>16</v>
      </c>
      <c r="C22" s="151" t="s">
        <v>17</v>
      </c>
      <c r="D22" s="151">
        <v>98459</v>
      </c>
      <c r="E22" s="152" t="s">
        <v>34</v>
      </c>
      <c r="F22" s="151" t="s">
        <v>19</v>
      </c>
      <c r="G22" s="151">
        <v>1073.5999999999999</v>
      </c>
      <c r="H22" s="153"/>
      <c r="I22" s="153"/>
      <c r="J22" s="153">
        <f t="shared" si="0"/>
        <v>0</v>
      </c>
      <c r="K22" s="114">
        <f t="shared" si="1"/>
        <v>0</v>
      </c>
      <c r="L22" s="115"/>
    </row>
    <row r="23" spans="1:12">
      <c r="A23" s="151" t="s">
        <v>35</v>
      </c>
      <c r="B23" s="151" t="s">
        <v>16</v>
      </c>
      <c r="C23" s="151" t="s">
        <v>20</v>
      </c>
      <c r="D23" s="151" t="s">
        <v>36</v>
      </c>
      <c r="E23" s="152" t="s">
        <v>37</v>
      </c>
      <c r="F23" s="151" t="s">
        <v>27</v>
      </c>
      <c r="G23" s="151">
        <v>1</v>
      </c>
      <c r="H23" s="153"/>
      <c r="I23" s="153"/>
      <c r="J23" s="153">
        <f t="shared" si="0"/>
        <v>0</v>
      </c>
      <c r="K23" s="114">
        <f t="shared" si="1"/>
        <v>0</v>
      </c>
      <c r="L23" s="115"/>
    </row>
    <row r="24" spans="1:12" ht="30">
      <c r="A24" s="151" t="s">
        <v>38</v>
      </c>
      <c r="B24" s="151" t="s">
        <v>16</v>
      </c>
      <c r="C24" s="151" t="s">
        <v>20</v>
      </c>
      <c r="D24" s="151" t="s">
        <v>39</v>
      </c>
      <c r="E24" s="152" t="s">
        <v>40</v>
      </c>
      <c r="F24" s="151" t="s">
        <v>19</v>
      </c>
      <c r="G24" s="151">
        <v>14400</v>
      </c>
      <c r="H24" s="153"/>
      <c r="I24" s="153"/>
      <c r="J24" s="153">
        <f t="shared" si="0"/>
        <v>0</v>
      </c>
      <c r="K24" s="114">
        <f t="shared" si="1"/>
        <v>0</v>
      </c>
      <c r="L24" s="115"/>
    </row>
    <row r="25" spans="1:12" ht="45">
      <c r="A25" s="151" t="s">
        <v>41</v>
      </c>
      <c r="B25" s="151" t="s">
        <v>16</v>
      </c>
      <c r="C25" s="151" t="s">
        <v>17</v>
      </c>
      <c r="D25" s="151">
        <v>99059</v>
      </c>
      <c r="E25" s="152" t="s">
        <v>42</v>
      </c>
      <c r="F25" s="151" t="s">
        <v>43</v>
      </c>
      <c r="G25" s="151">
        <v>523.4</v>
      </c>
      <c r="H25" s="153"/>
      <c r="I25" s="153"/>
      <c r="J25" s="153">
        <f t="shared" si="0"/>
        <v>0</v>
      </c>
      <c r="K25" s="114">
        <f t="shared" si="1"/>
        <v>0</v>
      </c>
      <c r="L25" s="115"/>
    </row>
    <row r="26" spans="1:12" ht="15.75">
      <c r="A26" s="154" t="s">
        <v>44</v>
      </c>
      <c r="B26" s="154"/>
      <c r="C26" s="154"/>
      <c r="D26" s="154"/>
      <c r="E26" s="155" t="s">
        <v>45</v>
      </c>
      <c r="F26" s="154"/>
      <c r="G26" s="154"/>
      <c r="H26" s="156"/>
      <c r="I26" s="156"/>
      <c r="J26" s="156"/>
      <c r="K26" s="156">
        <f>SUM(K28:K29)</f>
        <v>0</v>
      </c>
    </row>
    <row r="27" spans="1:12">
      <c r="A27" s="151"/>
      <c r="B27" s="151"/>
      <c r="C27" s="151"/>
      <c r="D27" s="151"/>
      <c r="E27" s="152"/>
      <c r="F27" s="151"/>
      <c r="G27" s="151"/>
      <c r="H27" s="153"/>
      <c r="I27" s="153"/>
      <c r="J27" s="153"/>
      <c r="K27" s="153"/>
    </row>
    <row r="28" spans="1:12">
      <c r="A28" s="151" t="s">
        <v>46</v>
      </c>
      <c r="B28" s="151" t="s">
        <v>16</v>
      </c>
      <c r="C28" s="151" t="s">
        <v>20</v>
      </c>
      <c r="D28" s="151" t="s">
        <v>47</v>
      </c>
      <c r="E28" s="152" t="s">
        <v>1210</v>
      </c>
      <c r="F28" s="151" t="s">
        <v>23</v>
      </c>
      <c r="G28" s="151">
        <v>1</v>
      </c>
      <c r="H28" s="153"/>
      <c r="I28" s="153"/>
      <c r="J28" s="153">
        <f t="shared" ref="J28:J29" si="2">TRUNC(G28*H28,2)</f>
        <v>0</v>
      </c>
      <c r="K28" s="114">
        <f t="shared" ref="K28:K29" si="3">TRUNC($G28*I28,2)</f>
        <v>0</v>
      </c>
    </row>
    <row r="29" spans="1:12" ht="30">
      <c r="A29" s="151" t="s">
        <v>1211</v>
      </c>
      <c r="B29" s="151" t="s">
        <v>16</v>
      </c>
      <c r="C29" s="151" t="s">
        <v>20</v>
      </c>
      <c r="D29" s="151" t="s">
        <v>1212</v>
      </c>
      <c r="E29" s="152" t="s">
        <v>1213</v>
      </c>
      <c r="F29" s="151" t="s">
        <v>1214</v>
      </c>
      <c r="G29" s="151">
        <v>15</v>
      </c>
      <c r="H29" s="153"/>
      <c r="I29" s="153"/>
      <c r="J29" s="153">
        <f t="shared" si="2"/>
        <v>0</v>
      </c>
      <c r="K29" s="114">
        <f t="shared" si="3"/>
        <v>0</v>
      </c>
    </row>
    <row r="30" spans="1:12" ht="15.75">
      <c r="A30" s="148" t="s">
        <v>48</v>
      </c>
      <c r="B30" s="148"/>
      <c r="C30" s="148"/>
      <c r="D30" s="148"/>
      <c r="E30" s="149" t="s">
        <v>49</v>
      </c>
      <c r="F30" s="148"/>
      <c r="G30" s="148"/>
      <c r="H30" s="150"/>
      <c r="I30" s="150"/>
      <c r="J30" s="150"/>
      <c r="K30" s="150">
        <f>SUM(K32,K38,K45,K69,K106,K116,K130,K135,K140,K163,K179,,K195,K225,K275,K293,K301,K306,K315,K423,K428,K432)</f>
        <v>20040.830000000002</v>
      </c>
    </row>
    <row r="31" spans="1:12">
      <c r="A31" s="151"/>
      <c r="B31" s="151"/>
      <c r="C31" s="151"/>
      <c r="D31" s="151"/>
      <c r="E31" s="152"/>
      <c r="F31" s="151"/>
      <c r="G31" s="151"/>
      <c r="H31" s="153"/>
      <c r="I31" s="153"/>
      <c r="J31" s="153"/>
      <c r="K31" s="153"/>
    </row>
    <row r="32" spans="1:12" ht="15.75">
      <c r="A32" s="154" t="s">
        <v>50</v>
      </c>
      <c r="B32" s="154"/>
      <c r="C32" s="154"/>
      <c r="D32" s="154"/>
      <c r="E32" s="155" t="s">
        <v>51</v>
      </c>
      <c r="F32" s="154"/>
      <c r="G32" s="154"/>
      <c r="H32" s="156"/>
      <c r="I32" s="156"/>
      <c r="J32" s="156"/>
      <c r="K32" s="156">
        <f>SUM(K34:K37)</f>
        <v>0</v>
      </c>
    </row>
    <row r="33" spans="1:11">
      <c r="A33" s="151"/>
      <c r="B33" s="151"/>
      <c r="C33" s="151"/>
      <c r="D33" s="151"/>
      <c r="E33" s="152"/>
      <c r="F33" s="151"/>
      <c r="G33" s="151"/>
      <c r="H33" s="153"/>
      <c r="I33" s="153"/>
      <c r="J33" s="153"/>
      <c r="K33" s="153"/>
    </row>
    <row r="34" spans="1:11" ht="30">
      <c r="A34" s="151" t="s">
        <v>52</v>
      </c>
      <c r="B34" s="151" t="s">
        <v>16</v>
      </c>
      <c r="C34" s="151" t="s">
        <v>20</v>
      </c>
      <c r="D34" s="151" t="s">
        <v>53</v>
      </c>
      <c r="E34" s="152" t="s">
        <v>54</v>
      </c>
      <c r="F34" s="151" t="s">
        <v>19</v>
      </c>
      <c r="G34" s="151">
        <v>5625.71</v>
      </c>
      <c r="H34" s="153"/>
      <c r="I34" s="153"/>
      <c r="J34" s="153">
        <f t="shared" ref="J34:J37" si="4">TRUNC(G34*H34,2)</f>
        <v>0</v>
      </c>
      <c r="K34" s="114">
        <f t="shared" ref="K34:K37" si="5">TRUNC($G34*I34,2)</f>
        <v>0</v>
      </c>
    </row>
    <row r="35" spans="1:11" ht="45">
      <c r="A35" s="151" t="s">
        <v>55</v>
      </c>
      <c r="B35" s="151" t="s">
        <v>16</v>
      </c>
      <c r="C35" s="151" t="s">
        <v>17</v>
      </c>
      <c r="D35" s="151">
        <v>96386</v>
      </c>
      <c r="E35" s="152" t="s">
        <v>56</v>
      </c>
      <c r="F35" s="151" t="s">
        <v>57</v>
      </c>
      <c r="G35" s="151">
        <v>11787.19</v>
      </c>
      <c r="H35" s="153"/>
      <c r="I35" s="153"/>
      <c r="J35" s="153">
        <f t="shared" si="4"/>
        <v>0</v>
      </c>
      <c r="K35" s="114">
        <f t="shared" si="5"/>
        <v>0</v>
      </c>
    </row>
    <row r="36" spans="1:11" ht="30">
      <c r="A36" s="151" t="s">
        <v>58</v>
      </c>
      <c r="B36" s="151" t="s">
        <v>59</v>
      </c>
      <c r="C36" s="151" t="s">
        <v>17</v>
      </c>
      <c r="D36" s="151">
        <v>6081</v>
      </c>
      <c r="E36" s="152" t="s">
        <v>60</v>
      </c>
      <c r="F36" s="151" t="s">
        <v>57</v>
      </c>
      <c r="G36" s="151">
        <v>11787.19</v>
      </c>
      <c r="H36" s="153"/>
      <c r="I36" s="153"/>
      <c r="J36" s="153">
        <f t="shared" si="4"/>
        <v>0</v>
      </c>
      <c r="K36" s="114">
        <f t="shared" si="5"/>
        <v>0</v>
      </c>
    </row>
    <row r="37" spans="1:11" ht="45">
      <c r="A37" s="151" t="s">
        <v>61</v>
      </c>
      <c r="B37" s="151" t="s">
        <v>16</v>
      </c>
      <c r="C37" s="151" t="s">
        <v>17</v>
      </c>
      <c r="D37" s="151">
        <v>100937</v>
      </c>
      <c r="E37" s="152" t="s">
        <v>62</v>
      </c>
      <c r="F37" s="151" t="s">
        <v>63</v>
      </c>
      <c r="G37" s="151">
        <v>1414.4628</v>
      </c>
      <c r="H37" s="153"/>
      <c r="I37" s="153"/>
      <c r="J37" s="153">
        <f t="shared" si="4"/>
        <v>0</v>
      </c>
      <c r="K37" s="114">
        <f t="shared" si="5"/>
        <v>0</v>
      </c>
    </row>
    <row r="38" spans="1:11" ht="15.75">
      <c r="A38" s="154" t="s">
        <v>64</v>
      </c>
      <c r="B38" s="154"/>
      <c r="C38" s="154"/>
      <c r="D38" s="154"/>
      <c r="E38" s="155" t="s">
        <v>65</v>
      </c>
      <c r="F38" s="154"/>
      <c r="G38" s="154"/>
      <c r="H38" s="156"/>
      <c r="I38" s="156"/>
      <c r="J38" s="156"/>
      <c r="K38" s="156">
        <f>SUM(K40:K44)</f>
        <v>0</v>
      </c>
    </row>
    <row r="39" spans="1:11">
      <c r="A39" s="151"/>
      <c r="B39" s="151"/>
      <c r="C39" s="151"/>
      <c r="D39" s="151"/>
      <c r="E39" s="152"/>
      <c r="F39" s="151"/>
      <c r="G39" s="151"/>
      <c r="H39" s="153"/>
      <c r="I39" s="153"/>
      <c r="J39" s="153"/>
      <c r="K39" s="153"/>
    </row>
    <row r="40" spans="1:11" ht="30">
      <c r="A40" s="151" t="s">
        <v>66</v>
      </c>
      <c r="B40" s="151" t="s">
        <v>16</v>
      </c>
      <c r="C40" s="151" t="s">
        <v>20</v>
      </c>
      <c r="D40" s="151" t="s">
        <v>67</v>
      </c>
      <c r="E40" s="152" t="s">
        <v>68</v>
      </c>
      <c r="F40" s="151" t="s">
        <v>57</v>
      </c>
      <c r="G40" s="151">
        <v>301.27</v>
      </c>
      <c r="H40" s="153"/>
      <c r="I40" s="153"/>
      <c r="J40" s="153">
        <f t="shared" ref="J40:J44" si="6">TRUNC(G40*H40,2)</f>
        <v>0</v>
      </c>
      <c r="K40" s="114">
        <f t="shared" ref="K40:K44" si="7">TRUNC($G40*I40,2)</f>
        <v>0</v>
      </c>
    </row>
    <row r="41" spans="1:11" ht="30">
      <c r="A41" s="151" t="s">
        <v>69</v>
      </c>
      <c r="B41" s="151" t="s">
        <v>16</v>
      </c>
      <c r="C41" s="151" t="s">
        <v>17</v>
      </c>
      <c r="D41" s="151">
        <v>96621</v>
      </c>
      <c r="E41" s="152" t="s">
        <v>70</v>
      </c>
      <c r="F41" s="151" t="s">
        <v>57</v>
      </c>
      <c r="G41" s="151">
        <v>14.298999999999999</v>
      </c>
      <c r="H41" s="153"/>
      <c r="I41" s="153"/>
      <c r="J41" s="153">
        <f t="shared" si="6"/>
        <v>0</v>
      </c>
      <c r="K41" s="114">
        <f t="shared" si="7"/>
        <v>0</v>
      </c>
    </row>
    <row r="42" spans="1:11">
      <c r="A42" s="151" t="s">
        <v>71</v>
      </c>
      <c r="B42" s="151" t="s">
        <v>16</v>
      </c>
      <c r="C42" s="151" t="s">
        <v>17</v>
      </c>
      <c r="D42" s="151">
        <v>96995</v>
      </c>
      <c r="E42" s="152" t="s">
        <v>72</v>
      </c>
      <c r="F42" s="151" t="s">
        <v>57</v>
      </c>
      <c r="G42" s="151">
        <v>253.874</v>
      </c>
      <c r="H42" s="153"/>
      <c r="I42" s="153"/>
      <c r="J42" s="153">
        <f t="shared" si="6"/>
        <v>0</v>
      </c>
      <c r="K42" s="114">
        <f t="shared" si="7"/>
        <v>0</v>
      </c>
    </row>
    <row r="43" spans="1:11" ht="30">
      <c r="A43" s="151" t="s">
        <v>73</v>
      </c>
      <c r="B43" s="151" t="s">
        <v>16</v>
      </c>
      <c r="C43" s="151" t="s">
        <v>17</v>
      </c>
      <c r="D43" s="151">
        <v>96527</v>
      </c>
      <c r="E43" s="152" t="s">
        <v>74</v>
      </c>
      <c r="F43" s="151" t="s">
        <v>57</v>
      </c>
      <c r="G43" s="151">
        <v>73.400000000000006</v>
      </c>
      <c r="H43" s="153"/>
      <c r="I43" s="153"/>
      <c r="J43" s="153">
        <f t="shared" si="6"/>
        <v>0</v>
      </c>
      <c r="K43" s="114">
        <f t="shared" si="7"/>
        <v>0</v>
      </c>
    </row>
    <row r="44" spans="1:11" ht="30">
      <c r="A44" s="151" t="s">
        <v>75</v>
      </c>
      <c r="B44" s="151" t="s">
        <v>16</v>
      </c>
      <c r="C44" s="151" t="s">
        <v>17</v>
      </c>
      <c r="D44" s="151">
        <v>96523</v>
      </c>
      <c r="E44" s="152" t="s">
        <v>76</v>
      </c>
      <c r="F44" s="151" t="s">
        <v>57</v>
      </c>
      <c r="G44" s="151">
        <v>371.774</v>
      </c>
      <c r="H44" s="153"/>
      <c r="I44" s="153"/>
      <c r="J44" s="153">
        <f t="shared" si="6"/>
        <v>0</v>
      </c>
      <c r="K44" s="114">
        <f t="shared" si="7"/>
        <v>0</v>
      </c>
    </row>
    <row r="45" spans="1:11" ht="15.75">
      <c r="A45" s="154" t="s">
        <v>77</v>
      </c>
      <c r="B45" s="154"/>
      <c r="C45" s="154"/>
      <c r="D45" s="154"/>
      <c r="E45" s="155" t="s">
        <v>78</v>
      </c>
      <c r="F45" s="154"/>
      <c r="G45" s="154"/>
      <c r="H45" s="156"/>
      <c r="I45" s="156"/>
      <c r="J45" s="156"/>
      <c r="K45" s="156">
        <f>SUM(K47,K59,)</f>
        <v>0</v>
      </c>
    </row>
    <row r="46" spans="1:11">
      <c r="A46" s="151"/>
      <c r="B46" s="151"/>
      <c r="C46" s="151"/>
      <c r="D46" s="151"/>
      <c r="E46" s="152"/>
      <c r="F46" s="151"/>
      <c r="G46" s="151"/>
      <c r="H46" s="153"/>
      <c r="I46" s="153"/>
      <c r="J46" s="153"/>
      <c r="K46" s="153"/>
    </row>
    <row r="47" spans="1:11" ht="15.75">
      <c r="A47" s="157" t="s">
        <v>79</v>
      </c>
      <c r="B47" s="157"/>
      <c r="C47" s="157"/>
      <c r="D47" s="157"/>
      <c r="E47" s="158" t="s">
        <v>80</v>
      </c>
      <c r="F47" s="157"/>
      <c r="G47" s="157"/>
      <c r="H47" s="159"/>
      <c r="I47" s="159"/>
      <c r="J47" s="159"/>
      <c r="K47" s="159">
        <f>SUM(K49:K58)</f>
        <v>0</v>
      </c>
    </row>
    <row r="48" spans="1:11">
      <c r="A48" s="151"/>
      <c r="B48" s="151"/>
      <c r="C48" s="151"/>
      <c r="D48" s="151"/>
      <c r="E48" s="152"/>
      <c r="F48" s="151"/>
      <c r="G48" s="151"/>
      <c r="H48" s="153"/>
      <c r="I48" s="153"/>
      <c r="J48" s="153"/>
      <c r="K48" s="153"/>
    </row>
    <row r="49" spans="1:11" ht="60">
      <c r="A49" s="151" t="s">
        <v>81</v>
      </c>
      <c r="B49" s="151" t="s">
        <v>16</v>
      </c>
      <c r="C49" s="151" t="s">
        <v>17</v>
      </c>
      <c r="D49" s="151">
        <v>92775</v>
      </c>
      <c r="E49" s="152" t="s">
        <v>82</v>
      </c>
      <c r="F49" s="151" t="s">
        <v>83</v>
      </c>
      <c r="G49" s="151">
        <v>530.5</v>
      </c>
      <c r="H49" s="153"/>
      <c r="I49" s="153"/>
      <c r="J49" s="153">
        <f t="shared" ref="J49:J58" si="8">TRUNC(G49*H49,2)</f>
        <v>0</v>
      </c>
      <c r="K49" s="114">
        <f t="shared" ref="K49:K58" si="9">TRUNC($G49*I49,2)</f>
        <v>0</v>
      </c>
    </row>
    <row r="50" spans="1:11" ht="60">
      <c r="A50" s="151" t="s">
        <v>84</v>
      </c>
      <c r="B50" s="151" t="s">
        <v>16</v>
      </c>
      <c r="C50" s="151" t="s">
        <v>17</v>
      </c>
      <c r="D50" s="151">
        <v>92778</v>
      </c>
      <c r="E50" s="152" t="s">
        <v>85</v>
      </c>
      <c r="F50" s="151" t="s">
        <v>83</v>
      </c>
      <c r="G50" s="151">
        <v>2048.1999999999998</v>
      </c>
      <c r="H50" s="153"/>
      <c r="I50" s="153"/>
      <c r="J50" s="153">
        <f t="shared" si="8"/>
        <v>0</v>
      </c>
      <c r="K50" s="114">
        <f t="shared" si="9"/>
        <v>0</v>
      </c>
    </row>
    <row r="51" spans="1:11" ht="60">
      <c r="A51" s="151" t="s">
        <v>86</v>
      </c>
      <c r="B51" s="151" t="s">
        <v>16</v>
      </c>
      <c r="C51" s="151" t="s">
        <v>17</v>
      </c>
      <c r="D51" s="151">
        <v>92779</v>
      </c>
      <c r="E51" s="152" t="s">
        <v>87</v>
      </c>
      <c r="F51" s="151" t="s">
        <v>83</v>
      </c>
      <c r="G51" s="151">
        <v>196.8</v>
      </c>
      <c r="H51" s="153"/>
      <c r="I51" s="153"/>
      <c r="J51" s="153">
        <f t="shared" si="8"/>
        <v>0</v>
      </c>
      <c r="K51" s="114">
        <f t="shared" si="9"/>
        <v>0</v>
      </c>
    </row>
    <row r="52" spans="1:11" ht="60">
      <c r="A52" s="151" t="s">
        <v>88</v>
      </c>
      <c r="B52" s="151" t="s">
        <v>16</v>
      </c>
      <c r="C52" s="151" t="s">
        <v>17</v>
      </c>
      <c r="D52" s="151">
        <v>92780</v>
      </c>
      <c r="E52" s="152" t="s">
        <v>89</v>
      </c>
      <c r="F52" s="151" t="s">
        <v>83</v>
      </c>
      <c r="G52" s="151">
        <v>410</v>
      </c>
      <c r="H52" s="153"/>
      <c r="I52" s="153"/>
      <c r="J52" s="153">
        <f t="shared" si="8"/>
        <v>0</v>
      </c>
      <c r="K52" s="114">
        <f t="shared" si="9"/>
        <v>0</v>
      </c>
    </row>
    <row r="53" spans="1:11" ht="45">
      <c r="A53" s="151" t="s">
        <v>90</v>
      </c>
      <c r="B53" s="151" t="s">
        <v>16</v>
      </c>
      <c r="C53" s="151" t="s">
        <v>20</v>
      </c>
      <c r="D53" s="151" t="s">
        <v>91</v>
      </c>
      <c r="E53" s="152" t="s">
        <v>92</v>
      </c>
      <c r="F53" s="151" t="s">
        <v>57</v>
      </c>
      <c r="G53" s="151">
        <v>117.9</v>
      </c>
      <c r="H53" s="153"/>
      <c r="I53" s="153"/>
      <c r="J53" s="153">
        <f t="shared" si="8"/>
        <v>0</v>
      </c>
      <c r="K53" s="114">
        <f t="shared" si="9"/>
        <v>0</v>
      </c>
    </row>
    <row r="54" spans="1:11" ht="30">
      <c r="A54" s="151" t="s">
        <v>93</v>
      </c>
      <c r="B54" s="151" t="s">
        <v>16</v>
      </c>
      <c r="C54" s="151" t="s">
        <v>17</v>
      </c>
      <c r="D54" s="151">
        <v>96545</v>
      </c>
      <c r="E54" s="152" t="s">
        <v>94</v>
      </c>
      <c r="F54" s="151" t="s">
        <v>83</v>
      </c>
      <c r="G54" s="151">
        <v>2127.5</v>
      </c>
      <c r="H54" s="153"/>
      <c r="I54" s="153"/>
      <c r="J54" s="153">
        <f t="shared" si="8"/>
        <v>0</v>
      </c>
      <c r="K54" s="114">
        <f t="shared" si="9"/>
        <v>0</v>
      </c>
    </row>
    <row r="55" spans="1:11" ht="45">
      <c r="A55" s="151" t="s">
        <v>95</v>
      </c>
      <c r="B55" s="151" t="s">
        <v>16</v>
      </c>
      <c r="C55" s="151" t="s">
        <v>17</v>
      </c>
      <c r="D55" s="151">
        <v>92413</v>
      </c>
      <c r="E55" s="152" t="s">
        <v>96</v>
      </c>
      <c r="F55" s="151" t="s">
        <v>19</v>
      </c>
      <c r="G55" s="151">
        <v>302.5</v>
      </c>
      <c r="H55" s="153"/>
      <c r="I55" s="153"/>
      <c r="J55" s="153">
        <f t="shared" si="8"/>
        <v>0</v>
      </c>
      <c r="K55" s="114">
        <f t="shared" si="9"/>
        <v>0</v>
      </c>
    </row>
    <row r="56" spans="1:11" ht="45">
      <c r="A56" s="151" t="s">
        <v>97</v>
      </c>
      <c r="B56" s="151" t="s">
        <v>16</v>
      </c>
      <c r="C56" s="151" t="s">
        <v>17</v>
      </c>
      <c r="D56" s="151">
        <v>96532</v>
      </c>
      <c r="E56" s="152" t="s">
        <v>98</v>
      </c>
      <c r="F56" s="151" t="s">
        <v>19</v>
      </c>
      <c r="G56" s="151">
        <v>338.4</v>
      </c>
      <c r="H56" s="153"/>
      <c r="I56" s="153"/>
      <c r="J56" s="153">
        <f t="shared" si="8"/>
        <v>0</v>
      </c>
      <c r="K56" s="114">
        <f t="shared" si="9"/>
        <v>0</v>
      </c>
    </row>
    <row r="57" spans="1:11" ht="30">
      <c r="A57" s="151" t="s">
        <v>99</v>
      </c>
      <c r="B57" s="151" t="s">
        <v>16</v>
      </c>
      <c r="C57" s="151" t="s">
        <v>17</v>
      </c>
      <c r="D57" s="151">
        <v>98557</v>
      </c>
      <c r="E57" s="152" t="s">
        <v>100</v>
      </c>
      <c r="F57" s="151" t="s">
        <v>19</v>
      </c>
      <c r="G57" s="151">
        <v>1245.5</v>
      </c>
      <c r="H57" s="153"/>
      <c r="I57" s="153"/>
      <c r="J57" s="153">
        <f t="shared" si="8"/>
        <v>0</v>
      </c>
      <c r="K57" s="114">
        <f t="shared" si="9"/>
        <v>0</v>
      </c>
    </row>
    <row r="58" spans="1:11" ht="60">
      <c r="A58" s="151" t="s">
        <v>101</v>
      </c>
      <c r="B58" s="151" t="s">
        <v>16</v>
      </c>
      <c r="C58" s="151" t="s">
        <v>17</v>
      </c>
      <c r="D58" s="151">
        <v>92720</v>
      </c>
      <c r="E58" s="152" t="s">
        <v>102</v>
      </c>
      <c r="F58" s="151" t="s">
        <v>57</v>
      </c>
      <c r="G58" s="151">
        <v>16.2</v>
      </c>
      <c r="H58" s="153"/>
      <c r="I58" s="153"/>
      <c r="J58" s="153">
        <f t="shared" si="8"/>
        <v>0</v>
      </c>
      <c r="K58" s="114">
        <f t="shared" si="9"/>
        <v>0</v>
      </c>
    </row>
    <row r="59" spans="1:11" ht="15.75">
      <c r="A59" s="157" t="s">
        <v>103</v>
      </c>
      <c r="B59" s="157"/>
      <c r="C59" s="157"/>
      <c r="D59" s="157"/>
      <c r="E59" s="158" t="s">
        <v>104</v>
      </c>
      <c r="F59" s="157"/>
      <c r="G59" s="157"/>
      <c r="H59" s="159"/>
      <c r="I59" s="159"/>
      <c r="J59" s="159"/>
      <c r="K59" s="159">
        <f>SUM(K61:K68)</f>
        <v>0</v>
      </c>
    </row>
    <row r="60" spans="1:11">
      <c r="A60" s="151"/>
      <c r="B60" s="151"/>
      <c r="C60" s="151"/>
      <c r="D60" s="151"/>
      <c r="E60" s="152"/>
      <c r="F60" s="151"/>
      <c r="G60" s="151"/>
      <c r="H60" s="153"/>
      <c r="I60" s="153"/>
      <c r="J60" s="153"/>
      <c r="K60" s="153"/>
    </row>
    <row r="61" spans="1:11" ht="30">
      <c r="A61" s="151" t="s">
        <v>105</v>
      </c>
      <c r="B61" s="151" t="s">
        <v>16</v>
      </c>
      <c r="C61" s="151" t="s">
        <v>17</v>
      </c>
      <c r="D61" s="151">
        <v>96543</v>
      </c>
      <c r="E61" s="152" t="s">
        <v>106</v>
      </c>
      <c r="F61" s="151" t="s">
        <v>83</v>
      </c>
      <c r="G61" s="151">
        <v>1064.2</v>
      </c>
      <c r="H61" s="153"/>
      <c r="I61" s="153"/>
      <c r="J61" s="153">
        <f t="shared" ref="J61:J68" si="10">TRUNC(G61*H61,2)</f>
        <v>0</v>
      </c>
      <c r="K61" s="114">
        <f t="shared" ref="K61:K68" si="11">TRUNC($G61*I61,2)</f>
        <v>0</v>
      </c>
    </row>
    <row r="62" spans="1:11" ht="30">
      <c r="A62" s="151" t="s">
        <v>107</v>
      </c>
      <c r="B62" s="151" t="s">
        <v>16</v>
      </c>
      <c r="C62" s="151" t="s">
        <v>17</v>
      </c>
      <c r="D62" s="151">
        <v>96544</v>
      </c>
      <c r="E62" s="152" t="s">
        <v>108</v>
      </c>
      <c r="F62" s="151" t="s">
        <v>83</v>
      </c>
      <c r="G62" s="151">
        <v>1420.1</v>
      </c>
      <c r="H62" s="153"/>
      <c r="I62" s="153"/>
      <c r="J62" s="153">
        <f t="shared" si="10"/>
        <v>0</v>
      </c>
      <c r="K62" s="114">
        <f t="shared" si="11"/>
        <v>0</v>
      </c>
    </row>
    <row r="63" spans="1:11" ht="30">
      <c r="A63" s="151" t="s">
        <v>109</v>
      </c>
      <c r="B63" s="151" t="s">
        <v>16</v>
      </c>
      <c r="C63" s="151" t="s">
        <v>17</v>
      </c>
      <c r="D63" s="151">
        <v>96545</v>
      </c>
      <c r="E63" s="152" t="s">
        <v>94</v>
      </c>
      <c r="F63" s="151" t="s">
        <v>83</v>
      </c>
      <c r="G63" s="151">
        <v>746.1</v>
      </c>
      <c r="H63" s="153"/>
      <c r="I63" s="153"/>
      <c r="J63" s="153">
        <f t="shared" si="10"/>
        <v>0</v>
      </c>
      <c r="K63" s="114">
        <f t="shared" si="11"/>
        <v>0</v>
      </c>
    </row>
    <row r="64" spans="1:11" ht="30">
      <c r="A64" s="151" t="s">
        <v>110</v>
      </c>
      <c r="B64" s="151" t="s">
        <v>16</v>
      </c>
      <c r="C64" s="151" t="s">
        <v>17</v>
      </c>
      <c r="D64" s="151">
        <v>96546</v>
      </c>
      <c r="E64" s="152" t="s">
        <v>111</v>
      </c>
      <c r="F64" s="151" t="s">
        <v>83</v>
      </c>
      <c r="G64" s="151">
        <v>545.1</v>
      </c>
      <c r="H64" s="153"/>
      <c r="I64" s="153"/>
      <c r="J64" s="153">
        <f t="shared" si="10"/>
        <v>0</v>
      </c>
      <c r="K64" s="114">
        <f t="shared" si="11"/>
        <v>0</v>
      </c>
    </row>
    <row r="65" spans="1:11" ht="30">
      <c r="A65" s="151" t="s">
        <v>112</v>
      </c>
      <c r="B65" s="151" t="s">
        <v>16</v>
      </c>
      <c r="C65" s="151" t="s">
        <v>17</v>
      </c>
      <c r="D65" s="151">
        <v>96547</v>
      </c>
      <c r="E65" s="152" t="s">
        <v>113</v>
      </c>
      <c r="F65" s="151" t="s">
        <v>83</v>
      </c>
      <c r="G65" s="151">
        <v>26.2</v>
      </c>
      <c r="H65" s="153"/>
      <c r="I65" s="153"/>
      <c r="J65" s="153">
        <f t="shared" si="10"/>
        <v>0</v>
      </c>
      <c r="K65" s="114">
        <f t="shared" si="11"/>
        <v>0</v>
      </c>
    </row>
    <row r="66" spans="1:11" ht="45">
      <c r="A66" s="151" t="s">
        <v>114</v>
      </c>
      <c r="B66" s="151" t="s">
        <v>16</v>
      </c>
      <c r="C66" s="151" t="s">
        <v>20</v>
      </c>
      <c r="D66" s="151" t="s">
        <v>91</v>
      </c>
      <c r="E66" s="152" t="s">
        <v>92</v>
      </c>
      <c r="F66" s="151" t="s">
        <v>57</v>
      </c>
      <c r="G66" s="151">
        <v>73.400000000000006</v>
      </c>
      <c r="H66" s="153"/>
      <c r="I66" s="153"/>
      <c r="J66" s="153">
        <f t="shared" si="10"/>
        <v>0</v>
      </c>
      <c r="K66" s="114">
        <f t="shared" si="11"/>
        <v>0</v>
      </c>
    </row>
    <row r="67" spans="1:11" ht="45">
      <c r="A67" s="151" t="s">
        <v>115</v>
      </c>
      <c r="B67" s="151" t="s">
        <v>16</v>
      </c>
      <c r="C67" s="151" t="s">
        <v>17</v>
      </c>
      <c r="D67" s="151">
        <v>96536</v>
      </c>
      <c r="E67" s="152" t="s">
        <v>116</v>
      </c>
      <c r="F67" s="151" t="s">
        <v>19</v>
      </c>
      <c r="G67" s="151">
        <v>1245.5</v>
      </c>
      <c r="H67" s="153"/>
      <c r="I67" s="153"/>
      <c r="J67" s="153">
        <f t="shared" si="10"/>
        <v>0</v>
      </c>
      <c r="K67" s="114">
        <f t="shared" si="11"/>
        <v>0</v>
      </c>
    </row>
    <row r="68" spans="1:11" ht="30">
      <c r="A68" s="151" t="s">
        <v>117</v>
      </c>
      <c r="B68" s="151" t="s">
        <v>16</v>
      </c>
      <c r="C68" s="151" t="s">
        <v>17</v>
      </c>
      <c r="D68" s="151">
        <v>98557</v>
      </c>
      <c r="E68" s="152" t="s">
        <v>100</v>
      </c>
      <c r="F68" s="151" t="s">
        <v>19</v>
      </c>
      <c r="G68" s="151">
        <v>1245.5</v>
      </c>
      <c r="H68" s="153"/>
      <c r="I68" s="153"/>
      <c r="J68" s="153">
        <f t="shared" si="10"/>
        <v>0</v>
      </c>
      <c r="K68" s="114">
        <f t="shared" si="11"/>
        <v>0</v>
      </c>
    </row>
    <row r="69" spans="1:11" ht="15.75">
      <c r="A69" s="154" t="s">
        <v>118</v>
      </c>
      <c r="B69" s="154"/>
      <c r="C69" s="154"/>
      <c r="D69" s="154"/>
      <c r="E69" s="155" t="s">
        <v>119</v>
      </c>
      <c r="F69" s="154"/>
      <c r="G69" s="154"/>
      <c r="H69" s="156"/>
      <c r="I69" s="156"/>
      <c r="J69" s="156"/>
      <c r="K69" s="156">
        <f>SUM(K71,K79,K89,K99)</f>
        <v>0</v>
      </c>
    </row>
    <row r="70" spans="1:11">
      <c r="A70" s="151"/>
      <c r="B70" s="151"/>
      <c r="C70" s="151"/>
      <c r="D70" s="151"/>
      <c r="E70" s="152"/>
      <c r="F70" s="151"/>
      <c r="G70" s="151"/>
      <c r="H70" s="153"/>
      <c r="I70" s="153"/>
      <c r="J70" s="153"/>
      <c r="K70" s="153"/>
    </row>
    <row r="71" spans="1:11" ht="15.75">
      <c r="A71" s="157" t="s">
        <v>120</v>
      </c>
      <c r="B71" s="157"/>
      <c r="C71" s="157"/>
      <c r="D71" s="157"/>
      <c r="E71" s="158" t="s">
        <v>121</v>
      </c>
      <c r="F71" s="157"/>
      <c r="G71" s="157"/>
      <c r="H71" s="159"/>
      <c r="I71" s="159"/>
      <c r="J71" s="159"/>
      <c r="K71" s="159">
        <f>SUM(K73:K78)</f>
        <v>0</v>
      </c>
    </row>
    <row r="72" spans="1:11">
      <c r="A72" s="151"/>
      <c r="B72" s="151"/>
      <c r="C72" s="151"/>
      <c r="D72" s="151"/>
      <c r="E72" s="152"/>
      <c r="F72" s="151"/>
      <c r="G72" s="151"/>
      <c r="H72" s="153"/>
      <c r="I72" s="153"/>
      <c r="J72" s="153"/>
      <c r="K72" s="153"/>
    </row>
    <row r="73" spans="1:11" ht="60">
      <c r="A73" s="151" t="s">
        <v>122</v>
      </c>
      <c r="B73" s="151" t="s">
        <v>16</v>
      </c>
      <c r="C73" s="151" t="s">
        <v>17</v>
      </c>
      <c r="D73" s="151">
        <v>92775</v>
      </c>
      <c r="E73" s="152" t="s">
        <v>82</v>
      </c>
      <c r="F73" s="151" t="s">
        <v>83</v>
      </c>
      <c r="G73" s="151">
        <v>1043</v>
      </c>
      <c r="H73" s="153"/>
      <c r="I73" s="153"/>
      <c r="J73" s="153">
        <f t="shared" ref="J73:J78" si="12">TRUNC(G73*H73,2)</f>
        <v>0</v>
      </c>
      <c r="K73" s="114">
        <f t="shared" ref="K73:K78" si="13">TRUNC($G73*I73,2)</f>
        <v>0</v>
      </c>
    </row>
    <row r="74" spans="1:11" ht="60">
      <c r="A74" s="151" t="s">
        <v>123</v>
      </c>
      <c r="B74" s="151" t="s">
        <v>16</v>
      </c>
      <c r="C74" s="151" t="s">
        <v>17</v>
      </c>
      <c r="D74" s="151">
        <v>92778</v>
      </c>
      <c r="E74" s="152" t="s">
        <v>85</v>
      </c>
      <c r="F74" s="151" t="s">
        <v>83</v>
      </c>
      <c r="G74" s="151">
        <v>2767.6</v>
      </c>
      <c r="H74" s="153"/>
      <c r="I74" s="153"/>
      <c r="J74" s="153">
        <f t="shared" si="12"/>
        <v>0</v>
      </c>
      <c r="K74" s="114">
        <f t="shared" si="13"/>
        <v>0</v>
      </c>
    </row>
    <row r="75" spans="1:11" ht="60">
      <c r="A75" s="151" t="s">
        <v>124</v>
      </c>
      <c r="B75" s="151" t="s">
        <v>16</v>
      </c>
      <c r="C75" s="151" t="s">
        <v>17</v>
      </c>
      <c r="D75" s="151">
        <v>92779</v>
      </c>
      <c r="E75" s="152" t="s">
        <v>87</v>
      </c>
      <c r="F75" s="151" t="s">
        <v>83</v>
      </c>
      <c r="G75" s="151">
        <v>399.3</v>
      </c>
      <c r="H75" s="153"/>
      <c r="I75" s="153"/>
      <c r="J75" s="153">
        <f t="shared" si="12"/>
        <v>0</v>
      </c>
      <c r="K75" s="114">
        <f t="shared" si="13"/>
        <v>0</v>
      </c>
    </row>
    <row r="76" spans="1:11" ht="60">
      <c r="A76" s="151" t="s">
        <v>125</v>
      </c>
      <c r="B76" s="151" t="s">
        <v>16</v>
      </c>
      <c r="C76" s="151" t="s">
        <v>17</v>
      </c>
      <c r="D76" s="151">
        <v>92780</v>
      </c>
      <c r="E76" s="152" t="s">
        <v>89</v>
      </c>
      <c r="F76" s="151" t="s">
        <v>83</v>
      </c>
      <c r="G76" s="151">
        <v>284</v>
      </c>
      <c r="H76" s="153"/>
      <c r="I76" s="153"/>
      <c r="J76" s="153">
        <f t="shared" si="12"/>
        <v>0</v>
      </c>
      <c r="K76" s="114">
        <f t="shared" si="13"/>
        <v>0</v>
      </c>
    </row>
    <row r="77" spans="1:11" ht="45">
      <c r="A77" s="151" t="s">
        <v>126</v>
      </c>
      <c r="B77" s="151" t="s">
        <v>16</v>
      </c>
      <c r="C77" s="151" t="s">
        <v>17</v>
      </c>
      <c r="D77" s="151">
        <v>92413</v>
      </c>
      <c r="E77" s="152" t="s">
        <v>96</v>
      </c>
      <c r="F77" s="151" t="s">
        <v>19</v>
      </c>
      <c r="G77" s="151">
        <v>595.29999999999995</v>
      </c>
      <c r="H77" s="153"/>
      <c r="I77" s="153"/>
      <c r="J77" s="153">
        <f t="shared" si="12"/>
        <v>0</v>
      </c>
      <c r="K77" s="114">
        <f t="shared" si="13"/>
        <v>0</v>
      </c>
    </row>
    <row r="78" spans="1:11" ht="60">
      <c r="A78" s="151" t="s">
        <v>127</v>
      </c>
      <c r="B78" s="151" t="s">
        <v>16</v>
      </c>
      <c r="C78" s="151" t="s">
        <v>17</v>
      </c>
      <c r="D78" s="151">
        <v>92720</v>
      </c>
      <c r="E78" s="152" t="s">
        <v>102</v>
      </c>
      <c r="F78" s="151" t="s">
        <v>57</v>
      </c>
      <c r="G78" s="151">
        <v>31.8</v>
      </c>
      <c r="H78" s="153"/>
      <c r="I78" s="153"/>
      <c r="J78" s="153">
        <f t="shared" si="12"/>
        <v>0</v>
      </c>
      <c r="K78" s="114">
        <f t="shared" si="13"/>
        <v>0</v>
      </c>
    </row>
    <row r="79" spans="1:11" ht="15.75">
      <c r="A79" s="157" t="s">
        <v>128</v>
      </c>
      <c r="B79" s="157"/>
      <c r="C79" s="157"/>
      <c r="D79" s="157"/>
      <c r="E79" s="158" t="s">
        <v>129</v>
      </c>
      <c r="F79" s="157"/>
      <c r="G79" s="157"/>
      <c r="H79" s="159"/>
      <c r="I79" s="159"/>
      <c r="J79" s="159"/>
      <c r="K79" s="159">
        <f>SUM(K81:K88)</f>
        <v>0</v>
      </c>
    </row>
    <row r="80" spans="1:11">
      <c r="A80" s="151"/>
      <c r="B80" s="151"/>
      <c r="C80" s="151"/>
      <c r="D80" s="151"/>
      <c r="E80" s="152"/>
      <c r="F80" s="151"/>
      <c r="G80" s="151"/>
      <c r="H80" s="153"/>
      <c r="I80" s="153"/>
      <c r="J80" s="153"/>
      <c r="K80" s="153"/>
    </row>
    <row r="81" spans="1:11" ht="60">
      <c r="A81" s="151" t="s">
        <v>130</v>
      </c>
      <c r="B81" s="151" t="s">
        <v>16</v>
      </c>
      <c r="C81" s="151" t="s">
        <v>17</v>
      </c>
      <c r="D81" s="151">
        <v>92775</v>
      </c>
      <c r="E81" s="152" t="s">
        <v>82</v>
      </c>
      <c r="F81" s="151" t="s">
        <v>83</v>
      </c>
      <c r="G81" s="151">
        <v>1252</v>
      </c>
      <c r="H81" s="153"/>
      <c r="I81" s="153"/>
      <c r="J81" s="153">
        <f t="shared" ref="J81:J88" si="14">TRUNC(G81*H81,2)</f>
        <v>0</v>
      </c>
      <c r="K81" s="114">
        <f t="shared" ref="K81:K88" si="15">TRUNC($G81*I81,2)</f>
        <v>0</v>
      </c>
    </row>
    <row r="82" spans="1:11" ht="60">
      <c r="A82" s="151" t="s">
        <v>131</v>
      </c>
      <c r="B82" s="151" t="s">
        <v>16</v>
      </c>
      <c r="C82" s="151" t="s">
        <v>17</v>
      </c>
      <c r="D82" s="151">
        <v>92776</v>
      </c>
      <c r="E82" s="152" t="s">
        <v>132</v>
      </c>
      <c r="F82" s="151" t="s">
        <v>83</v>
      </c>
      <c r="G82" s="151">
        <v>1336.7</v>
      </c>
      <c r="H82" s="153"/>
      <c r="I82" s="153"/>
      <c r="J82" s="153">
        <f t="shared" si="14"/>
        <v>0</v>
      </c>
      <c r="K82" s="114">
        <f t="shared" si="15"/>
        <v>0</v>
      </c>
    </row>
    <row r="83" spans="1:11" ht="60">
      <c r="A83" s="151" t="s">
        <v>133</v>
      </c>
      <c r="B83" s="151" t="s">
        <v>16</v>
      </c>
      <c r="C83" s="151" t="s">
        <v>17</v>
      </c>
      <c r="D83" s="151">
        <v>92777</v>
      </c>
      <c r="E83" s="152" t="s">
        <v>134</v>
      </c>
      <c r="F83" s="151" t="s">
        <v>83</v>
      </c>
      <c r="G83" s="151">
        <v>1639.3</v>
      </c>
      <c r="H83" s="153"/>
      <c r="I83" s="153"/>
      <c r="J83" s="153">
        <f t="shared" si="14"/>
        <v>0</v>
      </c>
      <c r="K83" s="114">
        <f t="shared" si="15"/>
        <v>0</v>
      </c>
    </row>
    <row r="84" spans="1:11" ht="60">
      <c r="A84" s="151" t="s">
        <v>135</v>
      </c>
      <c r="B84" s="151" t="s">
        <v>16</v>
      </c>
      <c r="C84" s="151" t="s">
        <v>17</v>
      </c>
      <c r="D84" s="151">
        <v>92778</v>
      </c>
      <c r="E84" s="152" t="s">
        <v>85</v>
      </c>
      <c r="F84" s="151" t="s">
        <v>83</v>
      </c>
      <c r="G84" s="151">
        <v>1023.7</v>
      </c>
      <c r="H84" s="153"/>
      <c r="I84" s="153"/>
      <c r="J84" s="153">
        <f t="shared" si="14"/>
        <v>0</v>
      </c>
      <c r="K84" s="114">
        <f t="shared" si="15"/>
        <v>0</v>
      </c>
    </row>
    <row r="85" spans="1:11" ht="60">
      <c r="A85" s="151" t="s">
        <v>136</v>
      </c>
      <c r="B85" s="151" t="s">
        <v>16</v>
      </c>
      <c r="C85" s="151" t="s">
        <v>17</v>
      </c>
      <c r="D85" s="151">
        <v>92779</v>
      </c>
      <c r="E85" s="152" t="s">
        <v>87</v>
      </c>
      <c r="F85" s="151" t="s">
        <v>83</v>
      </c>
      <c r="G85" s="151">
        <v>1248</v>
      </c>
      <c r="H85" s="153"/>
      <c r="I85" s="153"/>
      <c r="J85" s="153">
        <f t="shared" si="14"/>
        <v>0</v>
      </c>
      <c r="K85" s="114">
        <f t="shared" si="15"/>
        <v>0</v>
      </c>
    </row>
    <row r="86" spans="1:11" ht="60">
      <c r="A86" s="151" t="s">
        <v>137</v>
      </c>
      <c r="B86" s="151" t="s">
        <v>16</v>
      </c>
      <c r="C86" s="151" t="s">
        <v>17</v>
      </c>
      <c r="D86" s="151">
        <v>92780</v>
      </c>
      <c r="E86" s="152" t="s">
        <v>89</v>
      </c>
      <c r="F86" s="151" t="s">
        <v>83</v>
      </c>
      <c r="G86" s="151">
        <v>13.9</v>
      </c>
      <c r="H86" s="153"/>
      <c r="I86" s="153"/>
      <c r="J86" s="153">
        <f t="shared" si="14"/>
        <v>0</v>
      </c>
      <c r="K86" s="114">
        <f t="shared" si="15"/>
        <v>0</v>
      </c>
    </row>
    <row r="87" spans="1:11" ht="60">
      <c r="A87" s="151" t="s">
        <v>138</v>
      </c>
      <c r="B87" s="151" t="s">
        <v>16</v>
      </c>
      <c r="C87" s="151" t="s">
        <v>20</v>
      </c>
      <c r="D87" s="151" t="s">
        <v>139</v>
      </c>
      <c r="E87" s="152" t="s">
        <v>140</v>
      </c>
      <c r="F87" s="151" t="s">
        <v>57</v>
      </c>
      <c r="G87" s="151">
        <v>96.8</v>
      </c>
      <c r="H87" s="153"/>
      <c r="I87" s="153"/>
      <c r="J87" s="153">
        <f t="shared" si="14"/>
        <v>0</v>
      </c>
      <c r="K87" s="114">
        <f t="shared" si="15"/>
        <v>0</v>
      </c>
    </row>
    <row r="88" spans="1:11" ht="30">
      <c r="A88" s="151" t="s">
        <v>141</v>
      </c>
      <c r="B88" s="151" t="s">
        <v>16</v>
      </c>
      <c r="C88" s="151" t="s">
        <v>17</v>
      </c>
      <c r="D88" s="151">
        <v>92270</v>
      </c>
      <c r="E88" s="152" t="s">
        <v>142</v>
      </c>
      <c r="F88" s="151" t="s">
        <v>19</v>
      </c>
      <c r="G88" s="151">
        <v>1517</v>
      </c>
      <c r="H88" s="153"/>
      <c r="I88" s="153"/>
      <c r="J88" s="153">
        <f t="shared" si="14"/>
        <v>0</v>
      </c>
      <c r="K88" s="114">
        <f t="shared" si="15"/>
        <v>0</v>
      </c>
    </row>
    <row r="89" spans="1:11" ht="15.75">
      <c r="A89" s="157" t="s">
        <v>143</v>
      </c>
      <c r="B89" s="157"/>
      <c r="C89" s="157"/>
      <c r="D89" s="157"/>
      <c r="E89" s="158" t="s">
        <v>144</v>
      </c>
      <c r="F89" s="157"/>
      <c r="G89" s="157"/>
      <c r="H89" s="159"/>
      <c r="I89" s="159"/>
      <c r="J89" s="159"/>
      <c r="K89" s="159">
        <f>SUM(K91:K98)</f>
        <v>0</v>
      </c>
    </row>
    <row r="90" spans="1:11">
      <c r="A90" s="151"/>
      <c r="B90" s="151"/>
      <c r="C90" s="151"/>
      <c r="D90" s="151"/>
      <c r="E90" s="152"/>
      <c r="F90" s="151"/>
      <c r="G90" s="151"/>
      <c r="H90" s="153"/>
      <c r="I90" s="153"/>
      <c r="J90" s="153"/>
      <c r="K90" s="153"/>
    </row>
    <row r="91" spans="1:11" ht="45">
      <c r="A91" s="151" t="s">
        <v>145</v>
      </c>
      <c r="B91" s="151" t="s">
        <v>16</v>
      </c>
      <c r="C91" s="151" t="s">
        <v>17</v>
      </c>
      <c r="D91" s="151">
        <v>92784</v>
      </c>
      <c r="E91" s="152" t="s">
        <v>146</v>
      </c>
      <c r="F91" s="151" t="s">
        <v>83</v>
      </c>
      <c r="G91" s="151">
        <v>173.6</v>
      </c>
      <c r="H91" s="153"/>
      <c r="I91" s="153"/>
      <c r="J91" s="153">
        <f t="shared" ref="J91:J98" si="16">TRUNC(G91*H91,2)</f>
        <v>0</v>
      </c>
      <c r="K91" s="114">
        <f t="shared" ref="K91:K98" si="17">TRUNC($G91*I91,2)</f>
        <v>0</v>
      </c>
    </row>
    <row r="92" spans="1:11" ht="45">
      <c r="A92" s="151" t="s">
        <v>147</v>
      </c>
      <c r="B92" s="151" t="s">
        <v>16</v>
      </c>
      <c r="C92" s="151" t="s">
        <v>17</v>
      </c>
      <c r="D92" s="151">
        <v>92785</v>
      </c>
      <c r="E92" s="152" t="s">
        <v>148</v>
      </c>
      <c r="F92" s="151" t="s">
        <v>83</v>
      </c>
      <c r="G92" s="151">
        <v>1049.0999999999999</v>
      </c>
      <c r="H92" s="153"/>
      <c r="I92" s="153"/>
      <c r="J92" s="153">
        <f t="shared" si="16"/>
        <v>0</v>
      </c>
      <c r="K92" s="114">
        <f t="shared" si="17"/>
        <v>0</v>
      </c>
    </row>
    <row r="93" spans="1:11" ht="45">
      <c r="A93" s="151" t="s">
        <v>149</v>
      </c>
      <c r="B93" s="151" t="s">
        <v>16</v>
      </c>
      <c r="C93" s="151" t="s">
        <v>17</v>
      </c>
      <c r="D93" s="151">
        <v>92786</v>
      </c>
      <c r="E93" s="152" t="s">
        <v>150</v>
      </c>
      <c r="F93" s="151" t="s">
        <v>83</v>
      </c>
      <c r="G93" s="151">
        <v>1846.5</v>
      </c>
      <c r="H93" s="153"/>
      <c r="I93" s="153"/>
      <c r="J93" s="153">
        <f t="shared" si="16"/>
        <v>0</v>
      </c>
      <c r="K93" s="114">
        <f t="shared" si="17"/>
        <v>0</v>
      </c>
    </row>
    <row r="94" spans="1:11" ht="45">
      <c r="A94" s="151" t="s">
        <v>151</v>
      </c>
      <c r="B94" s="151" t="s">
        <v>16</v>
      </c>
      <c r="C94" s="151" t="s">
        <v>17</v>
      </c>
      <c r="D94" s="151">
        <v>92787</v>
      </c>
      <c r="E94" s="152" t="s">
        <v>152</v>
      </c>
      <c r="F94" s="151" t="s">
        <v>83</v>
      </c>
      <c r="G94" s="151">
        <v>30.2</v>
      </c>
      <c r="H94" s="153"/>
      <c r="I94" s="153"/>
      <c r="J94" s="153">
        <f t="shared" si="16"/>
        <v>0</v>
      </c>
      <c r="K94" s="114">
        <f t="shared" si="17"/>
        <v>0</v>
      </c>
    </row>
    <row r="95" spans="1:11" ht="60">
      <c r="A95" s="151" t="s">
        <v>153</v>
      </c>
      <c r="B95" s="151" t="s">
        <v>16</v>
      </c>
      <c r="C95" s="151" t="s">
        <v>20</v>
      </c>
      <c r="D95" s="151" t="s">
        <v>139</v>
      </c>
      <c r="E95" s="152" t="s">
        <v>140</v>
      </c>
      <c r="F95" s="151" t="s">
        <v>57</v>
      </c>
      <c r="G95" s="151">
        <v>172.5</v>
      </c>
      <c r="H95" s="153"/>
      <c r="I95" s="153"/>
      <c r="J95" s="153">
        <f t="shared" si="16"/>
        <v>0</v>
      </c>
      <c r="K95" s="114">
        <f t="shared" si="17"/>
        <v>0</v>
      </c>
    </row>
    <row r="96" spans="1:11" ht="30">
      <c r="A96" s="151" t="s">
        <v>154</v>
      </c>
      <c r="B96" s="151" t="s">
        <v>16</v>
      </c>
      <c r="C96" s="151" t="s">
        <v>20</v>
      </c>
      <c r="D96" s="151" t="s">
        <v>155</v>
      </c>
      <c r="E96" s="152" t="s">
        <v>156</v>
      </c>
      <c r="F96" s="151" t="s">
        <v>19</v>
      </c>
      <c r="G96" s="151">
        <v>2050</v>
      </c>
      <c r="H96" s="153"/>
      <c r="I96" s="153"/>
      <c r="J96" s="153">
        <f t="shared" si="16"/>
        <v>0</v>
      </c>
      <c r="K96" s="114">
        <f t="shared" si="17"/>
        <v>0</v>
      </c>
    </row>
    <row r="97" spans="1:11" ht="30">
      <c r="A97" s="151" t="s">
        <v>157</v>
      </c>
      <c r="B97" s="151" t="s">
        <v>16</v>
      </c>
      <c r="C97" s="151" t="s">
        <v>20</v>
      </c>
      <c r="D97" s="151" t="s">
        <v>158</v>
      </c>
      <c r="E97" s="152" t="s">
        <v>159</v>
      </c>
      <c r="F97" s="151" t="s">
        <v>19</v>
      </c>
      <c r="G97" s="151">
        <v>690</v>
      </c>
      <c r="H97" s="153"/>
      <c r="I97" s="153"/>
      <c r="J97" s="153">
        <f t="shared" si="16"/>
        <v>0</v>
      </c>
      <c r="K97" s="114">
        <f t="shared" si="17"/>
        <v>0</v>
      </c>
    </row>
    <row r="98" spans="1:11" ht="45">
      <c r="A98" s="151" t="s">
        <v>160</v>
      </c>
      <c r="B98" s="151" t="s">
        <v>16</v>
      </c>
      <c r="C98" s="151" t="s">
        <v>17</v>
      </c>
      <c r="D98" s="151">
        <v>102042</v>
      </c>
      <c r="E98" s="152" t="s">
        <v>161</v>
      </c>
      <c r="F98" s="151" t="s">
        <v>19</v>
      </c>
      <c r="G98" s="151">
        <v>16.8</v>
      </c>
      <c r="H98" s="153"/>
      <c r="I98" s="153"/>
      <c r="J98" s="153">
        <f t="shared" si="16"/>
        <v>0</v>
      </c>
      <c r="K98" s="114">
        <f t="shared" si="17"/>
        <v>0</v>
      </c>
    </row>
    <row r="99" spans="1:11" ht="15.75">
      <c r="A99" s="157" t="s">
        <v>162</v>
      </c>
      <c r="B99" s="157"/>
      <c r="C99" s="157"/>
      <c r="D99" s="157"/>
      <c r="E99" s="158" t="s">
        <v>163</v>
      </c>
      <c r="F99" s="157"/>
      <c r="G99" s="157"/>
      <c r="H99" s="159"/>
      <c r="I99" s="159"/>
      <c r="J99" s="159"/>
      <c r="K99" s="159">
        <f>SUM(K101:K105)</f>
        <v>0</v>
      </c>
    </row>
    <row r="100" spans="1:11">
      <c r="A100" s="151"/>
      <c r="B100" s="151"/>
      <c r="C100" s="151"/>
      <c r="D100" s="151"/>
      <c r="E100" s="152"/>
      <c r="F100" s="151"/>
      <c r="G100" s="151"/>
      <c r="H100" s="153"/>
      <c r="I100" s="153"/>
      <c r="J100" s="153"/>
      <c r="K100" s="153"/>
    </row>
    <row r="101" spans="1:11" ht="45">
      <c r="A101" s="151" t="s">
        <v>164</v>
      </c>
      <c r="B101" s="151" t="s">
        <v>16</v>
      </c>
      <c r="C101" s="151" t="s">
        <v>17</v>
      </c>
      <c r="D101" s="151">
        <v>92916</v>
      </c>
      <c r="E101" s="152" t="s">
        <v>165</v>
      </c>
      <c r="F101" s="151" t="s">
        <v>83</v>
      </c>
      <c r="G101" s="151">
        <v>51.1</v>
      </c>
      <c r="H101" s="153"/>
      <c r="I101" s="153"/>
      <c r="J101" s="153">
        <f t="shared" ref="J101:J105" si="18">TRUNC(G101*H101,2)</f>
        <v>0</v>
      </c>
      <c r="K101" s="114">
        <f t="shared" ref="K101:K105" si="19">TRUNC($G101*I101,2)</f>
        <v>0</v>
      </c>
    </row>
    <row r="102" spans="1:11" ht="45">
      <c r="A102" s="151" t="s">
        <v>166</v>
      </c>
      <c r="B102" s="151" t="s">
        <v>16</v>
      </c>
      <c r="C102" s="151" t="s">
        <v>17</v>
      </c>
      <c r="D102" s="151">
        <v>92917</v>
      </c>
      <c r="E102" s="152" t="s">
        <v>167</v>
      </c>
      <c r="F102" s="151" t="s">
        <v>83</v>
      </c>
      <c r="G102" s="151">
        <v>246.6</v>
      </c>
      <c r="H102" s="153"/>
      <c r="I102" s="153"/>
      <c r="J102" s="153">
        <f t="shared" si="18"/>
        <v>0</v>
      </c>
      <c r="K102" s="114">
        <f t="shared" si="19"/>
        <v>0</v>
      </c>
    </row>
    <row r="103" spans="1:11" ht="45">
      <c r="A103" s="151" t="s">
        <v>168</v>
      </c>
      <c r="B103" s="151" t="s">
        <v>16</v>
      </c>
      <c r="C103" s="151" t="s">
        <v>17</v>
      </c>
      <c r="D103" s="151">
        <v>92919</v>
      </c>
      <c r="E103" s="152" t="s">
        <v>169</v>
      </c>
      <c r="F103" s="151" t="s">
        <v>83</v>
      </c>
      <c r="G103" s="151">
        <v>114.4</v>
      </c>
      <c r="H103" s="153"/>
      <c r="I103" s="153"/>
      <c r="J103" s="153">
        <f t="shared" si="18"/>
        <v>0</v>
      </c>
      <c r="K103" s="114">
        <f t="shared" si="19"/>
        <v>0</v>
      </c>
    </row>
    <row r="104" spans="1:11" ht="60">
      <c r="A104" s="151" t="s">
        <v>170</v>
      </c>
      <c r="B104" s="151" t="s">
        <v>16</v>
      </c>
      <c r="C104" s="151" t="s">
        <v>20</v>
      </c>
      <c r="D104" s="151" t="s">
        <v>139</v>
      </c>
      <c r="E104" s="152" t="s">
        <v>140</v>
      </c>
      <c r="F104" s="151" t="s">
        <v>57</v>
      </c>
      <c r="G104" s="151">
        <v>8.4</v>
      </c>
      <c r="H104" s="153"/>
      <c r="I104" s="153"/>
      <c r="J104" s="153">
        <f t="shared" si="18"/>
        <v>0</v>
      </c>
      <c r="K104" s="114">
        <f t="shared" si="19"/>
        <v>0</v>
      </c>
    </row>
    <row r="105" spans="1:11" ht="45">
      <c r="A105" s="151" t="s">
        <v>171</v>
      </c>
      <c r="B105" s="151" t="s">
        <v>16</v>
      </c>
      <c r="C105" s="151" t="s">
        <v>17</v>
      </c>
      <c r="D105" s="151">
        <v>102039</v>
      </c>
      <c r="E105" s="152" t="s">
        <v>172</v>
      </c>
      <c r="F105" s="151" t="s">
        <v>19</v>
      </c>
      <c r="G105" s="151">
        <v>60.8</v>
      </c>
      <c r="H105" s="153"/>
      <c r="I105" s="153"/>
      <c r="J105" s="153">
        <f t="shared" si="18"/>
        <v>0</v>
      </c>
      <c r="K105" s="114">
        <f t="shared" si="19"/>
        <v>0</v>
      </c>
    </row>
    <row r="106" spans="1:11" ht="15.75">
      <c r="A106" s="154" t="s">
        <v>173</v>
      </c>
      <c r="B106" s="154"/>
      <c r="C106" s="154"/>
      <c r="D106" s="154"/>
      <c r="E106" s="155" t="s">
        <v>174</v>
      </c>
      <c r="F106" s="154"/>
      <c r="G106" s="154"/>
      <c r="H106" s="156"/>
      <c r="I106" s="156"/>
      <c r="J106" s="156"/>
      <c r="K106" s="156">
        <f>SUM(K108:K115)</f>
        <v>0</v>
      </c>
    </row>
    <row r="107" spans="1:11">
      <c r="A107" s="151"/>
      <c r="B107" s="151"/>
      <c r="C107" s="151"/>
      <c r="D107" s="151"/>
      <c r="E107" s="152"/>
      <c r="F107" s="151"/>
      <c r="G107" s="151"/>
      <c r="H107" s="153"/>
      <c r="I107" s="153"/>
      <c r="J107" s="153"/>
      <c r="K107" s="153"/>
    </row>
    <row r="108" spans="1:11" ht="60">
      <c r="A108" s="151" t="s">
        <v>175</v>
      </c>
      <c r="B108" s="151" t="s">
        <v>16</v>
      </c>
      <c r="C108" s="151" t="s">
        <v>17</v>
      </c>
      <c r="D108" s="151">
        <v>87491</v>
      </c>
      <c r="E108" s="152" t="s">
        <v>176</v>
      </c>
      <c r="F108" s="151" t="s">
        <v>19</v>
      </c>
      <c r="G108" s="151">
        <v>3467.99</v>
      </c>
      <c r="H108" s="153"/>
      <c r="I108" s="153"/>
      <c r="J108" s="153">
        <f t="shared" ref="J108:J115" si="20">TRUNC(G108*H108,2)</f>
        <v>0</v>
      </c>
      <c r="K108" s="114">
        <f t="shared" ref="K108:K115" si="21">TRUNC($G108*I108,2)</f>
        <v>0</v>
      </c>
    </row>
    <row r="109" spans="1:11" ht="30">
      <c r="A109" s="151" t="s">
        <v>177</v>
      </c>
      <c r="B109" s="151" t="s">
        <v>16</v>
      </c>
      <c r="C109" s="151" t="s">
        <v>17</v>
      </c>
      <c r="D109" s="151">
        <v>93187</v>
      </c>
      <c r="E109" s="152" t="s">
        <v>178</v>
      </c>
      <c r="F109" s="151" t="s">
        <v>43</v>
      </c>
      <c r="G109" s="151">
        <v>313.55</v>
      </c>
      <c r="H109" s="153"/>
      <c r="I109" s="153"/>
      <c r="J109" s="153">
        <f t="shared" si="20"/>
        <v>0</v>
      </c>
      <c r="K109" s="114">
        <f t="shared" si="21"/>
        <v>0</v>
      </c>
    </row>
    <row r="110" spans="1:11" ht="30">
      <c r="A110" s="151" t="s">
        <v>179</v>
      </c>
      <c r="B110" s="151" t="s">
        <v>16</v>
      </c>
      <c r="C110" s="151" t="s">
        <v>17</v>
      </c>
      <c r="D110" s="151">
        <v>93197</v>
      </c>
      <c r="E110" s="152" t="s">
        <v>180</v>
      </c>
      <c r="F110" s="151" t="s">
        <v>43</v>
      </c>
      <c r="G110" s="151">
        <v>180.9</v>
      </c>
      <c r="H110" s="153"/>
      <c r="I110" s="153"/>
      <c r="J110" s="153">
        <f t="shared" si="20"/>
        <v>0</v>
      </c>
      <c r="K110" s="114">
        <f t="shared" si="21"/>
        <v>0</v>
      </c>
    </row>
    <row r="111" spans="1:11" ht="30">
      <c r="A111" s="151" t="s">
        <v>181</v>
      </c>
      <c r="B111" s="151" t="s">
        <v>16</v>
      </c>
      <c r="C111" s="151" t="s">
        <v>17</v>
      </c>
      <c r="D111" s="151">
        <v>93186</v>
      </c>
      <c r="E111" s="152" t="s">
        <v>182</v>
      </c>
      <c r="F111" s="151" t="s">
        <v>43</v>
      </c>
      <c r="G111" s="151">
        <v>297.3</v>
      </c>
      <c r="H111" s="153"/>
      <c r="I111" s="153"/>
      <c r="J111" s="153">
        <f t="shared" si="20"/>
        <v>0</v>
      </c>
      <c r="K111" s="114">
        <f t="shared" si="21"/>
        <v>0</v>
      </c>
    </row>
    <row r="112" spans="1:11" ht="30">
      <c r="A112" s="151" t="s">
        <v>183</v>
      </c>
      <c r="B112" s="151" t="s">
        <v>16</v>
      </c>
      <c r="C112" s="151" t="s">
        <v>17</v>
      </c>
      <c r="D112" s="151">
        <v>93196</v>
      </c>
      <c r="E112" s="152" t="s">
        <v>184</v>
      </c>
      <c r="F112" s="151" t="s">
        <v>43</v>
      </c>
      <c r="G112" s="151">
        <v>254.8</v>
      </c>
      <c r="H112" s="153"/>
      <c r="I112" s="153"/>
      <c r="J112" s="153">
        <f t="shared" si="20"/>
        <v>0</v>
      </c>
      <c r="K112" s="114">
        <f t="shared" si="21"/>
        <v>0</v>
      </c>
    </row>
    <row r="113" spans="1:12" ht="30">
      <c r="A113" s="151" t="s">
        <v>185</v>
      </c>
      <c r="B113" s="151" t="s">
        <v>16</v>
      </c>
      <c r="C113" s="151" t="s">
        <v>17</v>
      </c>
      <c r="D113" s="151">
        <v>93188</v>
      </c>
      <c r="E113" s="152" t="s">
        <v>186</v>
      </c>
      <c r="F113" s="151" t="s">
        <v>43</v>
      </c>
      <c r="G113" s="151">
        <v>131.80000000000001</v>
      </c>
      <c r="H113" s="153"/>
      <c r="I113" s="153"/>
      <c r="J113" s="153">
        <f t="shared" si="20"/>
        <v>0</v>
      </c>
      <c r="K113" s="114">
        <f t="shared" si="21"/>
        <v>0</v>
      </c>
    </row>
    <row r="114" spans="1:12" ht="30">
      <c r="A114" s="151" t="s">
        <v>187</v>
      </c>
      <c r="B114" s="151" t="s">
        <v>16</v>
      </c>
      <c r="C114" s="151" t="s">
        <v>17</v>
      </c>
      <c r="D114" s="151">
        <v>93189</v>
      </c>
      <c r="E114" s="152" t="s">
        <v>188</v>
      </c>
      <c r="F114" s="151" t="s">
        <v>43</v>
      </c>
      <c r="G114" s="151">
        <v>3</v>
      </c>
      <c r="H114" s="153"/>
      <c r="I114" s="153"/>
      <c r="J114" s="153">
        <f t="shared" si="20"/>
        <v>0</v>
      </c>
      <c r="K114" s="114">
        <f t="shared" si="21"/>
        <v>0</v>
      </c>
      <c r="L114" s="114"/>
    </row>
    <row r="115" spans="1:12" ht="45">
      <c r="A115" s="151" t="s">
        <v>1215</v>
      </c>
      <c r="B115" s="151" t="s">
        <v>16</v>
      </c>
      <c r="C115" s="151" t="s">
        <v>17</v>
      </c>
      <c r="D115" s="151">
        <v>101162</v>
      </c>
      <c r="E115" s="152" t="s">
        <v>1216</v>
      </c>
      <c r="F115" s="151" t="s">
        <v>19</v>
      </c>
      <c r="G115" s="151">
        <v>213.73</v>
      </c>
      <c r="H115" s="153"/>
      <c r="I115" s="153"/>
      <c r="J115" s="153">
        <f t="shared" si="20"/>
        <v>0</v>
      </c>
      <c r="K115" s="114">
        <f t="shared" si="21"/>
        <v>0</v>
      </c>
    </row>
    <row r="116" spans="1:12" ht="15.75">
      <c r="A116" s="154" t="s">
        <v>189</v>
      </c>
      <c r="B116" s="154"/>
      <c r="C116" s="154"/>
      <c r="D116" s="154"/>
      <c r="E116" s="155" t="s">
        <v>190</v>
      </c>
      <c r="F116" s="154"/>
      <c r="G116" s="154"/>
      <c r="H116" s="156"/>
      <c r="I116" s="156"/>
      <c r="J116" s="156"/>
      <c r="K116" s="156">
        <f>SUM(K118,K125,)</f>
        <v>0</v>
      </c>
    </row>
    <row r="117" spans="1:12">
      <c r="A117" s="151"/>
      <c r="B117" s="151"/>
      <c r="C117" s="151"/>
      <c r="D117" s="151"/>
      <c r="E117" s="152"/>
      <c r="F117" s="151"/>
      <c r="G117" s="151"/>
      <c r="H117" s="153"/>
      <c r="I117" s="153"/>
      <c r="J117" s="153"/>
      <c r="K117" s="153"/>
    </row>
    <row r="118" spans="1:12" ht="15.75">
      <c r="A118" s="157" t="s">
        <v>191</v>
      </c>
      <c r="B118" s="157"/>
      <c r="C118" s="157"/>
      <c r="D118" s="157"/>
      <c r="E118" s="158" t="s">
        <v>192</v>
      </c>
      <c r="F118" s="157"/>
      <c r="G118" s="157"/>
      <c r="H118" s="159"/>
      <c r="I118" s="159"/>
      <c r="J118" s="159"/>
      <c r="K118" s="159">
        <f>SUM(K120:K124)</f>
        <v>0</v>
      </c>
    </row>
    <row r="119" spans="1:12">
      <c r="A119" s="151"/>
      <c r="B119" s="151"/>
      <c r="C119" s="151"/>
      <c r="D119" s="151"/>
      <c r="E119" s="152"/>
      <c r="F119" s="151"/>
      <c r="G119" s="151"/>
      <c r="H119" s="153"/>
      <c r="I119" s="153"/>
      <c r="J119" s="153"/>
      <c r="K119" s="153"/>
    </row>
    <row r="120" spans="1:12" ht="45">
      <c r="A120" s="151" t="s">
        <v>193</v>
      </c>
      <c r="B120" s="151" t="s">
        <v>16</v>
      </c>
      <c r="C120" s="151" t="s">
        <v>17</v>
      </c>
      <c r="D120" s="151">
        <v>87879</v>
      </c>
      <c r="E120" s="152" t="s">
        <v>194</v>
      </c>
      <c r="F120" s="151" t="s">
        <v>19</v>
      </c>
      <c r="G120" s="151">
        <v>4378.18</v>
      </c>
      <c r="H120" s="153"/>
      <c r="I120" s="153"/>
      <c r="J120" s="153">
        <f t="shared" ref="J120:J124" si="22">TRUNC(G120*H120,2)</f>
        <v>0</v>
      </c>
      <c r="K120" s="114">
        <f t="shared" ref="K120:K124" si="23">TRUNC($G120*I120,2)</f>
        <v>0</v>
      </c>
    </row>
    <row r="121" spans="1:12" ht="75">
      <c r="A121" s="151" t="s">
        <v>195</v>
      </c>
      <c r="B121" s="151" t="s">
        <v>16</v>
      </c>
      <c r="C121" s="151" t="s">
        <v>17</v>
      </c>
      <c r="D121" s="151">
        <v>87531</v>
      </c>
      <c r="E121" s="152" t="s">
        <v>196</v>
      </c>
      <c r="F121" s="151" t="s">
        <v>19</v>
      </c>
      <c r="G121" s="151">
        <v>2473.6</v>
      </c>
      <c r="H121" s="153"/>
      <c r="I121" s="153"/>
      <c r="J121" s="153">
        <f t="shared" si="22"/>
        <v>0</v>
      </c>
      <c r="K121" s="114">
        <f t="shared" si="23"/>
        <v>0</v>
      </c>
    </row>
    <row r="122" spans="1:12" ht="75">
      <c r="A122" s="151" t="s">
        <v>197</v>
      </c>
      <c r="B122" s="151" t="s">
        <v>16</v>
      </c>
      <c r="C122" s="151" t="s">
        <v>17</v>
      </c>
      <c r="D122" s="151">
        <v>93393</v>
      </c>
      <c r="E122" s="152" t="s">
        <v>198</v>
      </c>
      <c r="F122" s="151" t="s">
        <v>19</v>
      </c>
      <c r="G122" s="151">
        <v>612.85</v>
      </c>
      <c r="H122" s="153"/>
      <c r="I122" s="153"/>
      <c r="J122" s="153">
        <f t="shared" si="22"/>
        <v>0</v>
      </c>
      <c r="K122" s="114">
        <f t="shared" si="23"/>
        <v>0</v>
      </c>
    </row>
    <row r="123" spans="1:12" ht="60">
      <c r="A123" s="151" t="s">
        <v>199</v>
      </c>
      <c r="B123" s="151" t="s">
        <v>16</v>
      </c>
      <c r="C123" s="151" t="s">
        <v>17</v>
      </c>
      <c r="D123" s="151">
        <v>87242</v>
      </c>
      <c r="E123" s="152" t="s">
        <v>200</v>
      </c>
      <c r="F123" s="151" t="s">
        <v>19</v>
      </c>
      <c r="G123" s="151">
        <v>1892.11</v>
      </c>
      <c r="H123" s="153"/>
      <c r="I123" s="153"/>
      <c r="J123" s="153">
        <f t="shared" si="22"/>
        <v>0</v>
      </c>
      <c r="K123" s="114">
        <f t="shared" si="23"/>
        <v>0</v>
      </c>
    </row>
    <row r="124" spans="1:12" ht="75">
      <c r="A124" s="151" t="s">
        <v>201</v>
      </c>
      <c r="B124" s="151" t="s">
        <v>16</v>
      </c>
      <c r="C124" s="151" t="s">
        <v>17</v>
      </c>
      <c r="D124" s="151">
        <v>87529</v>
      </c>
      <c r="E124" s="152" t="s">
        <v>202</v>
      </c>
      <c r="F124" s="151" t="s">
        <v>19</v>
      </c>
      <c r="G124" s="151">
        <v>1904.58</v>
      </c>
      <c r="H124" s="153"/>
      <c r="I124" s="153"/>
      <c r="J124" s="153">
        <f t="shared" si="22"/>
        <v>0</v>
      </c>
      <c r="K124" s="114">
        <f t="shared" si="23"/>
        <v>0</v>
      </c>
    </row>
    <row r="125" spans="1:12" ht="15.75">
      <c r="A125" s="157" t="s">
        <v>203</v>
      </c>
      <c r="B125" s="157"/>
      <c r="C125" s="157"/>
      <c r="D125" s="157"/>
      <c r="E125" s="158" t="s">
        <v>204</v>
      </c>
      <c r="F125" s="157"/>
      <c r="G125" s="157"/>
      <c r="H125" s="159"/>
      <c r="I125" s="159"/>
      <c r="J125" s="159"/>
      <c r="K125" s="159">
        <f>SUM(K127:K129)</f>
        <v>0</v>
      </c>
    </row>
    <row r="126" spans="1:12">
      <c r="A126" s="151"/>
      <c r="B126" s="151"/>
      <c r="C126" s="151"/>
      <c r="D126" s="151"/>
      <c r="E126" s="152"/>
      <c r="F126" s="151"/>
      <c r="G126" s="151"/>
      <c r="H126" s="153"/>
      <c r="I126" s="153"/>
      <c r="J126" s="153"/>
      <c r="K126" s="153"/>
    </row>
    <row r="127" spans="1:12" ht="60">
      <c r="A127" s="151" t="s">
        <v>205</v>
      </c>
      <c r="B127" s="151" t="s">
        <v>16</v>
      </c>
      <c r="C127" s="151" t="s">
        <v>17</v>
      </c>
      <c r="D127" s="151">
        <v>87905</v>
      </c>
      <c r="E127" s="152" t="s">
        <v>206</v>
      </c>
      <c r="F127" s="151" t="s">
        <v>19</v>
      </c>
      <c r="G127" s="151">
        <v>1291.1199999999999</v>
      </c>
      <c r="H127" s="153"/>
      <c r="I127" s="153"/>
      <c r="J127" s="153">
        <f t="shared" ref="J127:J129" si="24">TRUNC(G127*H127,2)</f>
        <v>0</v>
      </c>
      <c r="K127" s="114">
        <f t="shared" ref="K127:K129" si="25">TRUNC($G127*I127,2)</f>
        <v>0</v>
      </c>
    </row>
    <row r="128" spans="1:12" ht="60">
      <c r="A128" s="151" t="s">
        <v>207</v>
      </c>
      <c r="B128" s="151" t="s">
        <v>16</v>
      </c>
      <c r="C128" s="151" t="s">
        <v>17</v>
      </c>
      <c r="D128" s="151">
        <v>87775</v>
      </c>
      <c r="E128" s="152" t="s">
        <v>208</v>
      </c>
      <c r="F128" s="151" t="s">
        <v>19</v>
      </c>
      <c r="G128" s="151">
        <v>1291.1199999999999</v>
      </c>
      <c r="H128" s="153"/>
      <c r="I128" s="153"/>
      <c r="J128" s="153">
        <f t="shared" si="24"/>
        <v>0</v>
      </c>
      <c r="K128" s="114">
        <f t="shared" si="25"/>
        <v>0</v>
      </c>
    </row>
    <row r="129" spans="1:11" ht="30">
      <c r="A129" s="151" t="s">
        <v>207</v>
      </c>
      <c r="B129" s="151" t="s">
        <v>16</v>
      </c>
      <c r="C129" s="151" t="s">
        <v>20</v>
      </c>
      <c r="D129" s="151" t="s">
        <v>272</v>
      </c>
      <c r="E129" s="152" t="s">
        <v>273</v>
      </c>
      <c r="F129" s="151" t="s">
        <v>19</v>
      </c>
      <c r="G129" s="151">
        <v>677</v>
      </c>
      <c r="H129" s="153"/>
      <c r="I129" s="153"/>
      <c r="J129" s="153">
        <f t="shared" si="24"/>
        <v>0</v>
      </c>
      <c r="K129" s="114">
        <f t="shared" si="25"/>
        <v>0</v>
      </c>
    </row>
    <row r="130" spans="1:11" ht="15.75">
      <c r="A130" s="154" t="s">
        <v>209</v>
      </c>
      <c r="B130" s="154"/>
      <c r="C130" s="154"/>
      <c r="D130" s="154"/>
      <c r="E130" s="155" t="s">
        <v>210</v>
      </c>
      <c r="F130" s="154"/>
      <c r="G130" s="154"/>
      <c r="H130" s="156"/>
      <c r="I130" s="156"/>
      <c r="J130" s="156"/>
      <c r="K130" s="156">
        <f>SUM(K132:K134)</f>
        <v>0</v>
      </c>
    </row>
    <row r="131" spans="1:11">
      <c r="A131" s="151"/>
      <c r="B131" s="151"/>
      <c r="C131" s="151"/>
      <c r="D131" s="151"/>
      <c r="E131" s="152"/>
      <c r="F131" s="151"/>
      <c r="G131" s="151"/>
      <c r="H131" s="153"/>
      <c r="I131" s="153"/>
      <c r="J131" s="153"/>
      <c r="K131" s="153"/>
    </row>
    <row r="132" spans="1:11" ht="45">
      <c r="A132" s="151" t="s">
        <v>211</v>
      </c>
      <c r="B132" s="151" t="s">
        <v>16</v>
      </c>
      <c r="C132" s="151" t="s">
        <v>17</v>
      </c>
      <c r="D132" s="151">
        <v>87414</v>
      </c>
      <c r="E132" s="152" t="s">
        <v>212</v>
      </c>
      <c r="F132" s="151" t="s">
        <v>19</v>
      </c>
      <c r="G132" s="151">
        <v>2576.5700000000002</v>
      </c>
      <c r="H132" s="153"/>
      <c r="I132" s="153"/>
      <c r="J132" s="153">
        <f t="shared" ref="J132:J134" si="26">TRUNC(G132*H132,2)</f>
        <v>0</v>
      </c>
      <c r="K132" s="114">
        <f t="shared" ref="K132:K134" si="27">TRUNC($G132*I132,2)</f>
        <v>0</v>
      </c>
    </row>
    <row r="133" spans="1:11" ht="30">
      <c r="A133" s="151" t="s">
        <v>1217</v>
      </c>
      <c r="B133" s="151" t="s">
        <v>16</v>
      </c>
      <c r="C133" s="151" t="s">
        <v>17</v>
      </c>
      <c r="D133" s="151">
        <v>96486</v>
      </c>
      <c r="E133" s="152" t="s">
        <v>1218</v>
      </c>
      <c r="F133" s="151" t="s">
        <v>19</v>
      </c>
      <c r="G133" s="151">
        <v>303.52999999999997</v>
      </c>
      <c r="H133" s="153"/>
      <c r="I133" s="153"/>
      <c r="J133" s="153">
        <f t="shared" si="26"/>
        <v>0</v>
      </c>
      <c r="K133" s="114">
        <f t="shared" si="27"/>
        <v>0</v>
      </c>
    </row>
    <row r="134" spans="1:11" ht="30">
      <c r="A134" s="151" t="s">
        <v>1219</v>
      </c>
      <c r="B134" s="151" t="s">
        <v>16</v>
      </c>
      <c r="C134" s="151" t="s">
        <v>20</v>
      </c>
      <c r="D134" s="151" t="s">
        <v>1220</v>
      </c>
      <c r="E134" s="152" t="s">
        <v>1221</v>
      </c>
      <c r="F134" s="151" t="s">
        <v>19</v>
      </c>
      <c r="G134" s="151">
        <v>2544.6999999999998</v>
      </c>
      <c r="H134" s="153"/>
      <c r="I134" s="153"/>
      <c r="J134" s="153">
        <f t="shared" si="26"/>
        <v>0</v>
      </c>
      <c r="K134" s="114">
        <f t="shared" si="27"/>
        <v>0</v>
      </c>
    </row>
    <row r="135" spans="1:11" ht="15.75">
      <c r="A135" s="154" t="s">
        <v>213</v>
      </c>
      <c r="B135" s="154"/>
      <c r="C135" s="154"/>
      <c r="D135" s="154"/>
      <c r="E135" s="155" t="s">
        <v>214</v>
      </c>
      <c r="F135" s="154"/>
      <c r="G135" s="154"/>
      <c r="H135" s="156"/>
      <c r="I135" s="156"/>
      <c r="J135" s="156"/>
      <c r="K135" s="156">
        <f>SUM(K137:K139)</f>
        <v>0</v>
      </c>
    </row>
    <row r="136" spans="1:11">
      <c r="A136" s="151"/>
      <c r="B136" s="151"/>
      <c r="C136" s="151"/>
      <c r="D136" s="151"/>
      <c r="E136" s="152"/>
      <c r="F136" s="151"/>
      <c r="G136" s="151"/>
      <c r="H136" s="153"/>
      <c r="I136" s="153"/>
      <c r="J136" s="153"/>
      <c r="K136" s="153"/>
    </row>
    <row r="137" spans="1:11" ht="60">
      <c r="A137" s="151" t="s">
        <v>215</v>
      </c>
      <c r="B137" s="151" t="s">
        <v>16</v>
      </c>
      <c r="C137" s="151" t="s">
        <v>17</v>
      </c>
      <c r="D137" s="151">
        <v>100773</v>
      </c>
      <c r="E137" s="152" t="s">
        <v>216</v>
      </c>
      <c r="F137" s="151" t="s">
        <v>83</v>
      </c>
      <c r="G137" s="151">
        <v>84594.49</v>
      </c>
      <c r="H137" s="153"/>
      <c r="I137" s="153"/>
      <c r="J137" s="153">
        <f t="shared" ref="J137:J139" si="28">TRUNC(G137*H137,2)</f>
        <v>0</v>
      </c>
      <c r="K137" s="114">
        <f t="shared" ref="K137:K139" si="29">TRUNC($G137*I137,2)</f>
        <v>0</v>
      </c>
    </row>
    <row r="138" spans="1:11" ht="30">
      <c r="A138" s="151" t="s">
        <v>217</v>
      </c>
      <c r="B138" s="151" t="s">
        <v>16</v>
      </c>
      <c r="C138" s="151" t="s">
        <v>17</v>
      </c>
      <c r="D138" s="151">
        <v>94216</v>
      </c>
      <c r="E138" s="152" t="s">
        <v>218</v>
      </c>
      <c r="F138" s="151" t="s">
        <v>19</v>
      </c>
      <c r="G138" s="151">
        <v>4168.1099999999997</v>
      </c>
      <c r="H138" s="153"/>
      <c r="I138" s="153"/>
      <c r="J138" s="153">
        <f t="shared" si="28"/>
        <v>0</v>
      </c>
      <c r="K138" s="114">
        <f t="shared" si="29"/>
        <v>0</v>
      </c>
    </row>
    <row r="139" spans="1:11" ht="60">
      <c r="A139" s="151" t="s">
        <v>219</v>
      </c>
      <c r="B139" s="151" t="s">
        <v>16</v>
      </c>
      <c r="C139" s="151" t="s">
        <v>17</v>
      </c>
      <c r="D139" s="151">
        <v>100749</v>
      </c>
      <c r="E139" s="152" t="s">
        <v>220</v>
      </c>
      <c r="F139" s="151" t="s">
        <v>19</v>
      </c>
      <c r="G139" s="151">
        <v>4168.1099999999997</v>
      </c>
      <c r="H139" s="153"/>
      <c r="I139" s="153"/>
      <c r="J139" s="153">
        <f t="shared" si="28"/>
        <v>0</v>
      </c>
      <c r="K139" s="114">
        <f t="shared" si="29"/>
        <v>0</v>
      </c>
    </row>
    <row r="140" spans="1:11" ht="15.75">
      <c r="A140" s="154" t="s">
        <v>221</v>
      </c>
      <c r="B140" s="154"/>
      <c r="C140" s="154"/>
      <c r="D140" s="154"/>
      <c r="E140" s="155" t="s">
        <v>222</v>
      </c>
      <c r="F140" s="154"/>
      <c r="G140" s="154"/>
      <c r="H140" s="156"/>
      <c r="I140" s="156"/>
      <c r="J140" s="156"/>
      <c r="K140" s="156">
        <f>SUM(K142,K152)</f>
        <v>0</v>
      </c>
    </row>
    <row r="141" spans="1:11">
      <c r="A141" s="151"/>
      <c r="B141" s="151"/>
      <c r="C141" s="151"/>
      <c r="D141" s="151"/>
      <c r="E141" s="152"/>
      <c r="F141" s="151"/>
      <c r="G141" s="151"/>
      <c r="H141" s="153"/>
      <c r="I141" s="153"/>
      <c r="J141" s="153"/>
      <c r="K141" s="153"/>
    </row>
    <row r="142" spans="1:11" ht="15.75">
      <c r="A142" s="157" t="s">
        <v>223</v>
      </c>
      <c r="B142" s="157"/>
      <c r="C142" s="157"/>
      <c r="D142" s="157"/>
      <c r="E142" s="158" t="s">
        <v>224</v>
      </c>
      <c r="F142" s="157"/>
      <c r="G142" s="157"/>
      <c r="H142" s="159"/>
      <c r="I142" s="159"/>
      <c r="J142" s="159"/>
      <c r="K142" s="159">
        <f>SUM(K144:K151)</f>
        <v>0</v>
      </c>
    </row>
    <row r="143" spans="1:11">
      <c r="A143" s="151"/>
      <c r="B143" s="151"/>
      <c r="C143" s="151"/>
      <c r="D143" s="151"/>
      <c r="E143" s="152"/>
      <c r="F143" s="151"/>
      <c r="G143" s="151"/>
      <c r="H143" s="153"/>
      <c r="I143" s="153"/>
      <c r="J143" s="153"/>
      <c r="K143" s="153"/>
    </row>
    <row r="144" spans="1:11" ht="45">
      <c r="A144" s="151" t="s">
        <v>225</v>
      </c>
      <c r="B144" s="151" t="s">
        <v>16</v>
      </c>
      <c r="C144" s="151" t="s">
        <v>17</v>
      </c>
      <c r="D144" s="151">
        <v>91341</v>
      </c>
      <c r="E144" s="152" t="s">
        <v>226</v>
      </c>
      <c r="F144" s="151" t="s">
        <v>19</v>
      </c>
      <c r="G144" s="151">
        <v>31.28</v>
      </c>
      <c r="H144" s="153"/>
      <c r="I144" s="153"/>
      <c r="J144" s="153">
        <f t="shared" ref="J144:J151" si="30">TRUNC(G144*H144,2)</f>
        <v>0</v>
      </c>
      <c r="K144" s="114">
        <f t="shared" ref="K144:K151" si="31">TRUNC($G144*I144,2)</f>
        <v>0</v>
      </c>
    </row>
    <row r="145" spans="1:11" ht="45">
      <c r="A145" s="151" t="s">
        <v>227</v>
      </c>
      <c r="B145" s="151" t="s">
        <v>16</v>
      </c>
      <c r="C145" s="151" t="s">
        <v>17</v>
      </c>
      <c r="D145" s="151">
        <v>91338</v>
      </c>
      <c r="E145" s="152" t="s">
        <v>228</v>
      </c>
      <c r="F145" s="151" t="s">
        <v>19</v>
      </c>
      <c r="G145" s="151">
        <v>15.12</v>
      </c>
      <c r="H145" s="153"/>
      <c r="I145" s="153"/>
      <c r="J145" s="153">
        <f t="shared" si="30"/>
        <v>0</v>
      </c>
      <c r="K145" s="114">
        <f t="shared" si="31"/>
        <v>0</v>
      </c>
    </row>
    <row r="146" spans="1:11" ht="45">
      <c r="A146" s="151" t="s">
        <v>229</v>
      </c>
      <c r="B146" s="151" t="s">
        <v>16</v>
      </c>
      <c r="C146" s="151" t="s">
        <v>20</v>
      </c>
      <c r="D146" s="151" t="s">
        <v>230</v>
      </c>
      <c r="E146" s="152" t="s">
        <v>231</v>
      </c>
      <c r="F146" s="151" t="s">
        <v>23</v>
      </c>
      <c r="G146" s="151">
        <v>4</v>
      </c>
      <c r="H146" s="153"/>
      <c r="I146" s="153"/>
      <c r="J146" s="153">
        <f t="shared" si="30"/>
        <v>0</v>
      </c>
      <c r="K146" s="114">
        <f t="shared" si="31"/>
        <v>0</v>
      </c>
    </row>
    <row r="147" spans="1:11" ht="30">
      <c r="A147" s="151" t="s">
        <v>232</v>
      </c>
      <c r="B147" s="151" t="s">
        <v>16</v>
      </c>
      <c r="C147" s="151" t="s">
        <v>20</v>
      </c>
      <c r="D147" s="151" t="s">
        <v>233</v>
      </c>
      <c r="E147" s="152" t="s">
        <v>234</v>
      </c>
      <c r="F147" s="151" t="s">
        <v>23</v>
      </c>
      <c r="G147" s="151">
        <v>1</v>
      </c>
      <c r="H147" s="153"/>
      <c r="I147" s="153"/>
      <c r="J147" s="153">
        <f t="shared" si="30"/>
        <v>0</v>
      </c>
      <c r="K147" s="114">
        <f t="shared" si="31"/>
        <v>0</v>
      </c>
    </row>
    <row r="148" spans="1:11" ht="30">
      <c r="A148" s="151" t="s">
        <v>235</v>
      </c>
      <c r="B148" s="151" t="s">
        <v>16</v>
      </c>
      <c r="C148" s="151" t="s">
        <v>20</v>
      </c>
      <c r="D148" s="151" t="s">
        <v>236</v>
      </c>
      <c r="E148" s="152" t="s">
        <v>237</v>
      </c>
      <c r="F148" s="151" t="s">
        <v>23</v>
      </c>
      <c r="G148" s="151">
        <v>1</v>
      </c>
      <c r="H148" s="153"/>
      <c r="I148" s="153"/>
      <c r="J148" s="153">
        <f t="shared" si="30"/>
        <v>0</v>
      </c>
      <c r="K148" s="114">
        <f t="shared" si="31"/>
        <v>0</v>
      </c>
    </row>
    <row r="149" spans="1:11" ht="45">
      <c r="A149" s="151" t="s">
        <v>238</v>
      </c>
      <c r="B149" s="151" t="s">
        <v>16</v>
      </c>
      <c r="C149" s="151" t="s">
        <v>20</v>
      </c>
      <c r="D149" s="151" t="s">
        <v>239</v>
      </c>
      <c r="E149" s="152" t="s">
        <v>240</v>
      </c>
      <c r="F149" s="151" t="s">
        <v>23</v>
      </c>
      <c r="G149" s="151">
        <v>28</v>
      </c>
      <c r="H149" s="153"/>
      <c r="I149" s="153"/>
      <c r="J149" s="153">
        <f t="shared" si="30"/>
        <v>0</v>
      </c>
      <c r="K149" s="114">
        <f t="shared" si="31"/>
        <v>0</v>
      </c>
    </row>
    <row r="150" spans="1:11" ht="45">
      <c r="A150" s="151" t="s">
        <v>241</v>
      </c>
      <c r="B150" s="151" t="s">
        <v>16</v>
      </c>
      <c r="C150" s="151" t="s">
        <v>17</v>
      </c>
      <c r="D150" s="151">
        <v>91305</v>
      </c>
      <c r="E150" s="152" t="s">
        <v>242</v>
      </c>
      <c r="F150" s="151" t="s">
        <v>23</v>
      </c>
      <c r="G150" s="151">
        <v>34</v>
      </c>
      <c r="H150" s="153"/>
      <c r="I150" s="153"/>
      <c r="J150" s="153">
        <f t="shared" si="30"/>
        <v>0</v>
      </c>
      <c r="K150" s="114">
        <f t="shared" si="31"/>
        <v>0</v>
      </c>
    </row>
    <row r="151" spans="1:11" ht="45">
      <c r="A151" s="151" t="s">
        <v>243</v>
      </c>
      <c r="B151" s="151" t="s">
        <v>16</v>
      </c>
      <c r="C151" s="151" t="s">
        <v>17</v>
      </c>
      <c r="D151" s="151">
        <v>91306</v>
      </c>
      <c r="E151" s="152" t="s">
        <v>244</v>
      </c>
      <c r="F151" s="151" t="s">
        <v>23</v>
      </c>
      <c r="G151" s="151">
        <v>41</v>
      </c>
      <c r="H151" s="153"/>
      <c r="I151" s="153"/>
      <c r="J151" s="153">
        <f t="shared" si="30"/>
        <v>0</v>
      </c>
      <c r="K151" s="114">
        <f t="shared" si="31"/>
        <v>0</v>
      </c>
    </row>
    <row r="152" spans="1:11" ht="15.75">
      <c r="A152" s="157" t="s">
        <v>245</v>
      </c>
      <c r="B152" s="157"/>
      <c r="C152" s="157"/>
      <c r="D152" s="157"/>
      <c r="E152" s="158" t="s">
        <v>246</v>
      </c>
      <c r="F152" s="157"/>
      <c r="G152" s="157"/>
      <c r="H152" s="159"/>
      <c r="I152" s="159"/>
      <c r="J152" s="159"/>
      <c r="K152" s="159">
        <f>SUM(K154:K162)</f>
        <v>0</v>
      </c>
    </row>
    <row r="153" spans="1:11">
      <c r="A153" s="151"/>
      <c r="B153" s="151"/>
      <c r="C153" s="151"/>
      <c r="D153" s="151"/>
      <c r="E153" s="152"/>
      <c r="F153" s="151"/>
      <c r="G153" s="151"/>
      <c r="H153" s="153"/>
      <c r="I153" s="153"/>
      <c r="J153" s="153"/>
      <c r="K153" s="153"/>
    </row>
    <row r="154" spans="1:11" ht="30">
      <c r="A154" s="151" t="s">
        <v>247</v>
      </c>
      <c r="B154" s="151" t="s">
        <v>16</v>
      </c>
      <c r="C154" s="151" t="s">
        <v>20</v>
      </c>
      <c r="D154" s="151" t="s">
        <v>248</v>
      </c>
      <c r="E154" s="152" t="s">
        <v>249</v>
      </c>
      <c r="F154" s="151" t="s">
        <v>19</v>
      </c>
      <c r="G154" s="151">
        <v>68.400000000000006</v>
      </c>
      <c r="H154" s="153"/>
      <c r="I154" s="153"/>
      <c r="J154" s="153">
        <f t="shared" ref="J154:J162" si="32">TRUNC(G154*H154,2)</f>
        <v>0</v>
      </c>
      <c r="K154" s="114">
        <f t="shared" ref="K154:K162" si="33">TRUNC($G154*I154,2)</f>
        <v>0</v>
      </c>
    </row>
    <row r="155" spans="1:11" ht="60">
      <c r="A155" s="151" t="s">
        <v>250</v>
      </c>
      <c r="B155" s="151" t="s">
        <v>16</v>
      </c>
      <c r="C155" s="151" t="s">
        <v>20</v>
      </c>
      <c r="D155" s="151" t="s">
        <v>251</v>
      </c>
      <c r="E155" s="152" t="s">
        <v>252</v>
      </c>
      <c r="F155" s="151" t="s">
        <v>23</v>
      </c>
      <c r="G155" s="151">
        <v>11</v>
      </c>
      <c r="H155" s="153"/>
      <c r="I155" s="153"/>
      <c r="J155" s="153">
        <f t="shared" si="32"/>
        <v>0</v>
      </c>
      <c r="K155" s="114">
        <f t="shared" si="33"/>
        <v>0</v>
      </c>
    </row>
    <row r="156" spans="1:11" ht="75">
      <c r="A156" s="151" t="s">
        <v>253</v>
      </c>
      <c r="B156" s="151" t="s">
        <v>16</v>
      </c>
      <c r="C156" s="151" t="s">
        <v>20</v>
      </c>
      <c r="D156" s="151" t="s">
        <v>254</v>
      </c>
      <c r="E156" s="152" t="s">
        <v>255</v>
      </c>
      <c r="F156" s="151" t="s">
        <v>23</v>
      </c>
      <c r="G156" s="151">
        <v>2</v>
      </c>
      <c r="H156" s="153"/>
      <c r="I156" s="153"/>
      <c r="J156" s="153">
        <f t="shared" si="32"/>
        <v>0</v>
      </c>
      <c r="K156" s="114">
        <f t="shared" si="33"/>
        <v>0</v>
      </c>
    </row>
    <row r="157" spans="1:11" ht="30">
      <c r="A157" s="151" t="s">
        <v>256</v>
      </c>
      <c r="B157" s="151" t="s">
        <v>16</v>
      </c>
      <c r="C157" s="151" t="s">
        <v>20</v>
      </c>
      <c r="D157" s="151" t="s">
        <v>248</v>
      </c>
      <c r="E157" s="152" t="s">
        <v>249</v>
      </c>
      <c r="F157" s="151" t="s">
        <v>19</v>
      </c>
      <c r="G157" s="151">
        <v>174.24</v>
      </c>
      <c r="H157" s="153"/>
      <c r="I157" s="153"/>
      <c r="J157" s="153">
        <f t="shared" si="32"/>
        <v>0</v>
      </c>
      <c r="K157" s="114">
        <f t="shared" si="33"/>
        <v>0</v>
      </c>
    </row>
    <row r="158" spans="1:11" ht="30">
      <c r="A158" s="151" t="s">
        <v>257</v>
      </c>
      <c r="B158" s="151" t="s">
        <v>16</v>
      </c>
      <c r="C158" s="151" t="s">
        <v>20</v>
      </c>
      <c r="D158" s="151" t="s">
        <v>248</v>
      </c>
      <c r="E158" s="152" t="s">
        <v>249</v>
      </c>
      <c r="F158" s="151" t="s">
        <v>19</v>
      </c>
      <c r="G158" s="151">
        <v>0.8</v>
      </c>
      <c r="H158" s="153"/>
      <c r="I158" s="153"/>
      <c r="J158" s="153">
        <f t="shared" si="32"/>
        <v>0</v>
      </c>
      <c r="K158" s="114">
        <f t="shared" si="33"/>
        <v>0</v>
      </c>
    </row>
    <row r="159" spans="1:11" ht="30">
      <c r="A159" s="151" t="s">
        <v>258</v>
      </c>
      <c r="B159" s="151" t="s">
        <v>16</v>
      </c>
      <c r="C159" s="151" t="s">
        <v>20</v>
      </c>
      <c r="D159" s="151" t="s">
        <v>248</v>
      </c>
      <c r="E159" s="152" t="s">
        <v>249</v>
      </c>
      <c r="F159" s="151" t="s">
        <v>19</v>
      </c>
      <c r="G159" s="151">
        <v>0.64</v>
      </c>
      <c r="H159" s="153"/>
      <c r="I159" s="153"/>
      <c r="J159" s="153">
        <f t="shared" si="32"/>
        <v>0</v>
      </c>
      <c r="K159" s="114">
        <f t="shared" si="33"/>
        <v>0</v>
      </c>
    </row>
    <row r="160" spans="1:11" ht="30">
      <c r="A160" s="151" t="s">
        <v>259</v>
      </c>
      <c r="B160" s="151" t="s">
        <v>16</v>
      </c>
      <c r="C160" s="151" t="s">
        <v>20</v>
      </c>
      <c r="D160" s="151" t="s">
        <v>248</v>
      </c>
      <c r="E160" s="152" t="s">
        <v>249</v>
      </c>
      <c r="F160" s="151" t="s">
        <v>19</v>
      </c>
      <c r="G160" s="151">
        <v>8</v>
      </c>
      <c r="H160" s="153"/>
      <c r="I160" s="153"/>
      <c r="J160" s="153">
        <f t="shared" si="32"/>
        <v>0</v>
      </c>
      <c r="K160" s="114">
        <f t="shared" si="33"/>
        <v>0</v>
      </c>
    </row>
    <row r="161" spans="1:11" ht="45">
      <c r="A161" s="151" t="s">
        <v>260</v>
      </c>
      <c r="B161" s="151" t="s">
        <v>16</v>
      </c>
      <c r="C161" s="151" t="s">
        <v>20</v>
      </c>
      <c r="D161" s="151" t="s">
        <v>261</v>
      </c>
      <c r="E161" s="152" t="s">
        <v>262</v>
      </c>
      <c r="F161" s="151" t="s">
        <v>43</v>
      </c>
      <c r="G161" s="151">
        <v>215.34</v>
      </c>
      <c r="H161" s="153"/>
      <c r="I161" s="153"/>
      <c r="J161" s="153">
        <f t="shared" si="32"/>
        <v>0</v>
      </c>
      <c r="K161" s="114">
        <f t="shared" si="33"/>
        <v>0</v>
      </c>
    </row>
    <row r="162" spans="1:11">
      <c r="A162" s="151" t="s">
        <v>1222</v>
      </c>
      <c r="B162" s="151" t="s">
        <v>59</v>
      </c>
      <c r="C162" s="151" t="s">
        <v>20</v>
      </c>
      <c r="D162" s="151" t="s">
        <v>1223</v>
      </c>
      <c r="E162" s="152" t="s">
        <v>1224</v>
      </c>
      <c r="F162" s="151" t="s">
        <v>23</v>
      </c>
      <c r="G162" s="151">
        <v>1</v>
      </c>
      <c r="H162" s="153"/>
      <c r="I162" s="153"/>
      <c r="J162" s="153">
        <f t="shared" si="32"/>
        <v>0</v>
      </c>
      <c r="K162" s="114">
        <f t="shared" si="33"/>
        <v>0</v>
      </c>
    </row>
    <row r="163" spans="1:11" ht="15.75">
      <c r="A163" s="154" t="s">
        <v>263</v>
      </c>
      <c r="B163" s="154"/>
      <c r="C163" s="154"/>
      <c r="D163" s="154"/>
      <c r="E163" s="155" t="s">
        <v>264</v>
      </c>
      <c r="F163" s="154"/>
      <c r="G163" s="154"/>
      <c r="H163" s="156"/>
      <c r="I163" s="156"/>
      <c r="J163" s="156"/>
      <c r="K163" s="156">
        <f>SUM(K165:K166,K167,K171,K175)</f>
        <v>0</v>
      </c>
    </row>
    <row r="164" spans="1:11">
      <c r="A164" s="151"/>
      <c r="B164" s="151"/>
      <c r="C164" s="151"/>
      <c r="D164" s="151"/>
      <c r="E164" s="152"/>
      <c r="F164" s="151"/>
      <c r="G164" s="151"/>
      <c r="H164" s="153"/>
      <c r="I164" s="153"/>
      <c r="J164" s="153"/>
      <c r="K164" s="153"/>
    </row>
    <row r="165" spans="1:11" ht="30">
      <c r="A165" s="151" t="s">
        <v>265</v>
      </c>
      <c r="B165" s="151" t="s">
        <v>16</v>
      </c>
      <c r="C165" s="151" t="s">
        <v>17</v>
      </c>
      <c r="D165" s="151">
        <v>97083</v>
      </c>
      <c r="E165" s="152" t="s">
        <v>266</v>
      </c>
      <c r="F165" s="151" t="s">
        <v>19</v>
      </c>
      <c r="G165" s="151">
        <v>3042.6</v>
      </c>
      <c r="H165" s="153"/>
      <c r="I165" s="153"/>
      <c r="J165" s="153">
        <f t="shared" ref="J165:J166" si="34">TRUNC(G165*H165,2)</f>
        <v>0</v>
      </c>
      <c r="K165" s="114">
        <f t="shared" ref="K165:K166" si="35">TRUNC($G165*I165,2)</f>
        <v>0</v>
      </c>
    </row>
    <row r="166" spans="1:11" ht="60">
      <c r="A166" s="151" t="s">
        <v>267</v>
      </c>
      <c r="B166" s="151" t="s">
        <v>16</v>
      </c>
      <c r="C166" s="151" t="s">
        <v>17</v>
      </c>
      <c r="D166" s="151">
        <v>87630</v>
      </c>
      <c r="E166" s="152" t="s">
        <v>268</v>
      </c>
      <c r="F166" s="151" t="s">
        <v>19</v>
      </c>
      <c r="G166" s="151">
        <v>3042.6</v>
      </c>
      <c r="H166" s="153"/>
      <c r="I166" s="153"/>
      <c r="J166" s="153">
        <f t="shared" si="34"/>
        <v>0</v>
      </c>
      <c r="K166" s="114">
        <f t="shared" si="35"/>
        <v>0</v>
      </c>
    </row>
    <row r="167" spans="1:11" ht="15.75">
      <c r="A167" s="157" t="s">
        <v>267</v>
      </c>
      <c r="B167" s="157"/>
      <c r="C167" s="157"/>
      <c r="D167" s="157"/>
      <c r="E167" s="158" t="s">
        <v>269</v>
      </c>
      <c r="F167" s="157"/>
      <c r="G167" s="157"/>
      <c r="H167" s="159"/>
      <c r="I167" s="159"/>
      <c r="J167" s="159"/>
      <c r="K167" s="159">
        <f>SUM(K169:K170)</f>
        <v>0</v>
      </c>
    </row>
    <row r="168" spans="1:11">
      <c r="A168" s="151"/>
      <c r="B168" s="151"/>
      <c r="C168" s="151"/>
      <c r="D168" s="151"/>
      <c r="E168" s="152"/>
      <c r="F168" s="151"/>
      <c r="G168" s="151"/>
      <c r="H168" s="153"/>
      <c r="I168" s="153"/>
      <c r="J168" s="153"/>
      <c r="K168" s="153"/>
    </row>
    <row r="169" spans="1:11" ht="30">
      <c r="A169" s="151" t="s">
        <v>270</v>
      </c>
      <c r="B169" s="151" t="s">
        <v>16</v>
      </c>
      <c r="C169" s="151" t="s">
        <v>17</v>
      </c>
      <c r="D169" s="151">
        <v>98554</v>
      </c>
      <c r="E169" s="152" t="s">
        <v>271</v>
      </c>
      <c r="F169" s="151" t="s">
        <v>19</v>
      </c>
      <c r="G169" s="151">
        <v>3042.6</v>
      </c>
      <c r="H169" s="153"/>
      <c r="I169" s="153"/>
      <c r="J169" s="153">
        <f t="shared" ref="J169:J170" si="36">TRUNC(G169*H169,2)</f>
        <v>0</v>
      </c>
      <c r="K169" s="114">
        <f t="shared" ref="K169:K170" si="37">TRUNC($G169*I169,2)</f>
        <v>0</v>
      </c>
    </row>
    <row r="170" spans="1:11" ht="30">
      <c r="A170" s="151" t="s">
        <v>274</v>
      </c>
      <c r="B170" s="151" t="s">
        <v>16</v>
      </c>
      <c r="C170" s="151" t="s">
        <v>20</v>
      </c>
      <c r="D170" s="151" t="s">
        <v>275</v>
      </c>
      <c r="E170" s="152" t="s">
        <v>276</v>
      </c>
      <c r="F170" s="151" t="s">
        <v>19</v>
      </c>
      <c r="G170" s="151">
        <v>3042.6</v>
      </c>
      <c r="H170" s="153"/>
      <c r="I170" s="153"/>
      <c r="J170" s="153">
        <f t="shared" si="36"/>
        <v>0</v>
      </c>
      <c r="K170" s="114">
        <f t="shared" si="37"/>
        <v>0</v>
      </c>
    </row>
    <row r="171" spans="1:11" ht="15.75">
      <c r="A171" s="157" t="s">
        <v>277</v>
      </c>
      <c r="B171" s="157"/>
      <c r="C171" s="157"/>
      <c r="D171" s="157"/>
      <c r="E171" s="158" t="s">
        <v>278</v>
      </c>
      <c r="F171" s="157"/>
      <c r="G171" s="157"/>
      <c r="H171" s="159"/>
      <c r="I171" s="159"/>
      <c r="J171" s="159"/>
      <c r="K171" s="159">
        <f>SUM(K173:K174)</f>
        <v>0</v>
      </c>
    </row>
    <row r="172" spans="1:11">
      <c r="A172" s="151"/>
      <c r="B172" s="151"/>
      <c r="C172" s="151"/>
      <c r="D172" s="151"/>
      <c r="E172" s="152"/>
      <c r="F172" s="151"/>
      <c r="G172" s="151"/>
      <c r="H172" s="153"/>
      <c r="I172" s="153"/>
      <c r="J172" s="153"/>
      <c r="K172" s="153"/>
    </row>
    <row r="173" spans="1:11">
      <c r="A173" s="151" t="s">
        <v>279</v>
      </c>
      <c r="B173" s="151" t="s">
        <v>16</v>
      </c>
      <c r="C173" s="151" t="s">
        <v>17</v>
      </c>
      <c r="D173" s="151">
        <v>101741</v>
      </c>
      <c r="E173" s="152" t="s">
        <v>280</v>
      </c>
      <c r="F173" s="151" t="s">
        <v>43</v>
      </c>
      <c r="G173" s="151">
        <v>1569.98</v>
      </c>
      <c r="H173" s="153"/>
      <c r="I173" s="153"/>
      <c r="J173" s="153">
        <f t="shared" ref="J173:J174" si="38">TRUNC(G173*H173,2)</f>
        <v>0</v>
      </c>
      <c r="K173" s="114">
        <f t="shared" ref="K173:K174" si="39">TRUNC($G173*I173,2)</f>
        <v>0</v>
      </c>
    </row>
    <row r="174" spans="1:11" ht="30">
      <c r="A174" s="151" t="s">
        <v>281</v>
      </c>
      <c r="B174" s="151" t="s">
        <v>16</v>
      </c>
      <c r="C174" s="151" t="s">
        <v>17</v>
      </c>
      <c r="D174" s="151">
        <v>98695</v>
      </c>
      <c r="E174" s="152" t="s">
        <v>282</v>
      </c>
      <c r="F174" s="151" t="s">
        <v>43</v>
      </c>
      <c r="G174" s="151">
        <v>64.650000000000006</v>
      </c>
      <c r="H174" s="153"/>
      <c r="I174" s="153"/>
      <c r="J174" s="153">
        <f t="shared" si="38"/>
        <v>0</v>
      </c>
      <c r="K174" s="114">
        <f t="shared" si="39"/>
        <v>0</v>
      </c>
    </row>
    <row r="175" spans="1:11" ht="15.75">
      <c r="A175" s="157" t="s">
        <v>283</v>
      </c>
      <c r="B175" s="157"/>
      <c r="C175" s="157"/>
      <c r="D175" s="157"/>
      <c r="E175" s="158" t="s">
        <v>284</v>
      </c>
      <c r="F175" s="157"/>
      <c r="G175" s="157"/>
      <c r="H175" s="159"/>
      <c r="I175" s="159"/>
      <c r="J175" s="159"/>
      <c r="K175" s="159">
        <f>SUM(K177:K178)</f>
        <v>0</v>
      </c>
    </row>
    <row r="176" spans="1:11">
      <c r="A176" s="151"/>
      <c r="B176" s="151"/>
      <c r="C176" s="151"/>
      <c r="D176" s="151"/>
      <c r="E176" s="152"/>
      <c r="F176" s="151"/>
      <c r="G176" s="151"/>
      <c r="H176" s="153"/>
      <c r="I176" s="153"/>
      <c r="J176" s="153"/>
      <c r="K176" s="153"/>
    </row>
    <row r="177" spans="1:11" ht="30">
      <c r="A177" s="151" t="s">
        <v>285</v>
      </c>
      <c r="B177" s="151" t="s">
        <v>16</v>
      </c>
      <c r="C177" s="151" t="s">
        <v>17</v>
      </c>
      <c r="D177" s="151">
        <v>97083</v>
      </c>
      <c r="E177" s="152" t="s">
        <v>266</v>
      </c>
      <c r="F177" s="151" t="s">
        <v>19</v>
      </c>
      <c r="G177" s="151">
        <v>1134.77</v>
      </c>
      <c r="H177" s="153"/>
      <c r="I177" s="153"/>
      <c r="J177" s="153">
        <f t="shared" ref="J177:J178" si="40">TRUNC(G177*H177,2)</f>
        <v>0</v>
      </c>
      <c r="K177" s="114">
        <f t="shared" ref="K177:K178" si="41">TRUNC($G177*I177,2)</f>
        <v>0</v>
      </c>
    </row>
    <row r="178" spans="1:11" ht="45">
      <c r="A178" s="151" t="s">
        <v>286</v>
      </c>
      <c r="B178" s="151" t="s">
        <v>16</v>
      </c>
      <c r="C178" s="151" t="s">
        <v>17</v>
      </c>
      <c r="D178" s="151">
        <v>92398</v>
      </c>
      <c r="E178" s="152" t="s">
        <v>287</v>
      </c>
      <c r="F178" s="151" t="s">
        <v>19</v>
      </c>
      <c r="G178" s="151">
        <v>1134.77</v>
      </c>
      <c r="H178" s="153"/>
      <c r="I178" s="153"/>
      <c r="J178" s="153">
        <f t="shared" si="40"/>
        <v>0</v>
      </c>
      <c r="K178" s="114">
        <f t="shared" si="41"/>
        <v>0</v>
      </c>
    </row>
    <row r="179" spans="1:11" ht="15.75">
      <c r="A179" s="154" t="s">
        <v>288</v>
      </c>
      <c r="B179" s="154"/>
      <c r="C179" s="154"/>
      <c r="D179" s="154"/>
      <c r="E179" s="155" t="s">
        <v>289</v>
      </c>
      <c r="F179" s="154"/>
      <c r="G179" s="154"/>
      <c r="H179" s="156"/>
      <c r="I179" s="156"/>
      <c r="J179" s="156"/>
      <c r="K179" s="156">
        <f>SUM(K181,K185,K190)</f>
        <v>0</v>
      </c>
    </row>
    <row r="180" spans="1:11">
      <c r="A180" s="151"/>
      <c r="B180" s="151"/>
      <c r="C180" s="151"/>
      <c r="D180" s="151"/>
      <c r="E180" s="152"/>
      <c r="F180" s="151"/>
      <c r="G180" s="151"/>
      <c r="H180" s="153"/>
      <c r="I180" s="153"/>
      <c r="J180" s="153"/>
      <c r="K180" s="153"/>
    </row>
    <row r="181" spans="1:11" ht="15.75">
      <c r="A181" s="157" t="s">
        <v>290</v>
      </c>
      <c r="B181" s="157"/>
      <c r="C181" s="157"/>
      <c r="D181" s="157"/>
      <c r="E181" s="158" t="s">
        <v>210</v>
      </c>
      <c r="F181" s="157"/>
      <c r="G181" s="157"/>
      <c r="H181" s="159"/>
      <c r="I181" s="159"/>
      <c r="J181" s="159"/>
      <c r="K181" s="159">
        <f>SUM(K183:K184)</f>
        <v>0</v>
      </c>
    </row>
    <row r="182" spans="1:11">
      <c r="A182" s="151"/>
      <c r="B182" s="151"/>
      <c r="C182" s="151"/>
      <c r="D182" s="151"/>
      <c r="E182" s="152"/>
      <c r="F182" s="151"/>
      <c r="G182" s="151"/>
      <c r="H182" s="153"/>
      <c r="I182" s="153"/>
      <c r="J182" s="153"/>
      <c r="K182" s="153"/>
    </row>
    <row r="183" spans="1:11" ht="30">
      <c r="A183" s="151" t="s">
        <v>291</v>
      </c>
      <c r="B183" s="151" t="s">
        <v>16</v>
      </c>
      <c r="C183" s="151" t="s">
        <v>17</v>
      </c>
      <c r="D183" s="151">
        <v>88484</v>
      </c>
      <c r="E183" s="152" t="s">
        <v>292</v>
      </c>
      <c r="F183" s="151" t="s">
        <v>19</v>
      </c>
      <c r="G183" s="151">
        <v>2576.5700000000002</v>
      </c>
      <c r="H183" s="153"/>
      <c r="I183" s="153"/>
      <c r="J183" s="153">
        <f t="shared" ref="J183:J184" si="42">TRUNC(G183*H183,2)</f>
        <v>0</v>
      </c>
      <c r="K183" s="114">
        <f t="shared" ref="K183:K184" si="43">TRUNC($G183*I183,2)</f>
        <v>0</v>
      </c>
    </row>
    <row r="184" spans="1:11" ht="30">
      <c r="A184" s="151" t="s">
        <v>293</v>
      </c>
      <c r="B184" s="151" t="s">
        <v>16</v>
      </c>
      <c r="C184" s="151" t="s">
        <v>17</v>
      </c>
      <c r="D184" s="151">
        <v>88488</v>
      </c>
      <c r="E184" s="152" t="s">
        <v>294</v>
      </c>
      <c r="F184" s="151" t="s">
        <v>19</v>
      </c>
      <c r="G184" s="151">
        <v>2576.5700000000002</v>
      </c>
      <c r="H184" s="153"/>
      <c r="I184" s="153"/>
      <c r="J184" s="153">
        <f t="shared" si="42"/>
        <v>0</v>
      </c>
      <c r="K184" s="114">
        <f t="shared" si="43"/>
        <v>0</v>
      </c>
    </row>
    <row r="185" spans="1:11" ht="15.75">
      <c r="A185" s="157" t="s">
        <v>295</v>
      </c>
      <c r="B185" s="157"/>
      <c r="C185" s="157"/>
      <c r="D185" s="157"/>
      <c r="E185" s="158" t="s">
        <v>192</v>
      </c>
      <c r="F185" s="157"/>
      <c r="G185" s="157"/>
      <c r="H185" s="159"/>
      <c r="I185" s="159"/>
      <c r="J185" s="159"/>
      <c r="K185" s="159">
        <f>SUM(K187:K189)</f>
        <v>0</v>
      </c>
    </row>
    <row r="186" spans="1:11">
      <c r="A186" s="151"/>
      <c r="B186" s="151"/>
      <c r="C186" s="151"/>
      <c r="D186" s="151"/>
      <c r="E186" s="152"/>
      <c r="F186" s="151"/>
      <c r="G186" s="151"/>
      <c r="H186" s="153"/>
      <c r="I186" s="153"/>
      <c r="J186" s="153"/>
      <c r="K186" s="153"/>
    </row>
    <row r="187" spans="1:11" ht="30">
      <c r="A187" s="151" t="s">
        <v>296</v>
      </c>
      <c r="B187" s="151" t="s">
        <v>16</v>
      </c>
      <c r="C187" s="151" t="s">
        <v>17</v>
      </c>
      <c r="D187" s="151">
        <v>88485</v>
      </c>
      <c r="E187" s="152" t="s">
        <v>297</v>
      </c>
      <c r="F187" s="151" t="s">
        <v>19</v>
      </c>
      <c r="G187" s="151">
        <v>1904.58</v>
      </c>
      <c r="H187" s="153"/>
      <c r="I187" s="153"/>
      <c r="J187" s="153">
        <f t="shared" ref="J187:J189" si="44">TRUNC(G187*H187,2)</f>
        <v>0</v>
      </c>
      <c r="K187" s="114">
        <f t="shared" ref="K187:K189" si="45">TRUNC($G187*I187,2)</f>
        <v>0</v>
      </c>
    </row>
    <row r="188" spans="1:11" ht="30">
      <c r="A188" s="151" t="s">
        <v>298</v>
      </c>
      <c r="B188" s="151" t="s">
        <v>16</v>
      </c>
      <c r="C188" s="151" t="s">
        <v>17</v>
      </c>
      <c r="D188" s="151">
        <v>88497</v>
      </c>
      <c r="E188" s="152" t="s">
        <v>299</v>
      </c>
      <c r="F188" s="151" t="s">
        <v>19</v>
      </c>
      <c r="G188" s="151">
        <v>1904.58</v>
      </c>
      <c r="H188" s="153"/>
      <c r="I188" s="153"/>
      <c r="J188" s="153">
        <f t="shared" si="44"/>
        <v>0</v>
      </c>
      <c r="K188" s="114">
        <f t="shared" si="45"/>
        <v>0</v>
      </c>
    </row>
    <row r="189" spans="1:11" ht="30">
      <c r="A189" s="151" t="s">
        <v>300</v>
      </c>
      <c r="B189" s="151" t="s">
        <v>16</v>
      </c>
      <c r="C189" s="151" t="s">
        <v>17</v>
      </c>
      <c r="D189" s="151">
        <v>88489</v>
      </c>
      <c r="E189" s="152" t="s">
        <v>301</v>
      </c>
      <c r="F189" s="151" t="s">
        <v>19</v>
      </c>
      <c r="G189" s="151">
        <v>1904.58</v>
      </c>
      <c r="H189" s="153"/>
      <c r="I189" s="153"/>
      <c r="J189" s="153">
        <f t="shared" si="44"/>
        <v>0</v>
      </c>
      <c r="K189" s="114">
        <f t="shared" si="45"/>
        <v>0</v>
      </c>
    </row>
    <row r="190" spans="1:11" ht="15.75">
      <c r="A190" s="157" t="s">
        <v>302</v>
      </c>
      <c r="B190" s="157"/>
      <c r="C190" s="157"/>
      <c r="D190" s="157"/>
      <c r="E190" s="158" t="s">
        <v>204</v>
      </c>
      <c r="F190" s="157"/>
      <c r="G190" s="157"/>
      <c r="H190" s="159"/>
      <c r="I190" s="159"/>
      <c r="J190" s="159"/>
      <c r="K190" s="159">
        <f>SUM(K192:K194)</f>
        <v>0</v>
      </c>
    </row>
    <row r="191" spans="1:11">
      <c r="A191" s="151"/>
      <c r="B191" s="151"/>
      <c r="C191" s="151"/>
      <c r="D191" s="151"/>
      <c r="E191" s="152"/>
      <c r="F191" s="151"/>
      <c r="G191" s="151"/>
      <c r="H191" s="153"/>
      <c r="I191" s="153"/>
      <c r="J191" s="153"/>
      <c r="K191" s="153"/>
    </row>
    <row r="192" spans="1:11" ht="30">
      <c r="A192" s="151" t="s">
        <v>303</v>
      </c>
      <c r="B192" s="151" t="s">
        <v>16</v>
      </c>
      <c r="C192" s="151" t="s">
        <v>17</v>
      </c>
      <c r="D192" s="151">
        <v>88485</v>
      </c>
      <c r="E192" s="152" t="s">
        <v>297</v>
      </c>
      <c r="F192" s="151" t="s">
        <v>19</v>
      </c>
      <c r="G192" s="151">
        <v>1291.1199999999999</v>
      </c>
      <c r="H192" s="153"/>
      <c r="I192" s="153"/>
      <c r="J192" s="153">
        <f t="shared" ref="J192:J194" si="46">TRUNC(G192*H192,2)</f>
        <v>0</v>
      </c>
      <c r="K192" s="114">
        <f t="shared" ref="K192:K194" si="47">TRUNC($G192*I192,2)</f>
        <v>0</v>
      </c>
    </row>
    <row r="193" spans="1:11" ht="30">
      <c r="A193" s="151" t="s">
        <v>304</v>
      </c>
      <c r="B193" s="151" t="s">
        <v>16</v>
      </c>
      <c r="C193" s="151" t="s">
        <v>17</v>
      </c>
      <c r="D193" s="151">
        <v>88489</v>
      </c>
      <c r="E193" s="152" t="s">
        <v>301</v>
      </c>
      <c r="F193" s="151" t="s">
        <v>19</v>
      </c>
      <c r="G193" s="151">
        <v>1291.1199999999999</v>
      </c>
      <c r="H193" s="153"/>
      <c r="I193" s="153"/>
      <c r="J193" s="153">
        <f t="shared" si="46"/>
        <v>0</v>
      </c>
      <c r="K193" s="114">
        <f t="shared" si="47"/>
        <v>0</v>
      </c>
    </row>
    <row r="194" spans="1:11" ht="30">
      <c r="A194" s="151" t="s">
        <v>1225</v>
      </c>
      <c r="B194" s="151" t="s">
        <v>16</v>
      </c>
      <c r="C194" s="151" t="s">
        <v>17</v>
      </c>
      <c r="D194" s="151">
        <v>95305</v>
      </c>
      <c r="E194" s="152" t="s">
        <v>1088</v>
      </c>
      <c r="F194" s="151" t="s">
        <v>19</v>
      </c>
      <c r="G194" s="151">
        <v>1291.1199999999999</v>
      </c>
      <c r="H194" s="153"/>
      <c r="I194" s="153"/>
      <c r="J194" s="153">
        <f t="shared" si="46"/>
        <v>0</v>
      </c>
      <c r="K194" s="114">
        <f t="shared" si="47"/>
        <v>0</v>
      </c>
    </row>
    <row r="195" spans="1:11" ht="15.75">
      <c r="A195" s="154" t="s">
        <v>305</v>
      </c>
      <c r="B195" s="154"/>
      <c r="C195" s="154"/>
      <c r="D195" s="154"/>
      <c r="E195" s="155" t="s">
        <v>306</v>
      </c>
      <c r="F195" s="154"/>
      <c r="G195" s="154"/>
      <c r="H195" s="156"/>
      <c r="I195" s="156"/>
      <c r="J195" s="156"/>
      <c r="K195" s="156">
        <f>SUM(K197,K203,K218)</f>
        <v>20040.830000000002</v>
      </c>
    </row>
    <row r="196" spans="1:11">
      <c r="A196" s="151"/>
      <c r="B196" s="151"/>
      <c r="C196" s="151"/>
      <c r="D196" s="151"/>
      <c r="E196" s="152"/>
      <c r="F196" s="151"/>
      <c r="G196" s="151"/>
      <c r="H196" s="153"/>
      <c r="I196" s="153"/>
      <c r="J196" s="153"/>
      <c r="K196" s="153"/>
    </row>
    <row r="197" spans="1:11" ht="15.75">
      <c r="A197" s="157" t="s">
        <v>307</v>
      </c>
      <c r="B197" s="157"/>
      <c r="C197" s="157"/>
      <c r="D197" s="157"/>
      <c r="E197" s="158" t="s">
        <v>308</v>
      </c>
      <c r="F197" s="157"/>
      <c r="G197" s="157"/>
      <c r="H197" s="159"/>
      <c r="I197" s="159"/>
      <c r="J197" s="159"/>
      <c r="K197" s="159">
        <v>20040.830000000002</v>
      </c>
    </row>
    <row r="198" spans="1:11">
      <c r="A198" s="151"/>
      <c r="B198" s="151"/>
      <c r="C198" s="151"/>
      <c r="D198" s="151"/>
      <c r="E198" s="152"/>
      <c r="F198" s="151"/>
      <c r="G198" s="151"/>
      <c r="H198" s="153"/>
      <c r="I198" s="153"/>
      <c r="J198" s="153"/>
      <c r="K198" s="153"/>
    </row>
    <row r="199" spans="1:11" ht="60">
      <c r="A199" s="151" t="s">
        <v>309</v>
      </c>
      <c r="B199" s="151" t="s">
        <v>16</v>
      </c>
      <c r="C199" s="151" t="s">
        <v>17</v>
      </c>
      <c r="D199" s="151">
        <v>95470</v>
      </c>
      <c r="E199" s="152" t="s">
        <v>310</v>
      </c>
      <c r="F199" s="151" t="s">
        <v>23</v>
      </c>
      <c r="G199" s="151">
        <v>21</v>
      </c>
      <c r="H199" s="153"/>
      <c r="I199" s="153"/>
      <c r="J199" s="153">
        <f t="shared" ref="J199:J202" si="48">TRUNC(G199*H199,2)</f>
        <v>0</v>
      </c>
      <c r="K199" s="114">
        <f t="shared" ref="K199:K202" si="49">TRUNC($G199*I199,2)</f>
        <v>0</v>
      </c>
    </row>
    <row r="200" spans="1:11" ht="30">
      <c r="A200" s="151" t="s">
        <v>311</v>
      </c>
      <c r="B200" s="151" t="s">
        <v>16</v>
      </c>
      <c r="C200" s="151" t="s">
        <v>17</v>
      </c>
      <c r="D200" s="151">
        <v>100858</v>
      </c>
      <c r="E200" s="152" t="s">
        <v>312</v>
      </c>
      <c r="F200" s="151" t="s">
        <v>23</v>
      </c>
      <c r="G200" s="151">
        <v>6</v>
      </c>
      <c r="H200" s="153"/>
      <c r="I200" s="153"/>
      <c r="J200" s="153">
        <f t="shared" si="48"/>
        <v>0</v>
      </c>
      <c r="K200" s="114">
        <f t="shared" si="49"/>
        <v>0</v>
      </c>
    </row>
    <row r="201" spans="1:11" ht="30">
      <c r="A201" s="151" t="s">
        <v>313</v>
      </c>
      <c r="B201" s="151" t="s">
        <v>16</v>
      </c>
      <c r="C201" s="151" t="s">
        <v>20</v>
      </c>
      <c r="D201" s="151" t="s">
        <v>314</v>
      </c>
      <c r="E201" s="152" t="s">
        <v>315</v>
      </c>
      <c r="F201" s="151" t="s">
        <v>23</v>
      </c>
      <c r="G201" s="151">
        <v>4</v>
      </c>
      <c r="H201" s="153"/>
      <c r="I201" s="153"/>
      <c r="J201" s="153">
        <f t="shared" si="48"/>
        <v>0</v>
      </c>
      <c r="K201" s="114">
        <f t="shared" si="49"/>
        <v>0</v>
      </c>
    </row>
    <row r="202" spans="1:11" ht="30">
      <c r="A202" s="151" t="s">
        <v>1226</v>
      </c>
      <c r="B202" s="151" t="s">
        <v>16</v>
      </c>
      <c r="C202" s="151" t="s">
        <v>17</v>
      </c>
      <c r="D202" s="151">
        <v>100849</v>
      </c>
      <c r="E202" s="152" t="s">
        <v>1227</v>
      </c>
      <c r="F202" s="151" t="s">
        <v>23</v>
      </c>
      <c r="G202" s="151">
        <v>21</v>
      </c>
      <c r="H202" s="153"/>
      <c r="I202" s="153"/>
      <c r="J202" s="153">
        <f t="shared" si="48"/>
        <v>0</v>
      </c>
      <c r="K202" s="114">
        <f t="shared" si="49"/>
        <v>0</v>
      </c>
    </row>
    <row r="203" spans="1:11" ht="15.75">
      <c r="A203" s="157" t="s">
        <v>316</v>
      </c>
      <c r="B203" s="157"/>
      <c r="C203" s="157"/>
      <c r="D203" s="157"/>
      <c r="E203" s="158" t="s">
        <v>317</v>
      </c>
      <c r="F203" s="157"/>
      <c r="G203" s="157"/>
      <c r="H203" s="159"/>
      <c r="I203" s="159"/>
      <c r="J203" s="159"/>
      <c r="K203" s="159">
        <f>SUM(K205:K217)</f>
        <v>0</v>
      </c>
    </row>
    <row r="204" spans="1:11">
      <c r="A204" s="151"/>
      <c r="B204" s="151"/>
      <c r="C204" s="151"/>
      <c r="D204" s="151"/>
      <c r="E204" s="152"/>
      <c r="F204" s="151"/>
      <c r="G204" s="151"/>
      <c r="H204" s="153"/>
      <c r="I204" s="153"/>
      <c r="J204" s="153"/>
      <c r="K204" s="153"/>
    </row>
    <row r="205" spans="1:11" ht="30">
      <c r="A205" s="151" t="s">
        <v>318</v>
      </c>
      <c r="B205" s="151" t="s">
        <v>16</v>
      </c>
      <c r="C205" s="151" t="s">
        <v>17</v>
      </c>
      <c r="D205" s="151">
        <v>100860</v>
      </c>
      <c r="E205" s="152" t="s">
        <v>319</v>
      </c>
      <c r="F205" s="151" t="s">
        <v>23</v>
      </c>
      <c r="G205" s="151">
        <v>6</v>
      </c>
      <c r="H205" s="153"/>
      <c r="I205" s="153"/>
      <c r="J205" s="153">
        <f t="shared" ref="J205:J217" si="50">TRUNC(G205*H205,2)</f>
        <v>0</v>
      </c>
      <c r="K205" s="114">
        <f t="shared" ref="K205:K217" si="51">TRUNC($G205*I205,2)</f>
        <v>0</v>
      </c>
    </row>
    <row r="206" spans="1:11" ht="30">
      <c r="A206" s="151" t="s">
        <v>320</v>
      </c>
      <c r="B206" s="151" t="s">
        <v>16</v>
      </c>
      <c r="C206" s="151" t="s">
        <v>17</v>
      </c>
      <c r="D206" s="151">
        <v>95546</v>
      </c>
      <c r="E206" s="152" t="s">
        <v>321</v>
      </c>
      <c r="F206" s="151" t="s">
        <v>23</v>
      </c>
      <c r="G206" s="151">
        <v>4</v>
      </c>
      <c r="H206" s="153"/>
      <c r="I206" s="153"/>
      <c r="J206" s="153">
        <f t="shared" si="50"/>
        <v>0</v>
      </c>
      <c r="K206" s="114">
        <f t="shared" si="51"/>
        <v>0</v>
      </c>
    </row>
    <row r="207" spans="1:11" ht="45">
      <c r="A207" s="151" t="s">
        <v>322</v>
      </c>
      <c r="B207" s="151" t="s">
        <v>16</v>
      </c>
      <c r="C207" s="151" t="s">
        <v>17</v>
      </c>
      <c r="D207" s="151">
        <v>95547</v>
      </c>
      <c r="E207" s="152" t="s">
        <v>323</v>
      </c>
      <c r="F207" s="151" t="s">
        <v>23</v>
      </c>
      <c r="G207" s="151">
        <v>18</v>
      </c>
      <c r="H207" s="153"/>
      <c r="I207" s="153"/>
      <c r="J207" s="153">
        <f t="shared" si="50"/>
        <v>0</v>
      </c>
      <c r="K207" s="114">
        <f t="shared" si="51"/>
        <v>0</v>
      </c>
    </row>
    <row r="208" spans="1:11">
      <c r="A208" s="151" t="s">
        <v>324</v>
      </c>
      <c r="B208" s="151" t="s">
        <v>59</v>
      </c>
      <c r="C208" s="151" t="s">
        <v>17</v>
      </c>
      <c r="D208" s="151">
        <v>11186</v>
      </c>
      <c r="E208" s="152" t="s">
        <v>325</v>
      </c>
      <c r="F208" s="151" t="s">
        <v>19</v>
      </c>
      <c r="G208" s="151">
        <v>8.42</v>
      </c>
      <c r="H208" s="153"/>
      <c r="I208" s="153"/>
      <c r="J208" s="153">
        <f t="shared" si="50"/>
        <v>0</v>
      </c>
      <c r="K208" s="114">
        <f t="shared" si="51"/>
        <v>0</v>
      </c>
    </row>
    <row r="209" spans="1:11" ht="30">
      <c r="A209" s="151" t="s">
        <v>326</v>
      </c>
      <c r="B209" s="151" t="s">
        <v>16</v>
      </c>
      <c r="C209" s="151" t="s">
        <v>20</v>
      </c>
      <c r="D209" s="151" t="s">
        <v>327</v>
      </c>
      <c r="E209" s="152" t="s">
        <v>328</v>
      </c>
      <c r="F209" s="151" t="s">
        <v>23</v>
      </c>
      <c r="G209" s="151">
        <v>24</v>
      </c>
      <c r="H209" s="153"/>
      <c r="I209" s="153"/>
      <c r="J209" s="153">
        <f t="shared" si="50"/>
        <v>0</v>
      </c>
      <c r="K209" s="114">
        <f t="shared" si="51"/>
        <v>0</v>
      </c>
    </row>
    <row r="210" spans="1:11" ht="60">
      <c r="A210" s="151" t="s">
        <v>329</v>
      </c>
      <c r="B210" s="151" t="s">
        <v>16</v>
      </c>
      <c r="C210" s="151" t="s">
        <v>20</v>
      </c>
      <c r="D210" s="151" t="s">
        <v>330</v>
      </c>
      <c r="E210" s="152" t="s">
        <v>331</v>
      </c>
      <c r="F210" s="151" t="s">
        <v>23</v>
      </c>
      <c r="G210" s="151">
        <v>18</v>
      </c>
      <c r="H210" s="153"/>
      <c r="I210" s="153"/>
      <c r="J210" s="153">
        <f t="shared" si="50"/>
        <v>0</v>
      </c>
      <c r="K210" s="114">
        <f t="shared" si="51"/>
        <v>0</v>
      </c>
    </row>
    <row r="211" spans="1:11" ht="45">
      <c r="A211" s="151" t="s">
        <v>1228</v>
      </c>
      <c r="B211" s="151" t="s">
        <v>16</v>
      </c>
      <c r="C211" s="151" t="s">
        <v>17</v>
      </c>
      <c r="D211" s="151">
        <v>86909</v>
      </c>
      <c r="E211" s="152" t="s">
        <v>1229</v>
      </c>
      <c r="F211" s="151" t="s">
        <v>23</v>
      </c>
      <c r="G211" s="151">
        <v>11</v>
      </c>
      <c r="H211" s="153"/>
      <c r="I211" s="153"/>
      <c r="J211" s="153">
        <f t="shared" si="50"/>
        <v>0</v>
      </c>
      <c r="K211" s="114">
        <f t="shared" si="51"/>
        <v>0</v>
      </c>
    </row>
    <row r="212" spans="1:11" ht="30">
      <c r="A212" s="151" t="s">
        <v>1230</v>
      </c>
      <c r="B212" s="151" t="s">
        <v>16</v>
      </c>
      <c r="C212" s="151" t="s">
        <v>17</v>
      </c>
      <c r="D212" s="151">
        <v>86913</v>
      </c>
      <c r="E212" s="152" t="s">
        <v>1231</v>
      </c>
      <c r="F212" s="151" t="s">
        <v>23</v>
      </c>
      <c r="G212" s="151">
        <v>3</v>
      </c>
      <c r="H212" s="153"/>
      <c r="I212" s="153"/>
      <c r="J212" s="153">
        <f t="shared" si="50"/>
        <v>0</v>
      </c>
      <c r="K212" s="114">
        <f t="shared" si="51"/>
        <v>0</v>
      </c>
    </row>
    <row r="213" spans="1:11" ht="30">
      <c r="A213" s="151" t="s">
        <v>1232</v>
      </c>
      <c r="B213" s="151" t="s">
        <v>16</v>
      </c>
      <c r="C213" s="151" t="s">
        <v>17</v>
      </c>
      <c r="D213" s="151">
        <v>86906</v>
      </c>
      <c r="E213" s="152" t="s">
        <v>1233</v>
      </c>
      <c r="F213" s="151" t="s">
        <v>23</v>
      </c>
      <c r="G213" s="151">
        <v>30</v>
      </c>
      <c r="H213" s="153"/>
      <c r="I213" s="153"/>
      <c r="J213" s="153">
        <f t="shared" si="50"/>
        <v>0</v>
      </c>
      <c r="K213" s="114">
        <f t="shared" si="51"/>
        <v>0</v>
      </c>
    </row>
    <row r="214" spans="1:11" ht="30">
      <c r="A214" s="151" t="s">
        <v>1234</v>
      </c>
      <c r="B214" s="151" t="s">
        <v>16</v>
      </c>
      <c r="C214" s="151" t="s">
        <v>17</v>
      </c>
      <c r="D214" s="151">
        <v>86913</v>
      </c>
      <c r="E214" s="152" t="s">
        <v>1231</v>
      </c>
      <c r="F214" s="151" t="s">
        <v>23</v>
      </c>
      <c r="G214" s="151">
        <v>4</v>
      </c>
      <c r="H214" s="153"/>
      <c r="I214" s="153"/>
      <c r="J214" s="153">
        <f t="shared" si="50"/>
        <v>0</v>
      </c>
      <c r="K214" s="114">
        <f t="shared" si="51"/>
        <v>0</v>
      </c>
    </row>
    <row r="215" spans="1:11" ht="45">
      <c r="A215" s="151" t="s">
        <v>1235</v>
      </c>
      <c r="B215" s="151" t="s">
        <v>16</v>
      </c>
      <c r="C215" s="151" t="s">
        <v>17</v>
      </c>
      <c r="D215" s="151">
        <v>89985</v>
      </c>
      <c r="E215" s="152" t="s">
        <v>1236</v>
      </c>
      <c r="F215" s="151" t="s">
        <v>23</v>
      </c>
      <c r="G215" s="151">
        <v>6</v>
      </c>
      <c r="H215" s="153"/>
      <c r="I215" s="153"/>
      <c r="J215" s="153">
        <f t="shared" si="50"/>
        <v>0</v>
      </c>
      <c r="K215" s="114">
        <f t="shared" si="51"/>
        <v>0</v>
      </c>
    </row>
    <row r="216" spans="1:11" ht="45">
      <c r="A216" s="151" t="s">
        <v>1237</v>
      </c>
      <c r="B216" s="151" t="s">
        <v>16</v>
      </c>
      <c r="C216" s="151" t="s">
        <v>17</v>
      </c>
      <c r="D216" s="151">
        <v>86911</v>
      </c>
      <c r="E216" s="152" t="s">
        <v>1238</v>
      </c>
      <c r="F216" s="151" t="s">
        <v>23</v>
      </c>
      <c r="G216" s="151">
        <v>18</v>
      </c>
      <c r="H216" s="153"/>
      <c r="I216" s="153"/>
      <c r="J216" s="153">
        <f t="shared" si="50"/>
        <v>0</v>
      </c>
      <c r="K216" s="114">
        <f t="shared" si="51"/>
        <v>0</v>
      </c>
    </row>
    <row r="217" spans="1:11" ht="45">
      <c r="A217" s="151" t="s">
        <v>1239</v>
      </c>
      <c r="B217" s="151" t="s">
        <v>16</v>
      </c>
      <c r="C217" s="151" t="s">
        <v>17</v>
      </c>
      <c r="D217" s="151">
        <v>99635</v>
      </c>
      <c r="E217" s="152" t="s">
        <v>1240</v>
      </c>
      <c r="F217" s="151" t="s">
        <v>23</v>
      </c>
      <c r="G217" s="151">
        <v>21</v>
      </c>
      <c r="H217" s="153"/>
      <c r="I217" s="153"/>
      <c r="J217" s="153">
        <f t="shared" si="50"/>
        <v>0</v>
      </c>
      <c r="K217" s="114">
        <f t="shared" si="51"/>
        <v>0</v>
      </c>
    </row>
    <row r="218" spans="1:11" ht="15.75">
      <c r="A218" s="157" t="s">
        <v>332</v>
      </c>
      <c r="B218" s="157"/>
      <c r="C218" s="157"/>
      <c r="D218" s="157"/>
      <c r="E218" s="158" t="s">
        <v>333</v>
      </c>
      <c r="F218" s="157"/>
      <c r="G218" s="157"/>
      <c r="H218" s="159"/>
      <c r="I218" s="159"/>
      <c r="J218" s="159"/>
      <c r="K218" s="159">
        <f>SUM(K220:K224)</f>
        <v>0</v>
      </c>
    </row>
    <row r="219" spans="1:11">
      <c r="A219" s="151"/>
      <c r="B219" s="151"/>
      <c r="C219" s="151"/>
      <c r="D219" s="151"/>
      <c r="E219" s="152"/>
      <c r="F219" s="151"/>
      <c r="G219" s="151"/>
      <c r="H219" s="153"/>
      <c r="I219" s="153"/>
      <c r="J219" s="153"/>
      <c r="K219" s="153"/>
    </row>
    <row r="220" spans="1:11" ht="45">
      <c r="A220" s="151" t="s">
        <v>334</v>
      </c>
      <c r="B220" s="151" t="s">
        <v>16</v>
      </c>
      <c r="C220" s="151" t="s">
        <v>17</v>
      </c>
      <c r="D220" s="151">
        <v>102253</v>
      </c>
      <c r="E220" s="152" t="s">
        <v>335</v>
      </c>
      <c r="F220" s="151" t="s">
        <v>19</v>
      </c>
      <c r="G220" s="151">
        <v>82.16</v>
      </c>
      <c r="H220" s="153"/>
      <c r="I220" s="153"/>
      <c r="J220" s="153">
        <f t="shared" ref="J220:J224" si="52">TRUNC(G220*H220,2)</f>
        <v>0</v>
      </c>
      <c r="K220" s="114">
        <f t="shared" ref="K220:K224" si="53">TRUNC($G220*I220,2)</f>
        <v>0</v>
      </c>
    </row>
    <row r="221" spans="1:11" ht="105">
      <c r="A221" s="151" t="s">
        <v>336</v>
      </c>
      <c r="B221" s="151" t="s">
        <v>16</v>
      </c>
      <c r="C221" s="151" t="s">
        <v>20</v>
      </c>
      <c r="D221" s="151" t="s">
        <v>337</v>
      </c>
      <c r="E221" s="152" t="s">
        <v>338</v>
      </c>
      <c r="F221" s="151" t="s">
        <v>23</v>
      </c>
      <c r="G221" s="151">
        <v>1</v>
      </c>
      <c r="H221" s="153"/>
      <c r="I221" s="153"/>
      <c r="J221" s="153">
        <f t="shared" si="52"/>
        <v>0</v>
      </c>
      <c r="K221" s="114">
        <f t="shared" si="53"/>
        <v>0</v>
      </c>
    </row>
    <row r="222" spans="1:11" ht="90">
      <c r="A222" s="151" t="s">
        <v>339</v>
      </c>
      <c r="B222" s="151" t="s">
        <v>16</v>
      </c>
      <c r="C222" s="151" t="s">
        <v>20</v>
      </c>
      <c r="D222" s="151" t="s">
        <v>340</v>
      </c>
      <c r="E222" s="152" t="s">
        <v>341</v>
      </c>
      <c r="F222" s="151" t="s">
        <v>342</v>
      </c>
      <c r="G222" s="151">
        <v>2</v>
      </c>
      <c r="H222" s="153"/>
      <c r="I222" s="153"/>
      <c r="J222" s="153">
        <f t="shared" si="52"/>
        <v>0</v>
      </c>
      <c r="K222" s="114">
        <f t="shared" si="53"/>
        <v>0</v>
      </c>
    </row>
    <row r="223" spans="1:11" ht="90">
      <c r="A223" s="151" t="s">
        <v>343</v>
      </c>
      <c r="B223" s="151" t="s">
        <v>16</v>
      </c>
      <c r="C223" s="151" t="s">
        <v>20</v>
      </c>
      <c r="D223" s="151" t="s">
        <v>344</v>
      </c>
      <c r="E223" s="152" t="s">
        <v>345</v>
      </c>
      <c r="F223" s="151" t="s">
        <v>23</v>
      </c>
      <c r="G223" s="151">
        <v>4</v>
      </c>
      <c r="H223" s="153"/>
      <c r="I223" s="153"/>
      <c r="J223" s="153">
        <f t="shared" si="52"/>
        <v>0</v>
      </c>
      <c r="K223" s="114">
        <f t="shared" si="53"/>
        <v>0</v>
      </c>
    </row>
    <row r="224" spans="1:11" ht="60">
      <c r="A224" s="151" t="s">
        <v>346</v>
      </c>
      <c r="B224" s="151" t="s">
        <v>16</v>
      </c>
      <c r="C224" s="151" t="s">
        <v>20</v>
      </c>
      <c r="D224" s="151" t="s">
        <v>347</v>
      </c>
      <c r="E224" s="152" t="s">
        <v>348</v>
      </c>
      <c r="F224" s="151" t="s">
        <v>23</v>
      </c>
      <c r="G224" s="151">
        <v>2</v>
      </c>
      <c r="H224" s="153"/>
      <c r="I224" s="153"/>
      <c r="J224" s="153">
        <f t="shared" si="52"/>
        <v>0</v>
      </c>
      <c r="K224" s="114">
        <f t="shared" si="53"/>
        <v>0</v>
      </c>
    </row>
    <row r="225" spans="1:11" ht="15.75">
      <c r="A225" s="154" t="s">
        <v>349</v>
      </c>
      <c r="B225" s="154"/>
      <c r="C225" s="154"/>
      <c r="D225" s="154"/>
      <c r="E225" s="155" t="s">
        <v>350</v>
      </c>
      <c r="F225" s="154"/>
      <c r="G225" s="154"/>
      <c r="H225" s="156"/>
      <c r="I225" s="156"/>
      <c r="J225" s="156"/>
      <c r="K225" s="156">
        <f>SUM(K227,K231,K241,K251,K263,K268)</f>
        <v>0</v>
      </c>
    </row>
    <row r="226" spans="1:11">
      <c r="A226" s="151"/>
      <c r="B226" s="151"/>
      <c r="C226" s="151"/>
      <c r="D226" s="151"/>
      <c r="E226" s="152"/>
      <c r="F226" s="151"/>
      <c r="G226" s="151"/>
      <c r="H226" s="153"/>
      <c r="I226" s="153"/>
      <c r="J226" s="153"/>
      <c r="K226" s="153"/>
    </row>
    <row r="227" spans="1:11" ht="15.75">
      <c r="A227" s="157" t="s">
        <v>351</v>
      </c>
      <c r="B227" s="157"/>
      <c r="C227" s="157"/>
      <c r="D227" s="157"/>
      <c r="E227" s="158" t="s">
        <v>352</v>
      </c>
      <c r="F227" s="157"/>
      <c r="G227" s="157"/>
      <c r="H227" s="159"/>
      <c r="I227" s="159"/>
      <c r="J227" s="159"/>
      <c r="K227" s="159">
        <f>SUM(K229:K230)</f>
        <v>0</v>
      </c>
    </row>
    <row r="228" spans="1:11">
      <c r="A228" s="151"/>
      <c r="B228" s="151"/>
      <c r="C228" s="151"/>
      <c r="D228" s="151"/>
      <c r="E228" s="152"/>
      <c r="F228" s="151"/>
      <c r="G228" s="151"/>
      <c r="H228" s="153"/>
      <c r="I228" s="153"/>
      <c r="J228" s="153"/>
      <c r="K228" s="153"/>
    </row>
    <row r="229" spans="1:11" ht="60">
      <c r="A229" s="151" t="s">
        <v>353</v>
      </c>
      <c r="B229" s="151" t="s">
        <v>16</v>
      </c>
      <c r="C229" s="151" t="s">
        <v>17</v>
      </c>
      <c r="D229" s="151">
        <v>101879</v>
      </c>
      <c r="E229" s="152" t="s">
        <v>354</v>
      </c>
      <c r="F229" s="151" t="s">
        <v>23</v>
      </c>
      <c r="G229" s="151">
        <v>6</v>
      </c>
      <c r="H229" s="153"/>
      <c r="I229" s="153"/>
      <c r="J229" s="153">
        <f t="shared" ref="J229:J230" si="54">TRUNC(G229*H229,2)</f>
        <v>0</v>
      </c>
      <c r="K229" s="114">
        <f t="shared" ref="K229:K230" si="55">TRUNC($G229*I229,2)</f>
        <v>0</v>
      </c>
    </row>
    <row r="230" spans="1:11" ht="60">
      <c r="A230" s="151" t="s">
        <v>355</v>
      </c>
      <c r="B230" s="151" t="s">
        <v>16</v>
      </c>
      <c r="C230" s="151" t="s">
        <v>17</v>
      </c>
      <c r="D230" s="151">
        <v>101881</v>
      </c>
      <c r="E230" s="152" t="s">
        <v>356</v>
      </c>
      <c r="F230" s="151" t="s">
        <v>23</v>
      </c>
      <c r="G230" s="151">
        <v>2</v>
      </c>
      <c r="H230" s="153"/>
      <c r="I230" s="153"/>
      <c r="J230" s="153">
        <f t="shared" si="54"/>
        <v>0</v>
      </c>
      <c r="K230" s="114">
        <f t="shared" si="55"/>
        <v>0</v>
      </c>
    </row>
    <row r="231" spans="1:11" ht="15.75">
      <c r="A231" s="157" t="s">
        <v>357</v>
      </c>
      <c r="B231" s="157"/>
      <c r="C231" s="157"/>
      <c r="D231" s="157"/>
      <c r="E231" s="158" t="s">
        <v>358</v>
      </c>
      <c r="F231" s="157"/>
      <c r="G231" s="157"/>
      <c r="H231" s="159"/>
      <c r="I231" s="159"/>
      <c r="J231" s="159"/>
      <c r="K231" s="159">
        <f>SUM(K233:K240)</f>
        <v>0</v>
      </c>
    </row>
    <row r="232" spans="1:11">
      <c r="A232" s="151"/>
      <c r="B232" s="151"/>
      <c r="C232" s="151"/>
      <c r="D232" s="151"/>
      <c r="E232" s="152"/>
      <c r="F232" s="151"/>
      <c r="G232" s="151"/>
      <c r="H232" s="153"/>
      <c r="I232" s="153"/>
      <c r="J232" s="153"/>
      <c r="K232" s="153"/>
    </row>
    <row r="233" spans="1:11" ht="45">
      <c r="A233" s="151" t="s">
        <v>359</v>
      </c>
      <c r="B233" s="151" t="s">
        <v>16</v>
      </c>
      <c r="C233" s="151" t="s">
        <v>17</v>
      </c>
      <c r="D233" s="151">
        <v>91926</v>
      </c>
      <c r="E233" s="152" t="s">
        <v>360</v>
      </c>
      <c r="F233" s="151" t="s">
        <v>43</v>
      </c>
      <c r="G233" s="151">
        <v>15373.6</v>
      </c>
      <c r="H233" s="153"/>
      <c r="I233" s="153"/>
      <c r="J233" s="153">
        <f t="shared" ref="J233:J240" si="56">TRUNC(G233*H233,2)</f>
        <v>0</v>
      </c>
      <c r="K233" s="114">
        <f t="shared" ref="K233:K240" si="57">TRUNC($G233*I233,2)</f>
        <v>0</v>
      </c>
    </row>
    <row r="234" spans="1:11" ht="45">
      <c r="A234" s="151" t="s">
        <v>361</v>
      </c>
      <c r="B234" s="151" t="s">
        <v>16</v>
      </c>
      <c r="C234" s="151" t="s">
        <v>17</v>
      </c>
      <c r="D234" s="151">
        <v>91928</v>
      </c>
      <c r="E234" s="152" t="s">
        <v>362</v>
      </c>
      <c r="F234" s="151" t="s">
        <v>43</v>
      </c>
      <c r="G234" s="151">
        <v>1172</v>
      </c>
      <c r="H234" s="153"/>
      <c r="I234" s="153"/>
      <c r="J234" s="153">
        <f t="shared" si="56"/>
        <v>0</v>
      </c>
      <c r="K234" s="114">
        <f t="shared" si="57"/>
        <v>0</v>
      </c>
    </row>
    <row r="235" spans="1:11" ht="45">
      <c r="A235" s="151" t="s">
        <v>363</v>
      </c>
      <c r="B235" s="151" t="s">
        <v>16</v>
      </c>
      <c r="C235" s="151" t="s">
        <v>17</v>
      </c>
      <c r="D235" s="151">
        <v>91930</v>
      </c>
      <c r="E235" s="152" t="s">
        <v>364</v>
      </c>
      <c r="F235" s="151" t="s">
        <v>43</v>
      </c>
      <c r="G235" s="151">
        <v>1675.19</v>
      </c>
      <c r="H235" s="153"/>
      <c r="I235" s="153"/>
      <c r="J235" s="153">
        <f t="shared" si="56"/>
        <v>0</v>
      </c>
      <c r="K235" s="114">
        <f t="shared" si="57"/>
        <v>0</v>
      </c>
    </row>
    <row r="236" spans="1:11" ht="45">
      <c r="A236" s="151" t="s">
        <v>365</v>
      </c>
      <c r="B236" s="151" t="s">
        <v>16</v>
      </c>
      <c r="C236" s="151" t="s">
        <v>17</v>
      </c>
      <c r="D236" s="151">
        <v>92980</v>
      </c>
      <c r="E236" s="152" t="s">
        <v>366</v>
      </c>
      <c r="F236" s="151" t="s">
        <v>43</v>
      </c>
      <c r="G236" s="151">
        <v>585</v>
      </c>
      <c r="H236" s="153"/>
      <c r="I236" s="153"/>
      <c r="J236" s="153">
        <f t="shared" si="56"/>
        <v>0</v>
      </c>
      <c r="K236" s="114">
        <f t="shared" si="57"/>
        <v>0</v>
      </c>
    </row>
    <row r="237" spans="1:11" ht="45">
      <c r="A237" s="151" t="s">
        <v>367</v>
      </c>
      <c r="B237" s="151" t="s">
        <v>16</v>
      </c>
      <c r="C237" s="151" t="s">
        <v>17</v>
      </c>
      <c r="D237" s="151">
        <v>92982</v>
      </c>
      <c r="E237" s="152" t="s">
        <v>368</v>
      </c>
      <c r="F237" s="151" t="s">
        <v>43</v>
      </c>
      <c r="G237" s="151">
        <v>725.66</v>
      </c>
      <c r="H237" s="153"/>
      <c r="I237" s="153"/>
      <c r="J237" s="153">
        <f t="shared" si="56"/>
        <v>0</v>
      </c>
      <c r="K237" s="114">
        <f t="shared" si="57"/>
        <v>0</v>
      </c>
    </row>
    <row r="238" spans="1:11" ht="45">
      <c r="A238" s="151" t="s">
        <v>369</v>
      </c>
      <c r="B238" s="151" t="s">
        <v>16</v>
      </c>
      <c r="C238" s="151" t="s">
        <v>17</v>
      </c>
      <c r="D238" s="151">
        <v>92984</v>
      </c>
      <c r="E238" s="152" t="s">
        <v>370</v>
      </c>
      <c r="F238" s="151" t="s">
        <v>43</v>
      </c>
      <c r="G238" s="151">
        <v>424.71</v>
      </c>
      <c r="H238" s="153"/>
      <c r="I238" s="153"/>
      <c r="J238" s="153">
        <f t="shared" si="56"/>
        <v>0</v>
      </c>
      <c r="K238" s="114">
        <f t="shared" si="57"/>
        <v>0</v>
      </c>
    </row>
    <row r="239" spans="1:11" ht="45">
      <c r="A239" s="151" t="s">
        <v>371</v>
      </c>
      <c r="B239" s="151" t="s">
        <v>16</v>
      </c>
      <c r="C239" s="151" t="s">
        <v>17</v>
      </c>
      <c r="D239" s="151">
        <v>92988</v>
      </c>
      <c r="E239" s="152" t="s">
        <v>372</v>
      </c>
      <c r="F239" s="151" t="s">
        <v>43</v>
      </c>
      <c r="G239" s="151">
        <v>25</v>
      </c>
      <c r="H239" s="153"/>
      <c r="I239" s="153"/>
      <c r="J239" s="153">
        <f t="shared" si="56"/>
        <v>0</v>
      </c>
      <c r="K239" s="114">
        <f t="shared" si="57"/>
        <v>0</v>
      </c>
    </row>
    <row r="240" spans="1:11" ht="45">
      <c r="A240" s="151" t="s">
        <v>373</v>
      </c>
      <c r="B240" s="151" t="s">
        <v>16</v>
      </c>
      <c r="C240" s="151" t="s">
        <v>17</v>
      </c>
      <c r="D240" s="151">
        <v>92992</v>
      </c>
      <c r="E240" s="152" t="s">
        <v>374</v>
      </c>
      <c r="F240" s="151" t="s">
        <v>43</v>
      </c>
      <c r="G240" s="151">
        <v>65</v>
      </c>
      <c r="H240" s="153"/>
      <c r="I240" s="153"/>
      <c r="J240" s="153">
        <f t="shared" si="56"/>
        <v>0</v>
      </c>
      <c r="K240" s="114">
        <f t="shared" si="57"/>
        <v>0</v>
      </c>
    </row>
    <row r="241" spans="1:11" ht="15.75">
      <c r="A241" s="157" t="s">
        <v>375</v>
      </c>
      <c r="B241" s="157"/>
      <c r="C241" s="157"/>
      <c r="D241" s="157"/>
      <c r="E241" s="158" t="s">
        <v>376</v>
      </c>
      <c r="F241" s="157"/>
      <c r="G241" s="157"/>
      <c r="H241" s="159"/>
      <c r="I241" s="159"/>
      <c r="J241" s="159"/>
      <c r="K241" s="159">
        <f>SUM(K243:K250)</f>
        <v>0</v>
      </c>
    </row>
    <row r="242" spans="1:11">
      <c r="A242" s="151"/>
      <c r="B242" s="151"/>
      <c r="C242" s="151"/>
      <c r="D242" s="151"/>
      <c r="E242" s="152"/>
      <c r="F242" s="151"/>
      <c r="G242" s="151"/>
      <c r="H242" s="153"/>
      <c r="I242" s="153"/>
      <c r="J242" s="153"/>
      <c r="K242" s="153"/>
    </row>
    <row r="243" spans="1:11" ht="30">
      <c r="A243" s="151" t="s">
        <v>377</v>
      </c>
      <c r="B243" s="151" t="s">
        <v>16</v>
      </c>
      <c r="C243" s="151" t="s">
        <v>17</v>
      </c>
      <c r="D243" s="151">
        <v>93653</v>
      </c>
      <c r="E243" s="152" t="s">
        <v>378</v>
      </c>
      <c r="F243" s="151" t="s">
        <v>23</v>
      </c>
      <c r="G243" s="151">
        <v>51</v>
      </c>
      <c r="H243" s="153"/>
      <c r="I243" s="153"/>
      <c r="J243" s="153">
        <f t="shared" ref="J243:J250" si="58">TRUNC(G243*H243,2)</f>
        <v>0</v>
      </c>
      <c r="K243" s="114">
        <f t="shared" ref="K243:K250" si="59">TRUNC($G243*I243,2)</f>
        <v>0</v>
      </c>
    </row>
    <row r="244" spans="1:11" ht="30">
      <c r="A244" s="151" t="s">
        <v>379</v>
      </c>
      <c r="B244" s="151" t="s">
        <v>16</v>
      </c>
      <c r="C244" s="151" t="s">
        <v>17</v>
      </c>
      <c r="D244" s="151">
        <v>93662</v>
      </c>
      <c r="E244" s="152" t="s">
        <v>380</v>
      </c>
      <c r="F244" s="151" t="s">
        <v>23</v>
      </c>
      <c r="G244" s="151">
        <v>9</v>
      </c>
      <c r="H244" s="153"/>
      <c r="I244" s="153"/>
      <c r="J244" s="153">
        <f t="shared" si="58"/>
        <v>0</v>
      </c>
      <c r="K244" s="114">
        <f t="shared" si="59"/>
        <v>0</v>
      </c>
    </row>
    <row r="245" spans="1:11" ht="30">
      <c r="A245" s="151" t="s">
        <v>381</v>
      </c>
      <c r="B245" s="151" t="s">
        <v>16</v>
      </c>
      <c r="C245" s="151" t="s">
        <v>17</v>
      </c>
      <c r="D245" s="151">
        <v>93664</v>
      </c>
      <c r="E245" s="152" t="s">
        <v>382</v>
      </c>
      <c r="F245" s="151" t="s">
        <v>23</v>
      </c>
      <c r="G245" s="151">
        <v>37</v>
      </c>
      <c r="H245" s="153"/>
      <c r="I245" s="153"/>
      <c r="J245" s="153">
        <f t="shared" si="58"/>
        <v>0</v>
      </c>
      <c r="K245" s="114">
        <f t="shared" si="59"/>
        <v>0</v>
      </c>
    </row>
    <row r="246" spans="1:11" ht="30">
      <c r="A246" s="151" t="s">
        <v>383</v>
      </c>
      <c r="B246" s="151" t="s">
        <v>16</v>
      </c>
      <c r="C246" s="151" t="s">
        <v>17</v>
      </c>
      <c r="D246" s="151">
        <v>93672</v>
      </c>
      <c r="E246" s="152" t="s">
        <v>384</v>
      </c>
      <c r="F246" s="151" t="s">
        <v>23</v>
      </c>
      <c r="G246" s="151">
        <v>3</v>
      </c>
      <c r="H246" s="153"/>
      <c r="I246" s="153"/>
      <c r="J246" s="153">
        <f t="shared" si="58"/>
        <v>0</v>
      </c>
      <c r="K246" s="114">
        <f t="shared" si="59"/>
        <v>0</v>
      </c>
    </row>
    <row r="247" spans="1:11" ht="30">
      <c r="A247" s="151" t="s">
        <v>385</v>
      </c>
      <c r="B247" s="151" t="s">
        <v>16</v>
      </c>
      <c r="C247" s="151" t="s">
        <v>17</v>
      </c>
      <c r="D247" s="151">
        <v>93673</v>
      </c>
      <c r="E247" s="152" t="s">
        <v>386</v>
      </c>
      <c r="F247" s="151" t="s">
        <v>23</v>
      </c>
      <c r="G247" s="151">
        <v>2</v>
      </c>
      <c r="H247" s="153"/>
      <c r="I247" s="153"/>
      <c r="J247" s="153">
        <f t="shared" si="58"/>
        <v>0</v>
      </c>
      <c r="K247" s="114">
        <f t="shared" si="59"/>
        <v>0</v>
      </c>
    </row>
    <row r="248" spans="1:11" ht="30">
      <c r="A248" s="151" t="s">
        <v>387</v>
      </c>
      <c r="B248" s="151" t="s">
        <v>16</v>
      </c>
      <c r="C248" s="151" t="s">
        <v>20</v>
      </c>
      <c r="D248" s="151" t="s">
        <v>388</v>
      </c>
      <c r="E248" s="152" t="s">
        <v>389</v>
      </c>
      <c r="F248" s="151" t="s">
        <v>23</v>
      </c>
      <c r="G248" s="151">
        <v>1</v>
      </c>
      <c r="H248" s="153"/>
      <c r="I248" s="153"/>
      <c r="J248" s="153">
        <f t="shared" si="58"/>
        <v>0</v>
      </c>
      <c r="K248" s="114">
        <f t="shared" si="59"/>
        <v>0</v>
      </c>
    </row>
    <row r="249" spans="1:11" ht="30">
      <c r="A249" s="151" t="s">
        <v>390</v>
      </c>
      <c r="B249" s="151" t="s">
        <v>16</v>
      </c>
      <c r="C249" s="151" t="s">
        <v>20</v>
      </c>
      <c r="D249" s="151" t="s">
        <v>391</v>
      </c>
      <c r="E249" s="152" t="s">
        <v>392</v>
      </c>
      <c r="F249" s="151" t="s">
        <v>23</v>
      </c>
      <c r="G249" s="151">
        <v>2</v>
      </c>
      <c r="H249" s="153"/>
      <c r="I249" s="153"/>
      <c r="J249" s="153">
        <f t="shared" si="58"/>
        <v>0</v>
      </c>
      <c r="K249" s="114">
        <f t="shared" si="59"/>
        <v>0</v>
      </c>
    </row>
    <row r="250" spans="1:11" ht="30">
      <c r="A250" s="151" t="s">
        <v>393</v>
      </c>
      <c r="B250" s="151" t="s">
        <v>16</v>
      </c>
      <c r="C250" s="151" t="s">
        <v>20</v>
      </c>
      <c r="D250" s="151" t="s">
        <v>394</v>
      </c>
      <c r="E250" s="152" t="s">
        <v>395</v>
      </c>
      <c r="F250" s="151" t="s">
        <v>23</v>
      </c>
      <c r="G250" s="151">
        <v>4</v>
      </c>
      <c r="H250" s="153"/>
      <c r="I250" s="153"/>
      <c r="J250" s="153">
        <f t="shared" si="58"/>
        <v>0</v>
      </c>
      <c r="K250" s="114">
        <f t="shared" si="59"/>
        <v>0</v>
      </c>
    </row>
    <row r="251" spans="1:11" ht="15.75">
      <c r="A251" s="157" t="s">
        <v>396</v>
      </c>
      <c r="B251" s="157"/>
      <c r="C251" s="157"/>
      <c r="D251" s="157"/>
      <c r="E251" s="158" t="s">
        <v>397</v>
      </c>
      <c r="F251" s="157"/>
      <c r="G251" s="157"/>
      <c r="H251" s="159"/>
      <c r="I251" s="159"/>
      <c r="J251" s="159"/>
      <c r="K251" s="159">
        <f>SUM(K253:K262)</f>
        <v>0</v>
      </c>
    </row>
    <row r="252" spans="1:11">
      <c r="A252" s="151"/>
      <c r="B252" s="151"/>
      <c r="C252" s="151"/>
      <c r="D252" s="151"/>
      <c r="E252" s="152"/>
      <c r="F252" s="151"/>
      <c r="G252" s="151"/>
      <c r="H252" s="153"/>
      <c r="I252" s="153"/>
      <c r="J252" s="153"/>
      <c r="K252" s="153"/>
    </row>
    <row r="253" spans="1:11" ht="45">
      <c r="A253" s="151" t="s">
        <v>398</v>
      </c>
      <c r="B253" s="151" t="s">
        <v>16</v>
      </c>
      <c r="C253" s="151" t="s">
        <v>17</v>
      </c>
      <c r="D253" s="151">
        <v>91836</v>
      </c>
      <c r="E253" s="152" t="s">
        <v>399</v>
      </c>
      <c r="F253" s="151" t="s">
        <v>43</v>
      </c>
      <c r="G253" s="151">
        <v>2120</v>
      </c>
      <c r="H253" s="153"/>
      <c r="I253" s="153"/>
      <c r="J253" s="153">
        <f t="shared" ref="J253:J262" si="60">TRUNC(G253*H253,2)</f>
        <v>0</v>
      </c>
      <c r="K253" s="114">
        <f t="shared" ref="K253:K262" si="61">TRUNC($G253*I253,2)</f>
        <v>0</v>
      </c>
    </row>
    <row r="254" spans="1:11" ht="45">
      <c r="A254" s="151" t="s">
        <v>400</v>
      </c>
      <c r="B254" s="151" t="s">
        <v>16</v>
      </c>
      <c r="C254" s="151" t="s">
        <v>17</v>
      </c>
      <c r="D254" s="151">
        <v>91834</v>
      </c>
      <c r="E254" s="152" t="s">
        <v>401</v>
      </c>
      <c r="F254" s="151" t="s">
        <v>43</v>
      </c>
      <c r="G254" s="151">
        <v>2900</v>
      </c>
      <c r="H254" s="153"/>
      <c r="I254" s="153"/>
      <c r="J254" s="153">
        <f t="shared" si="60"/>
        <v>0</v>
      </c>
      <c r="K254" s="114">
        <f t="shared" si="61"/>
        <v>0</v>
      </c>
    </row>
    <row r="255" spans="1:11" ht="30">
      <c r="A255" s="151" t="s">
        <v>402</v>
      </c>
      <c r="B255" s="151" t="s">
        <v>16</v>
      </c>
      <c r="C255" s="151" t="s">
        <v>17</v>
      </c>
      <c r="D255" s="151">
        <v>97668</v>
      </c>
      <c r="E255" s="152" t="s">
        <v>403</v>
      </c>
      <c r="F255" s="151" t="s">
        <v>43</v>
      </c>
      <c r="G255" s="151">
        <v>360</v>
      </c>
      <c r="H255" s="153"/>
      <c r="I255" s="153"/>
      <c r="J255" s="153">
        <f t="shared" si="60"/>
        <v>0</v>
      </c>
      <c r="K255" s="114">
        <f t="shared" si="61"/>
        <v>0</v>
      </c>
    </row>
    <row r="256" spans="1:11" ht="45">
      <c r="A256" s="151" t="s">
        <v>404</v>
      </c>
      <c r="B256" s="151" t="s">
        <v>16</v>
      </c>
      <c r="C256" s="151" t="s">
        <v>17</v>
      </c>
      <c r="D256" s="151">
        <v>95782</v>
      </c>
      <c r="E256" s="152" t="s">
        <v>405</v>
      </c>
      <c r="F256" s="151" t="s">
        <v>23</v>
      </c>
      <c r="G256" s="151">
        <v>36</v>
      </c>
      <c r="H256" s="153"/>
      <c r="I256" s="153"/>
      <c r="J256" s="153">
        <f t="shared" si="60"/>
        <v>0</v>
      </c>
      <c r="K256" s="114">
        <f t="shared" si="61"/>
        <v>0</v>
      </c>
    </row>
    <row r="257" spans="1:11" ht="45">
      <c r="A257" s="151" t="s">
        <v>406</v>
      </c>
      <c r="B257" s="151" t="s">
        <v>16</v>
      </c>
      <c r="C257" s="151" t="s">
        <v>17</v>
      </c>
      <c r="D257" s="151">
        <v>95746</v>
      </c>
      <c r="E257" s="152" t="s">
        <v>407</v>
      </c>
      <c r="F257" s="151" t="s">
        <v>43</v>
      </c>
      <c r="G257" s="151">
        <v>49.33</v>
      </c>
      <c r="H257" s="153"/>
      <c r="I257" s="153"/>
      <c r="J257" s="153">
        <f t="shared" si="60"/>
        <v>0</v>
      </c>
      <c r="K257" s="114">
        <f t="shared" si="61"/>
        <v>0</v>
      </c>
    </row>
    <row r="258" spans="1:11" ht="45">
      <c r="A258" s="151" t="s">
        <v>408</v>
      </c>
      <c r="B258" s="151" t="s">
        <v>16</v>
      </c>
      <c r="C258" s="151" t="s">
        <v>17</v>
      </c>
      <c r="D258" s="151">
        <v>91940</v>
      </c>
      <c r="E258" s="152" t="s">
        <v>409</v>
      </c>
      <c r="F258" s="151" t="s">
        <v>23</v>
      </c>
      <c r="G258" s="151">
        <v>558</v>
      </c>
      <c r="H258" s="153"/>
      <c r="I258" s="153"/>
      <c r="J258" s="153">
        <f t="shared" si="60"/>
        <v>0</v>
      </c>
      <c r="K258" s="114">
        <f t="shared" si="61"/>
        <v>0</v>
      </c>
    </row>
    <row r="259" spans="1:11" ht="30">
      <c r="A259" s="151" t="s">
        <v>410</v>
      </c>
      <c r="B259" s="151" t="s">
        <v>16</v>
      </c>
      <c r="C259" s="151" t="s">
        <v>17</v>
      </c>
      <c r="D259" s="151">
        <v>91937</v>
      </c>
      <c r="E259" s="152" t="s">
        <v>411</v>
      </c>
      <c r="F259" s="151" t="s">
        <v>23</v>
      </c>
      <c r="G259" s="151">
        <v>257</v>
      </c>
      <c r="H259" s="153"/>
      <c r="I259" s="153"/>
      <c r="J259" s="153">
        <f t="shared" si="60"/>
        <v>0</v>
      </c>
      <c r="K259" s="114">
        <f t="shared" si="61"/>
        <v>0</v>
      </c>
    </row>
    <row r="260" spans="1:11" ht="30">
      <c r="A260" s="151" t="s">
        <v>412</v>
      </c>
      <c r="B260" s="151" t="s">
        <v>16</v>
      </c>
      <c r="C260" s="151" t="s">
        <v>20</v>
      </c>
      <c r="D260" s="151" t="s">
        <v>413</v>
      </c>
      <c r="E260" s="152" t="s">
        <v>414</v>
      </c>
      <c r="F260" s="151" t="s">
        <v>23</v>
      </c>
      <c r="G260" s="151">
        <v>20</v>
      </c>
      <c r="H260" s="153"/>
      <c r="I260" s="153"/>
      <c r="J260" s="153">
        <f t="shared" si="60"/>
        <v>0</v>
      </c>
      <c r="K260" s="114">
        <f t="shared" si="61"/>
        <v>0</v>
      </c>
    </row>
    <row r="261" spans="1:11" ht="30">
      <c r="A261" s="151" t="s">
        <v>415</v>
      </c>
      <c r="B261" s="151" t="s">
        <v>16</v>
      </c>
      <c r="C261" s="151" t="s">
        <v>20</v>
      </c>
      <c r="D261" s="151" t="s">
        <v>416</v>
      </c>
      <c r="E261" s="152" t="s">
        <v>1241</v>
      </c>
      <c r="F261" s="151" t="s">
        <v>23</v>
      </c>
      <c r="G261" s="151">
        <v>40</v>
      </c>
      <c r="H261" s="153"/>
      <c r="I261" s="153"/>
      <c r="J261" s="153">
        <f t="shared" si="60"/>
        <v>0</v>
      </c>
      <c r="K261" s="114">
        <f t="shared" si="61"/>
        <v>0</v>
      </c>
    </row>
    <row r="262" spans="1:11" ht="30">
      <c r="A262" s="151" t="s">
        <v>417</v>
      </c>
      <c r="B262" s="151" t="s">
        <v>16</v>
      </c>
      <c r="C262" s="151" t="s">
        <v>20</v>
      </c>
      <c r="D262" s="151" t="s">
        <v>418</v>
      </c>
      <c r="E262" s="152" t="s">
        <v>419</v>
      </c>
      <c r="F262" s="151" t="s">
        <v>23</v>
      </c>
      <c r="G262" s="151">
        <v>20</v>
      </c>
      <c r="H262" s="153"/>
      <c r="I262" s="153"/>
      <c r="J262" s="153">
        <f t="shared" si="60"/>
        <v>0</v>
      </c>
      <c r="K262" s="114">
        <f t="shared" si="61"/>
        <v>0</v>
      </c>
    </row>
    <row r="263" spans="1:11" ht="15.75">
      <c r="A263" s="157" t="s">
        <v>420</v>
      </c>
      <c r="B263" s="157"/>
      <c r="C263" s="157"/>
      <c r="D263" s="157"/>
      <c r="E263" s="158" t="s">
        <v>421</v>
      </c>
      <c r="F263" s="157"/>
      <c r="G263" s="157"/>
      <c r="H263" s="159"/>
      <c r="I263" s="159"/>
      <c r="J263" s="159"/>
      <c r="K263" s="159">
        <f>SUM(K265:K267)</f>
        <v>0</v>
      </c>
    </row>
    <row r="264" spans="1:11">
      <c r="A264" s="151"/>
      <c r="B264" s="151"/>
      <c r="C264" s="151"/>
      <c r="D264" s="151"/>
      <c r="E264" s="152"/>
      <c r="F264" s="151"/>
      <c r="G264" s="151"/>
      <c r="H264" s="153"/>
      <c r="I264" s="153"/>
      <c r="J264" s="153"/>
      <c r="K264" s="153"/>
    </row>
    <row r="265" spans="1:11" ht="30">
      <c r="A265" s="151" t="s">
        <v>422</v>
      </c>
      <c r="B265" s="151" t="s">
        <v>16</v>
      </c>
      <c r="C265" s="151" t="s">
        <v>20</v>
      </c>
      <c r="D265" s="151" t="s">
        <v>423</v>
      </c>
      <c r="E265" s="152" t="s">
        <v>424</v>
      </c>
      <c r="F265" s="151" t="s">
        <v>23</v>
      </c>
      <c r="G265" s="151">
        <v>247</v>
      </c>
      <c r="H265" s="153"/>
      <c r="I265" s="153"/>
      <c r="J265" s="153">
        <f t="shared" ref="J265:J267" si="62">TRUNC(G265*H265,2)</f>
        <v>0</v>
      </c>
      <c r="K265" s="114">
        <f t="shared" ref="K265:K267" si="63">TRUNC($G265*I265,2)</f>
        <v>0</v>
      </c>
    </row>
    <row r="266" spans="1:11" ht="30">
      <c r="A266" s="151" t="s">
        <v>425</v>
      </c>
      <c r="B266" s="151" t="s">
        <v>16</v>
      </c>
      <c r="C266" s="151" t="s">
        <v>20</v>
      </c>
      <c r="D266" s="151" t="s">
        <v>426</v>
      </c>
      <c r="E266" s="152" t="s">
        <v>427</v>
      </c>
      <c r="F266" s="151" t="s">
        <v>23</v>
      </c>
      <c r="G266" s="151">
        <v>24</v>
      </c>
      <c r="H266" s="153"/>
      <c r="I266" s="153"/>
      <c r="J266" s="153">
        <f t="shared" si="62"/>
        <v>0</v>
      </c>
      <c r="K266" s="114">
        <f t="shared" si="63"/>
        <v>0</v>
      </c>
    </row>
    <row r="267" spans="1:11" ht="30">
      <c r="A267" s="151" t="s">
        <v>428</v>
      </c>
      <c r="B267" s="151" t="s">
        <v>16</v>
      </c>
      <c r="C267" s="151" t="s">
        <v>20</v>
      </c>
      <c r="D267" s="151" t="s">
        <v>429</v>
      </c>
      <c r="E267" s="152" t="s">
        <v>430</v>
      </c>
      <c r="F267" s="151" t="s">
        <v>23</v>
      </c>
      <c r="G267" s="151">
        <v>24</v>
      </c>
      <c r="H267" s="153"/>
      <c r="I267" s="153"/>
      <c r="J267" s="153">
        <f t="shared" si="62"/>
        <v>0</v>
      </c>
      <c r="K267" s="114">
        <f t="shared" si="63"/>
        <v>0</v>
      </c>
    </row>
    <row r="268" spans="1:11" ht="15.75">
      <c r="A268" s="157" t="s">
        <v>431</v>
      </c>
      <c r="B268" s="157"/>
      <c r="C268" s="157"/>
      <c r="D268" s="157"/>
      <c r="E268" s="158" t="s">
        <v>432</v>
      </c>
      <c r="F268" s="157"/>
      <c r="G268" s="157"/>
      <c r="H268" s="159"/>
      <c r="I268" s="159"/>
      <c r="J268" s="159"/>
      <c r="K268" s="159">
        <f>SUM(K270:K274)</f>
        <v>0</v>
      </c>
    </row>
    <row r="269" spans="1:11">
      <c r="A269" s="151"/>
      <c r="B269" s="151"/>
      <c r="C269" s="151"/>
      <c r="D269" s="151"/>
      <c r="E269" s="152"/>
      <c r="F269" s="151"/>
      <c r="G269" s="151"/>
      <c r="H269" s="153"/>
      <c r="I269" s="153"/>
      <c r="J269" s="153"/>
      <c r="K269" s="153"/>
    </row>
    <row r="270" spans="1:11" ht="30">
      <c r="A270" s="151" t="s">
        <v>433</v>
      </c>
      <c r="B270" s="151" t="s">
        <v>16</v>
      </c>
      <c r="C270" s="151" t="s">
        <v>17</v>
      </c>
      <c r="D270" s="151">
        <v>91953</v>
      </c>
      <c r="E270" s="152" t="s">
        <v>434</v>
      </c>
      <c r="F270" s="151" t="s">
        <v>23</v>
      </c>
      <c r="G270" s="151">
        <v>22</v>
      </c>
      <c r="H270" s="153"/>
      <c r="I270" s="153"/>
      <c r="J270" s="153">
        <f t="shared" ref="J270:J274" si="64">TRUNC(G270*H270,2)</f>
        <v>0</v>
      </c>
      <c r="K270" s="114">
        <f t="shared" ref="K270:K274" si="65">TRUNC($G270*I270,2)</f>
        <v>0</v>
      </c>
    </row>
    <row r="271" spans="1:11" ht="30">
      <c r="A271" s="151" t="s">
        <v>435</v>
      </c>
      <c r="B271" s="151" t="s">
        <v>16</v>
      </c>
      <c r="C271" s="151" t="s">
        <v>17</v>
      </c>
      <c r="D271" s="151">
        <v>91959</v>
      </c>
      <c r="E271" s="152" t="s">
        <v>436</v>
      </c>
      <c r="F271" s="151" t="s">
        <v>23</v>
      </c>
      <c r="G271" s="151">
        <v>4</v>
      </c>
      <c r="H271" s="153"/>
      <c r="I271" s="153"/>
      <c r="J271" s="153">
        <f t="shared" si="64"/>
        <v>0</v>
      </c>
      <c r="K271" s="114">
        <f t="shared" si="65"/>
        <v>0</v>
      </c>
    </row>
    <row r="272" spans="1:11" ht="30">
      <c r="A272" s="151" t="s">
        <v>437</v>
      </c>
      <c r="B272" s="151" t="s">
        <v>16</v>
      </c>
      <c r="C272" s="151" t="s">
        <v>17</v>
      </c>
      <c r="D272" s="151">
        <v>91967</v>
      </c>
      <c r="E272" s="152" t="s">
        <v>438</v>
      </c>
      <c r="F272" s="151" t="s">
        <v>23</v>
      </c>
      <c r="G272" s="151">
        <v>39</v>
      </c>
      <c r="H272" s="153"/>
      <c r="I272" s="153"/>
      <c r="J272" s="153">
        <f t="shared" si="64"/>
        <v>0</v>
      </c>
      <c r="K272" s="114">
        <f t="shared" si="65"/>
        <v>0</v>
      </c>
    </row>
    <row r="273" spans="1:11" ht="30">
      <c r="A273" s="151" t="s">
        <v>439</v>
      </c>
      <c r="B273" s="151" t="s">
        <v>16</v>
      </c>
      <c r="C273" s="151" t="s">
        <v>17</v>
      </c>
      <c r="D273" s="151">
        <v>91996</v>
      </c>
      <c r="E273" s="152" t="s">
        <v>440</v>
      </c>
      <c r="F273" s="151" t="s">
        <v>23</v>
      </c>
      <c r="G273" s="151">
        <v>490</v>
      </c>
      <c r="H273" s="153"/>
      <c r="I273" s="153"/>
      <c r="J273" s="153">
        <f t="shared" si="64"/>
        <v>0</v>
      </c>
      <c r="K273" s="114">
        <f t="shared" si="65"/>
        <v>0</v>
      </c>
    </row>
    <row r="274" spans="1:11" ht="45">
      <c r="A274" s="151" t="s">
        <v>441</v>
      </c>
      <c r="B274" s="151" t="s">
        <v>16</v>
      </c>
      <c r="C274" s="151" t="s">
        <v>17</v>
      </c>
      <c r="D274" s="151">
        <v>92005</v>
      </c>
      <c r="E274" s="152" t="s">
        <v>442</v>
      </c>
      <c r="F274" s="151" t="s">
        <v>23</v>
      </c>
      <c r="G274" s="151">
        <v>50</v>
      </c>
      <c r="H274" s="153"/>
      <c r="I274" s="153"/>
      <c r="J274" s="153">
        <f t="shared" si="64"/>
        <v>0</v>
      </c>
      <c r="K274" s="114">
        <f t="shared" si="65"/>
        <v>0</v>
      </c>
    </row>
    <row r="275" spans="1:11" ht="15.75">
      <c r="A275" s="154" t="s">
        <v>443</v>
      </c>
      <c r="B275" s="154"/>
      <c r="C275" s="154"/>
      <c r="D275" s="154"/>
      <c r="E275" s="155" t="s">
        <v>444</v>
      </c>
      <c r="F275" s="154"/>
      <c r="G275" s="154"/>
      <c r="H275" s="156"/>
      <c r="I275" s="156"/>
      <c r="J275" s="156"/>
      <c r="K275" s="156">
        <f>SUM(K277,K278,K283)</f>
        <v>0</v>
      </c>
    </row>
    <row r="276" spans="1:11">
      <c r="A276" s="151"/>
      <c r="B276" s="151"/>
      <c r="C276" s="151"/>
      <c r="D276" s="151"/>
      <c r="E276" s="152"/>
      <c r="F276" s="151"/>
      <c r="G276" s="151"/>
      <c r="H276" s="153"/>
      <c r="I276" s="153"/>
      <c r="J276" s="153"/>
      <c r="K276" s="153"/>
    </row>
    <row r="277" spans="1:11" ht="45">
      <c r="A277" s="151" t="s">
        <v>445</v>
      </c>
      <c r="B277" s="151" t="s">
        <v>16</v>
      </c>
      <c r="C277" s="151" t="s">
        <v>17</v>
      </c>
      <c r="D277" s="151">
        <v>91940</v>
      </c>
      <c r="E277" s="152" t="s">
        <v>409</v>
      </c>
      <c r="F277" s="151" t="s">
        <v>23</v>
      </c>
      <c r="G277" s="151">
        <v>220</v>
      </c>
      <c r="H277" s="153"/>
      <c r="I277" s="153"/>
      <c r="J277" s="153">
        <f t="shared" ref="J277" si="66">TRUNC(G277*H277,2)</f>
        <v>0</v>
      </c>
      <c r="K277" s="114">
        <f t="shared" ref="K277" si="67">TRUNC($G277*I277,2)</f>
        <v>0</v>
      </c>
    </row>
    <row r="278" spans="1:11" ht="15.75">
      <c r="A278" s="157" t="s">
        <v>445</v>
      </c>
      <c r="B278" s="157"/>
      <c r="C278" s="157"/>
      <c r="D278" s="157"/>
      <c r="E278" s="158" t="s">
        <v>446</v>
      </c>
      <c r="F278" s="157"/>
      <c r="G278" s="157"/>
      <c r="H278" s="159"/>
      <c r="I278" s="159"/>
      <c r="J278" s="159"/>
      <c r="K278" s="159">
        <f>SUM(K280:K282)</f>
        <v>0</v>
      </c>
    </row>
    <row r="279" spans="1:11">
      <c r="A279" s="151"/>
      <c r="B279" s="151"/>
      <c r="C279" s="151"/>
      <c r="D279" s="151"/>
      <c r="E279" s="152"/>
      <c r="F279" s="151"/>
      <c r="G279" s="151"/>
      <c r="H279" s="153"/>
      <c r="I279" s="153"/>
      <c r="J279" s="153"/>
      <c r="K279" s="153"/>
    </row>
    <row r="280" spans="1:11" ht="30">
      <c r="A280" s="151" t="s">
        <v>447</v>
      </c>
      <c r="B280" s="151" t="s">
        <v>16</v>
      </c>
      <c r="C280" s="151" t="s">
        <v>17</v>
      </c>
      <c r="D280" s="151">
        <v>98307</v>
      </c>
      <c r="E280" s="152" t="s">
        <v>448</v>
      </c>
      <c r="F280" s="151" t="s">
        <v>23</v>
      </c>
      <c r="G280" s="151">
        <v>220</v>
      </c>
      <c r="H280" s="153"/>
      <c r="I280" s="153"/>
      <c r="J280" s="153">
        <f t="shared" ref="J280:J282" si="68">TRUNC(G280*H280,2)</f>
        <v>0</v>
      </c>
      <c r="K280" s="114">
        <f t="shared" ref="K280:K282" si="69">TRUNC($G280*I280,2)</f>
        <v>0</v>
      </c>
    </row>
    <row r="281" spans="1:11" ht="30">
      <c r="A281" s="151" t="s">
        <v>449</v>
      </c>
      <c r="B281" s="151" t="s">
        <v>16</v>
      </c>
      <c r="C281" s="151" t="s">
        <v>20</v>
      </c>
      <c r="D281" s="151" t="s">
        <v>450</v>
      </c>
      <c r="E281" s="152" t="s">
        <v>451</v>
      </c>
      <c r="F281" s="151" t="s">
        <v>23</v>
      </c>
      <c r="G281" s="151">
        <v>220</v>
      </c>
      <c r="H281" s="153"/>
      <c r="I281" s="153"/>
      <c r="J281" s="153">
        <f t="shared" si="68"/>
        <v>0</v>
      </c>
      <c r="K281" s="114">
        <f t="shared" si="69"/>
        <v>0</v>
      </c>
    </row>
    <row r="282" spans="1:11" ht="30">
      <c r="A282" s="151" t="s">
        <v>452</v>
      </c>
      <c r="B282" s="151" t="s">
        <v>16</v>
      </c>
      <c r="C282" s="151" t="s">
        <v>20</v>
      </c>
      <c r="D282" s="151" t="s">
        <v>453</v>
      </c>
      <c r="E282" s="152" t="s">
        <v>454</v>
      </c>
      <c r="F282" s="151" t="s">
        <v>23</v>
      </c>
      <c r="G282" s="151">
        <v>230</v>
      </c>
      <c r="H282" s="153"/>
      <c r="I282" s="153"/>
      <c r="J282" s="153">
        <f t="shared" si="68"/>
        <v>0</v>
      </c>
      <c r="K282" s="114">
        <f t="shared" si="69"/>
        <v>0</v>
      </c>
    </row>
    <row r="283" spans="1:11" ht="15.75">
      <c r="A283" s="157" t="s">
        <v>455</v>
      </c>
      <c r="B283" s="157"/>
      <c r="C283" s="157"/>
      <c r="D283" s="157"/>
      <c r="E283" s="158" t="s">
        <v>456</v>
      </c>
      <c r="F283" s="157"/>
      <c r="G283" s="157"/>
      <c r="H283" s="159"/>
      <c r="I283" s="159"/>
      <c r="J283" s="159"/>
      <c r="K283" s="159">
        <f>SUM(K285:K292)</f>
        <v>0</v>
      </c>
    </row>
    <row r="284" spans="1:11">
      <c r="A284" s="151"/>
      <c r="B284" s="151"/>
      <c r="C284" s="151"/>
      <c r="D284" s="151"/>
      <c r="E284" s="152"/>
      <c r="F284" s="151"/>
      <c r="G284" s="151"/>
      <c r="H284" s="153"/>
      <c r="I284" s="153"/>
      <c r="J284" s="153"/>
      <c r="K284" s="153"/>
    </row>
    <row r="285" spans="1:11" ht="30">
      <c r="A285" s="151" t="s">
        <v>457</v>
      </c>
      <c r="B285" s="151" t="s">
        <v>16</v>
      </c>
      <c r="C285" s="151" t="s">
        <v>17</v>
      </c>
      <c r="D285" s="151">
        <v>98297</v>
      </c>
      <c r="E285" s="152" t="s">
        <v>458</v>
      </c>
      <c r="F285" s="151" t="s">
        <v>43</v>
      </c>
      <c r="G285" s="151">
        <v>9455</v>
      </c>
      <c r="H285" s="153"/>
      <c r="I285" s="153"/>
      <c r="J285" s="153">
        <f t="shared" ref="J285:J292" si="70">TRUNC(G285*H285,2)</f>
        <v>0</v>
      </c>
      <c r="K285" s="114">
        <f t="shared" ref="K285:K292" si="71">TRUNC($G285*I285,2)</f>
        <v>0</v>
      </c>
    </row>
    <row r="286" spans="1:11" ht="45">
      <c r="A286" s="151" t="s">
        <v>459</v>
      </c>
      <c r="B286" s="151" t="s">
        <v>16</v>
      </c>
      <c r="C286" s="151" t="s">
        <v>17</v>
      </c>
      <c r="D286" s="151">
        <v>91836</v>
      </c>
      <c r="E286" s="152" t="s">
        <v>399</v>
      </c>
      <c r="F286" s="151" t="s">
        <v>43</v>
      </c>
      <c r="G286" s="151">
        <v>256.13</v>
      </c>
      <c r="H286" s="153"/>
      <c r="I286" s="153"/>
      <c r="J286" s="153">
        <f t="shared" si="70"/>
        <v>0</v>
      </c>
      <c r="K286" s="114">
        <f t="shared" si="71"/>
        <v>0</v>
      </c>
    </row>
    <row r="287" spans="1:11" ht="30">
      <c r="A287" s="151" t="s">
        <v>459</v>
      </c>
      <c r="B287" s="151" t="s">
        <v>16</v>
      </c>
      <c r="C287" s="151" t="s">
        <v>20</v>
      </c>
      <c r="D287" s="151" t="s">
        <v>460</v>
      </c>
      <c r="E287" s="152" t="s">
        <v>461</v>
      </c>
      <c r="F287" s="151" t="s">
        <v>23</v>
      </c>
      <c r="G287" s="151">
        <v>100</v>
      </c>
      <c r="H287" s="153"/>
      <c r="I287" s="153"/>
      <c r="J287" s="153">
        <f t="shared" si="70"/>
        <v>0</v>
      </c>
      <c r="K287" s="114">
        <f t="shared" si="71"/>
        <v>0</v>
      </c>
    </row>
    <row r="288" spans="1:11" ht="45">
      <c r="A288" s="151" t="s">
        <v>462</v>
      </c>
      <c r="B288" s="151" t="s">
        <v>16</v>
      </c>
      <c r="C288" s="151" t="s">
        <v>17</v>
      </c>
      <c r="D288" s="151">
        <v>91836</v>
      </c>
      <c r="E288" s="152" t="s">
        <v>399</v>
      </c>
      <c r="F288" s="151" t="s">
        <v>43</v>
      </c>
      <c r="G288" s="151">
        <v>170</v>
      </c>
      <c r="H288" s="153"/>
      <c r="I288" s="153"/>
      <c r="J288" s="153">
        <f t="shared" si="70"/>
        <v>0</v>
      </c>
      <c r="K288" s="114">
        <f t="shared" si="71"/>
        <v>0</v>
      </c>
    </row>
    <row r="289" spans="1:11" ht="30">
      <c r="A289" s="151" t="s">
        <v>463</v>
      </c>
      <c r="B289" s="151" t="s">
        <v>16</v>
      </c>
      <c r="C289" s="151" t="s">
        <v>20</v>
      </c>
      <c r="D289" s="151" t="s">
        <v>464</v>
      </c>
      <c r="E289" s="152" t="s">
        <v>465</v>
      </c>
      <c r="F289" s="151" t="s">
        <v>23</v>
      </c>
      <c r="G289" s="151">
        <v>416</v>
      </c>
      <c r="H289" s="153"/>
      <c r="I289" s="153"/>
      <c r="J289" s="153">
        <f t="shared" si="70"/>
        <v>0</v>
      </c>
      <c r="K289" s="114">
        <f t="shared" si="71"/>
        <v>0</v>
      </c>
    </row>
    <row r="290" spans="1:11" ht="30">
      <c r="A290" s="151" t="s">
        <v>466</v>
      </c>
      <c r="B290" s="151" t="s">
        <v>16</v>
      </c>
      <c r="C290" s="151" t="s">
        <v>20</v>
      </c>
      <c r="D290" s="151" t="s">
        <v>467</v>
      </c>
      <c r="E290" s="152" t="s">
        <v>468</v>
      </c>
      <c r="F290" s="151" t="s">
        <v>23</v>
      </c>
      <c r="G290" s="151">
        <v>416</v>
      </c>
      <c r="H290" s="153"/>
      <c r="I290" s="153"/>
      <c r="J290" s="153">
        <f t="shared" si="70"/>
        <v>0</v>
      </c>
      <c r="K290" s="114">
        <f t="shared" si="71"/>
        <v>0</v>
      </c>
    </row>
    <row r="291" spans="1:11" ht="45">
      <c r="A291" s="151" t="s">
        <v>469</v>
      </c>
      <c r="B291" s="151" t="s">
        <v>16</v>
      </c>
      <c r="C291" s="151" t="s">
        <v>17</v>
      </c>
      <c r="D291" s="151">
        <v>91940</v>
      </c>
      <c r="E291" s="152" t="s">
        <v>409</v>
      </c>
      <c r="F291" s="151" t="s">
        <v>23</v>
      </c>
      <c r="G291" s="151">
        <v>100</v>
      </c>
      <c r="H291" s="153"/>
      <c r="I291" s="153"/>
      <c r="J291" s="153">
        <f t="shared" si="70"/>
        <v>0</v>
      </c>
      <c r="K291" s="114">
        <f t="shared" si="71"/>
        <v>0</v>
      </c>
    </row>
    <row r="292" spans="1:11" ht="30">
      <c r="A292" s="151" t="s">
        <v>470</v>
      </c>
      <c r="B292" s="151" t="s">
        <v>16</v>
      </c>
      <c r="C292" s="151" t="s">
        <v>20</v>
      </c>
      <c r="D292" s="151" t="s">
        <v>471</v>
      </c>
      <c r="E292" s="152" t="s">
        <v>472</v>
      </c>
      <c r="F292" s="151" t="s">
        <v>473</v>
      </c>
      <c r="G292" s="151">
        <v>150.68</v>
      </c>
      <c r="H292" s="153"/>
      <c r="I292" s="153"/>
      <c r="J292" s="153">
        <f t="shared" si="70"/>
        <v>0</v>
      </c>
      <c r="K292" s="114">
        <f t="shared" si="71"/>
        <v>0</v>
      </c>
    </row>
    <row r="293" spans="1:11" ht="15.75">
      <c r="A293" s="154" t="s">
        <v>474</v>
      </c>
      <c r="B293" s="154"/>
      <c r="C293" s="154"/>
      <c r="D293" s="154"/>
      <c r="E293" s="155" t="s">
        <v>475</v>
      </c>
      <c r="F293" s="154"/>
      <c r="G293" s="154"/>
      <c r="H293" s="156"/>
      <c r="I293" s="156"/>
      <c r="J293" s="156"/>
      <c r="K293" s="156">
        <f>SUM(K295:K300)</f>
        <v>0</v>
      </c>
    </row>
    <row r="294" spans="1:11">
      <c r="A294" s="151"/>
      <c r="B294" s="151"/>
      <c r="C294" s="151"/>
      <c r="D294" s="151"/>
      <c r="E294" s="152"/>
      <c r="F294" s="151"/>
      <c r="G294" s="151"/>
      <c r="H294" s="153"/>
      <c r="I294" s="153"/>
      <c r="J294" s="153"/>
      <c r="K294" s="153"/>
    </row>
    <row r="295" spans="1:11" ht="30">
      <c r="A295" s="151" t="s">
        <v>1242</v>
      </c>
      <c r="B295" s="151" t="s">
        <v>16</v>
      </c>
      <c r="C295" s="151" t="s">
        <v>17</v>
      </c>
      <c r="D295" s="151">
        <v>89865</v>
      </c>
      <c r="E295" s="152" t="s">
        <v>1243</v>
      </c>
      <c r="F295" s="151" t="s">
        <v>43</v>
      </c>
      <c r="G295" s="151">
        <v>144.1</v>
      </c>
      <c r="H295" s="153"/>
      <c r="I295" s="153"/>
      <c r="J295" s="153">
        <f t="shared" ref="J295:J300" si="72">TRUNC(G295*H295,2)</f>
        <v>0</v>
      </c>
      <c r="K295" s="114">
        <f t="shared" ref="K295:K300" si="73">TRUNC($G295*I295,2)</f>
        <v>0</v>
      </c>
    </row>
    <row r="296" spans="1:11" ht="45">
      <c r="A296" s="151" t="s">
        <v>1244</v>
      </c>
      <c r="B296" s="151" t="s">
        <v>16</v>
      </c>
      <c r="C296" s="151" t="s">
        <v>17</v>
      </c>
      <c r="D296" s="151">
        <v>89866</v>
      </c>
      <c r="E296" s="152" t="s">
        <v>1245</v>
      </c>
      <c r="F296" s="151" t="s">
        <v>23</v>
      </c>
      <c r="G296" s="151">
        <v>55</v>
      </c>
      <c r="H296" s="153"/>
      <c r="I296" s="153"/>
      <c r="J296" s="153">
        <f t="shared" si="72"/>
        <v>0</v>
      </c>
      <c r="K296" s="114">
        <f t="shared" si="73"/>
        <v>0</v>
      </c>
    </row>
    <row r="297" spans="1:11" ht="30">
      <c r="A297" s="151" t="s">
        <v>1246</v>
      </c>
      <c r="B297" s="151" t="s">
        <v>16</v>
      </c>
      <c r="C297" s="151" t="s">
        <v>20</v>
      </c>
      <c r="D297" s="151" t="s">
        <v>1247</v>
      </c>
      <c r="E297" s="152" t="s">
        <v>1248</v>
      </c>
      <c r="F297" s="151" t="s">
        <v>23</v>
      </c>
      <c r="G297" s="151">
        <v>33</v>
      </c>
      <c r="H297" s="153"/>
      <c r="I297" s="153"/>
      <c r="J297" s="153">
        <f t="shared" si="72"/>
        <v>0</v>
      </c>
      <c r="K297" s="114">
        <f t="shared" si="73"/>
        <v>0</v>
      </c>
    </row>
    <row r="298" spans="1:11" ht="30">
      <c r="A298" s="151" t="s">
        <v>1249</v>
      </c>
      <c r="B298" s="151" t="s">
        <v>16</v>
      </c>
      <c r="C298" s="151" t="s">
        <v>20</v>
      </c>
      <c r="D298" s="151" t="s">
        <v>1250</v>
      </c>
      <c r="E298" s="152" t="s">
        <v>1251</v>
      </c>
      <c r="F298" s="151" t="s">
        <v>23</v>
      </c>
      <c r="G298" s="151">
        <v>1</v>
      </c>
      <c r="H298" s="153"/>
      <c r="I298" s="153"/>
      <c r="J298" s="153">
        <f t="shared" si="72"/>
        <v>0</v>
      </c>
      <c r="K298" s="114">
        <f t="shared" si="73"/>
        <v>0</v>
      </c>
    </row>
    <row r="299" spans="1:11" ht="30">
      <c r="A299" s="151" t="s">
        <v>1252</v>
      </c>
      <c r="B299" s="151" t="s">
        <v>16</v>
      </c>
      <c r="C299" s="151" t="s">
        <v>20</v>
      </c>
      <c r="D299" s="151" t="s">
        <v>1253</v>
      </c>
      <c r="E299" s="152" t="s">
        <v>1254</v>
      </c>
      <c r="F299" s="151" t="s">
        <v>23</v>
      </c>
      <c r="G299" s="151">
        <v>1</v>
      </c>
      <c r="H299" s="153"/>
      <c r="I299" s="153"/>
      <c r="J299" s="153">
        <f t="shared" si="72"/>
        <v>0</v>
      </c>
      <c r="K299" s="114">
        <f t="shared" si="73"/>
        <v>0</v>
      </c>
    </row>
    <row r="300" spans="1:11" ht="30">
      <c r="A300" s="151" t="s">
        <v>1255</v>
      </c>
      <c r="B300" s="151" t="s">
        <v>16</v>
      </c>
      <c r="C300" s="151" t="s">
        <v>20</v>
      </c>
      <c r="D300" s="151" t="s">
        <v>1256</v>
      </c>
      <c r="E300" s="152" t="s">
        <v>1257</v>
      </c>
      <c r="F300" s="151" t="s">
        <v>23</v>
      </c>
      <c r="G300" s="151">
        <v>5</v>
      </c>
      <c r="H300" s="153"/>
      <c r="I300" s="153"/>
      <c r="J300" s="153">
        <f t="shared" si="72"/>
        <v>0</v>
      </c>
      <c r="K300" s="114">
        <f t="shared" si="73"/>
        <v>0</v>
      </c>
    </row>
    <row r="301" spans="1:11" ht="15.75">
      <c r="A301" s="154" t="s">
        <v>476</v>
      </c>
      <c r="B301" s="154"/>
      <c r="C301" s="154"/>
      <c r="D301" s="154"/>
      <c r="E301" s="155" t="s">
        <v>477</v>
      </c>
      <c r="F301" s="154"/>
      <c r="G301" s="154"/>
      <c r="H301" s="156"/>
      <c r="I301" s="156"/>
      <c r="J301" s="156"/>
      <c r="K301" s="156">
        <f>SUM(K303:K305)</f>
        <v>0</v>
      </c>
    </row>
    <row r="302" spans="1:11">
      <c r="A302" s="151"/>
      <c r="B302" s="151"/>
      <c r="C302" s="151"/>
      <c r="D302" s="151"/>
      <c r="E302" s="152"/>
      <c r="F302" s="151"/>
      <c r="G302" s="151"/>
      <c r="H302" s="153"/>
      <c r="I302" s="153"/>
      <c r="J302" s="153"/>
      <c r="K302" s="153"/>
    </row>
    <row r="303" spans="1:11" ht="45">
      <c r="A303" s="151" t="s">
        <v>478</v>
      </c>
      <c r="B303" s="151" t="s">
        <v>59</v>
      </c>
      <c r="C303" s="151" t="s">
        <v>17</v>
      </c>
      <c r="D303" s="151">
        <v>10851</v>
      </c>
      <c r="E303" s="152" t="s">
        <v>479</v>
      </c>
      <c r="F303" s="151" t="s">
        <v>23</v>
      </c>
      <c r="G303" s="151">
        <v>83</v>
      </c>
      <c r="H303" s="153"/>
      <c r="I303" s="153"/>
      <c r="J303" s="153">
        <f t="shared" ref="J303:J305" si="74">TRUNC(G303*H303,2)</f>
        <v>0</v>
      </c>
      <c r="K303" s="114">
        <f t="shared" ref="K303:K305" si="75">TRUNC($G303*I303,2)</f>
        <v>0</v>
      </c>
    </row>
    <row r="304" spans="1:11" ht="30">
      <c r="A304" s="151" t="s">
        <v>480</v>
      </c>
      <c r="B304" s="151" t="s">
        <v>16</v>
      </c>
      <c r="C304" s="151" t="s">
        <v>20</v>
      </c>
      <c r="D304" s="151" t="s">
        <v>481</v>
      </c>
      <c r="E304" s="152" t="s">
        <v>482</v>
      </c>
      <c r="F304" s="151" t="s">
        <v>19</v>
      </c>
      <c r="G304" s="151">
        <v>215.13</v>
      </c>
      <c r="H304" s="153"/>
      <c r="I304" s="153"/>
      <c r="J304" s="153">
        <f t="shared" si="74"/>
        <v>0</v>
      </c>
      <c r="K304" s="114">
        <f t="shared" si="75"/>
        <v>0</v>
      </c>
    </row>
    <row r="305" spans="1:12">
      <c r="A305" s="151" t="s">
        <v>483</v>
      </c>
      <c r="B305" s="151" t="s">
        <v>59</v>
      </c>
      <c r="C305" s="151" t="s">
        <v>20</v>
      </c>
      <c r="D305" s="151" t="s">
        <v>484</v>
      </c>
      <c r="E305" s="152" t="s">
        <v>485</v>
      </c>
      <c r="F305" s="151" t="s">
        <v>23</v>
      </c>
      <c r="G305" s="151">
        <v>1</v>
      </c>
      <c r="H305" s="153"/>
      <c r="I305" s="153"/>
      <c r="J305" s="153">
        <f t="shared" si="74"/>
        <v>0</v>
      </c>
      <c r="K305" s="114">
        <f t="shared" si="75"/>
        <v>0</v>
      </c>
    </row>
    <row r="306" spans="1:12" ht="15.75">
      <c r="A306" s="154" t="s">
        <v>486</v>
      </c>
      <c r="B306" s="154"/>
      <c r="C306" s="154"/>
      <c r="D306" s="154"/>
      <c r="E306" s="155" t="s">
        <v>487</v>
      </c>
      <c r="F306" s="154"/>
      <c r="G306" s="154"/>
      <c r="H306" s="156"/>
      <c r="I306" s="156"/>
      <c r="J306" s="156"/>
      <c r="K306" s="156">
        <f>SUM(K308:K314)</f>
        <v>0</v>
      </c>
    </row>
    <row r="307" spans="1:12">
      <c r="A307" s="151"/>
      <c r="B307" s="151"/>
      <c r="C307" s="151"/>
      <c r="D307" s="151"/>
      <c r="E307" s="152"/>
      <c r="F307" s="151"/>
      <c r="G307" s="151"/>
      <c r="H307" s="153"/>
      <c r="I307" s="153"/>
      <c r="J307" s="153"/>
      <c r="K307" s="153"/>
    </row>
    <row r="308" spans="1:12" ht="30">
      <c r="A308" s="151" t="s">
        <v>488</v>
      </c>
      <c r="B308" s="151" t="s">
        <v>16</v>
      </c>
      <c r="C308" s="151" t="s">
        <v>17</v>
      </c>
      <c r="D308" s="151">
        <v>99855</v>
      </c>
      <c r="E308" s="152" t="s">
        <v>489</v>
      </c>
      <c r="F308" s="151" t="s">
        <v>43</v>
      </c>
      <c r="G308" s="151">
        <v>6</v>
      </c>
      <c r="H308" s="153"/>
      <c r="I308" s="153"/>
      <c r="J308" s="153">
        <f t="shared" ref="J308:J314" si="76">TRUNC(G308*H308,2)</f>
        <v>0</v>
      </c>
      <c r="K308" s="114">
        <f t="shared" ref="K308:K314" si="77">TRUNC($G308*I308,2)</f>
        <v>0</v>
      </c>
    </row>
    <row r="309" spans="1:12" ht="75">
      <c r="A309" s="151" t="s">
        <v>490</v>
      </c>
      <c r="B309" s="151" t="s">
        <v>16</v>
      </c>
      <c r="C309" s="151" t="s">
        <v>20</v>
      </c>
      <c r="D309" s="151" t="s">
        <v>491</v>
      </c>
      <c r="E309" s="152" t="s">
        <v>492</v>
      </c>
      <c r="F309" s="151" t="s">
        <v>43</v>
      </c>
      <c r="G309" s="151">
        <v>14.6</v>
      </c>
      <c r="H309" s="153"/>
      <c r="I309" s="153"/>
      <c r="J309" s="153">
        <f t="shared" si="76"/>
        <v>0</v>
      </c>
      <c r="K309" s="114">
        <f t="shared" si="77"/>
        <v>0</v>
      </c>
    </row>
    <row r="310" spans="1:12" ht="30">
      <c r="A310" s="151" t="s">
        <v>495</v>
      </c>
      <c r="B310" s="151" t="s">
        <v>16</v>
      </c>
      <c r="C310" s="151" t="s">
        <v>496</v>
      </c>
      <c r="D310" s="151">
        <v>10041</v>
      </c>
      <c r="E310" s="152" t="s">
        <v>497</v>
      </c>
      <c r="F310" s="151" t="s">
        <v>342</v>
      </c>
      <c r="G310" s="151">
        <v>1</v>
      </c>
      <c r="H310" s="153"/>
      <c r="I310" s="153"/>
      <c r="J310" s="153">
        <f t="shared" si="76"/>
        <v>0</v>
      </c>
      <c r="K310" s="114">
        <f t="shared" si="77"/>
        <v>0</v>
      </c>
    </row>
    <row r="311" spans="1:12" ht="45">
      <c r="A311" s="151" t="s">
        <v>500</v>
      </c>
      <c r="B311" s="151" t="s">
        <v>16</v>
      </c>
      <c r="C311" s="151" t="s">
        <v>496</v>
      </c>
      <c r="D311" s="151">
        <v>13030</v>
      </c>
      <c r="E311" s="152" t="s">
        <v>501</v>
      </c>
      <c r="F311" s="151" t="s">
        <v>342</v>
      </c>
      <c r="G311" s="151">
        <v>16</v>
      </c>
      <c r="H311" s="153"/>
      <c r="I311" s="153"/>
      <c r="J311" s="153">
        <f t="shared" si="76"/>
        <v>0</v>
      </c>
      <c r="K311" s="114">
        <f t="shared" si="77"/>
        <v>0</v>
      </c>
    </row>
    <row r="312" spans="1:12">
      <c r="A312" s="151" t="s">
        <v>506</v>
      </c>
      <c r="B312" s="151" t="s">
        <v>16</v>
      </c>
      <c r="C312" s="151" t="s">
        <v>20</v>
      </c>
      <c r="D312" s="151" t="s">
        <v>507</v>
      </c>
      <c r="E312" s="152" t="s">
        <v>508</v>
      </c>
      <c r="F312" s="151" t="s">
        <v>23</v>
      </c>
      <c r="G312" s="151">
        <v>1</v>
      </c>
      <c r="H312" s="153"/>
      <c r="I312" s="153"/>
      <c r="J312" s="153">
        <f t="shared" si="76"/>
        <v>0</v>
      </c>
      <c r="K312" s="114">
        <f t="shared" si="77"/>
        <v>0</v>
      </c>
    </row>
    <row r="313" spans="1:12">
      <c r="A313" s="151" t="s">
        <v>511</v>
      </c>
      <c r="B313" s="151" t="s">
        <v>16</v>
      </c>
      <c r="C313" s="151" t="s">
        <v>17</v>
      </c>
      <c r="D313" s="151">
        <v>98504</v>
      </c>
      <c r="E313" s="152" t="s">
        <v>512</v>
      </c>
      <c r="F313" s="151" t="s">
        <v>19</v>
      </c>
      <c r="G313" s="151">
        <v>1852.53</v>
      </c>
      <c r="H313" s="153"/>
      <c r="I313" s="153"/>
      <c r="J313" s="153">
        <f t="shared" si="76"/>
        <v>0</v>
      </c>
      <c r="K313" s="114">
        <f t="shared" si="77"/>
        <v>0</v>
      </c>
    </row>
    <row r="314" spans="1:12" ht="30">
      <c r="A314" s="151" t="s">
        <v>1258</v>
      </c>
      <c r="B314" s="151" t="s">
        <v>16</v>
      </c>
      <c r="C314" s="151" t="s">
        <v>20</v>
      </c>
      <c r="D314" s="151" t="s">
        <v>1259</v>
      </c>
      <c r="E314" s="152" t="s">
        <v>1260</v>
      </c>
      <c r="F314" s="151" t="s">
        <v>43</v>
      </c>
      <c r="G314" s="151">
        <v>11.6</v>
      </c>
      <c r="H314" s="153"/>
      <c r="I314" s="153"/>
      <c r="J314" s="153">
        <f t="shared" si="76"/>
        <v>0</v>
      </c>
      <c r="K314" s="114">
        <f t="shared" si="77"/>
        <v>0</v>
      </c>
    </row>
    <row r="315" spans="1:12" ht="15.75">
      <c r="A315" s="154" t="s">
        <v>519</v>
      </c>
      <c r="B315" s="154"/>
      <c r="C315" s="154"/>
      <c r="D315" s="154"/>
      <c r="E315" s="155" t="s">
        <v>520</v>
      </c>
      <c r="F315" s="154"/>
      <c r="G315" s="154"/>
      <c r="H315" s="156"/>
      <c r="I315" s="156"/>
      <c r="J315" s="156"/>
      <c r="K315" s="156">
        <f>SUM(K317,K367,K402,K415)</f>
        <v>0</v>
      </c>
    </row>
    <row r="316" spans="1:12">
      <c r="A316" s="151"/>
      <c r="B316" s="151"/>
      <c r="C316" s="151"/>
      <c r="D316" s="151"/>
      <c r="E316" s="152"/>
      <c r="F316" s="151"/>
      <c r="G316" s="151"/>
      <c r="H316" s="153"/>
      <c r="I316" s="153"/>
      <c r="J316" s="153"/>
      <c r="K316" s="153"/>
      <c r="L316" s="114"/>
    </row>
    <row r="317" spans="1:12" ht="15.75">
      <c r="A317" s="157" t="s">
        <v>521</v>
      </c>
      <c r="B317" s="157"/>
      <c r="C317" s="157"/>
      <c r="D317" s="157"/>
      <c r="E317" s="158" t="s">
        <v>522</v>
      </c>
      <c r="F317" s="157"/>
      <c r="G317" s="157"/>
      <c r="H317" s="159"/>
      <c r="I317" s="159"/>
      <c r="J317" s="159"/>
      <c r="K317" s="159">
        <f>SUM(K319,K323)</f>
        <v>0</v>
      </c>
    </row>
    <row r="318" spans="1:12">
      <c r="A318" s="151"/>
      <c r="B318" s="151"/>
      <c r="C318" s="151"/>
      <c r="D318" s="151"/>
      <c r="E318" s="152"/>
      <c r="F318" s="151"/>
      <c r="G318" s="151"/>
      <c r="H318" s="153"/>
      <c r="I318" s="153"/>
      <c r="J318" s="153"/>
      <c r="K318" s="153"/>
    </row>
    <row r="319" spans="1:12" ht="15.75">
      <c r="A319" s="160" t="s">
        <v>523</v>
      </c>
      <c r="B319" s="160"/>
      <c r="C319" s="160"/>
      <c r="D319" s="160"/>
      <c r="E319" s="161" t="s">
        <v>524</v>
      </c>
      <c r="F319" s="160"/>
      <c r="G319" s="160"/>
      <c r="H319" s="162"/>
      <c r="I319" s="162"/>
      <c r="J319" s="162"/>
      <c r="K319" s="162">
        <f>SUM(K321:K322)</f>
        <v>0</v>
      </c>
    </row>
    <row r="320" spans="1:12">
      <c r="A320" s="151"/>
      <c r="B320" s="151"/>
      <c r="C320" s="151"/>
      <c r="D320" s="151"/>
      <c r="E320" s="152"/>
      <c r="F320" s="151"/>
      <c r="G320" s="151"/>
      <c r="H320" s="153"/>
      <c r="I320" s="153"/>
      <c r="J320" s="153"/>
      <c r="K320" s="153"/>
    </row>
    <row r="321" spans="1:12" ht="45">
      <c r="A321" s="151" t="s">
        <v>525</v>
      </c>
      <c r="B321" s="151" t="s">
        <v>16</v>
      </c>
      <c r="C321" s="151" t="s">
        <v>17</v>
      </c>
      <c r="D321" s="151">
        <v>95636</v>
      </c>
      <c r="E321" s="152" t="s">
        <v>526</v>
      </c>
      <c r="F321" s="151" t="s">
        <v>23</v>
      </c>
      <c r="G321" s="151">
        <v>1</v>
      </c>
      <c r="H321" s="153"/>
      <c r="I321" s="153"/>
      <c r="J321" s="153">
        <f t="shared" ref="J321:J322" si="78">TRUNC(G321*H321,2)</f>
        <v>0</v>
      </c>
      <c r="K321" s="114">
        <f t="shared" ref="K321:K322" si="79">TRUNC($G321*I321,2)</f>
        <v>0</v>
      </c>
    </row>
    <row r="322" spans="1:12" ht="30">
      <c r="A322" s="151" t="s">
        <v>527</v>
      </c>
      <c r="B322" s="151" t="s">
        <v>16</v>
      </c>
      <c r="C322" s="151" t="s">
        <v>17</v>
      </c>
      <c r="D322" s="151">
        <v>95675</v>
      </c>
      <c r="E322" s="152" t="s">
        <v>528</v>
      </c>
      <c r="F322" s="151" t="s">
        <v>23</v>
      </c>
      <c r="G322" s="151">
        <v>1</v>
      </c>
      <c r="H322" s="153"/>
      <c r="I322" s="153"/>
      <c r="J322" s="153">
        <f t="shared" si="78"/>
        <v>0</v>
      </c>
      <c r="K322" s="114">
        <f t="shared" si="79"/>
        <v>0</v>
      </c>
      <c r="L322" s="114"/>
    </row>
    <row r="323" spans="1:12" ht="15.75">
      <c r="A323" s="160" t="s">
        <v>529</v>
      </c>
      <c r="B323" s="160"/>
      <c r="C323" s="160"/>
      <c r="D323" s="160"/>
      <c r="E323" s="161" t="s">
        <v>530</v>
      </c>
      <c r="F323" s="160"/>
      <c r="G323" s="160"/>
      <c r="H323" s="162"/>
      <c r="I323" s="162"/>
      <c r="J323" s="162"/>
      <c r="K323" s="162">
        <f>SUM(K325:K366)</f>
        <v>0</v>
      </c>
    </row>
    <row r="324" spans="1:12">
      <c r="A324" s="151"/>
      <c r="B324" s="151"/>
      <c r="C324" s="151"/>
      <c r="D324" s="151"/>
      <c r="E324" s="152"/>
      <c r="F324" s="151"/>
      <c r="G324" s="151"/>
      <c r="H324" s="153"/>
      <c r="I324" s="153"/>
      <c r="J324" s="153"/>
      <c r="K324" s="153"/>
    </row>
    <row r="325" spans="1:12" ht="60">
      <c r="A325" s="151" t="s">
        <v>531</v>
      </c>
      <c r="B325" s="151" t="s">
        <v>16</v>
      </c>
      <c r="C325" s="151" t="s">
        <v>17</v>
      </c>
      <c r="D325" s="151">
        <v>94711</v>
      </c>
      <c r="E325" s="152" t="s">
        <v>532</v>
      </c>
      <c r="F325" s="151" t="s">
        <v>23</v>
      </c>
      <c r="G325" s="151">
        <v>2</v>
      </c>
      <c r="H325" s="153"/>
      <c r="I325" s="153"/>
      <c r="J325" s="153">
        <f t="shared" ref="J325:J366" si="80">TRUNC(G325*H325,2)</f>
        <v>0</v>
      </c>
      <c r="K325" s="114">
        <f t="shared" ref="K325:K366" si="81">TRUNC($G325*I325,2)</f>
        <v>0</v>
      </c>
    </row>
    <row r="326" spans="1:12" ht="60">
      <c r="A326" s="151" t="s">
        <v>533</v>
      </c>
      <c r="B326" s="151" t="s">
        <v>16</v>
      </c>
      <c r="C326" s="151" t="s">
        <v>17</v>
      </c>
      <c r="D326" s="151">
        <v>94713</v>
      </c>
      <c r="E326" s="152" t="s">
        <v>534</v>
      </c>
      <c r="F326" s="151" t="s">
        <v>23</v>
      </c>
      <c r="G326" s="151">
        <v>1</v>
      </c>
      <c r="H326" s="153"/>
      <c r="I326" s="153"/>
      <c r="J326" s="153">
        <f t="shared" si="80"/>
        <v>0</v>
      </c>
      <c r="K326" s="114">
        <f t="shared" si="81"/>
        <v>0</v>
      </c>
    </row>
    <row r="327" spans="1:12" ht="60">
      <c r="A327" s="151" t="s">
        <v>535</v>
      </c>
      <c r="B327" s="151" t="s">
        <v>16</v>
      </c>
      <c r="C327" s="151" t="s">
        <v>17</v>
      </c>
      <c r="D327" s="151">
        <v>94715</v>
      </c>
      <c r="E327" s="152" t="s">
        <v>536</v>
      </c>
      <c r="F327" s="151" t="s">
        <v>23</v>
      </c>
      <c r="G327" s="151">
        <v>1</v>
      </c>
      <c r="H327" s="153"/>
      <c r="I327" s="153"/>
      <c r="J327" s="153">
        <f t="shared" si="80"/>
        <v>0</v>
      </c>
      <c r="K327" s="114">
        <f t="shared" si="81"/>
        <v>0</v>
      </c>
    </row>
    <row r="328" spans="1:12" ht="45">
      <c r="A328" s="151" t="s">
        <v>537</v>
      </c>
      <c r="B328" s="151" t="s">
        <v>16</v>
      </c>
      <c r="C328" s="151" t="s">
        <v>17</v>
      </c>
      <c r="D328" s="151">
        <v>89579</v>
      </c>
      <c r="E328" s="152" t="s">
        <v>538</v>
      </c>
      <c r="F328" s="151" t="s">
        <v>23</v>
      </c>
      <c r="G328" s="151">
        <v>10</v>
      </c>
      <c r="H328" s="153"/>
      <c r="I328" s="153"/>
      <c r="J328" s="153">
        <f t="shared" si="80"/>
        <v>0</v>
      </c>
      <c r="K328" s="114">
        <f t="shared" si="81"/>
        <v>0</v>
      </c>
    </row>
    <row r="329" spans="1:12" ht="45">
      <c r="A329" s="151" t="s">
        <v>539</v>
      </c>
      <c r="B329" s="151" t="s">
        <v>16</v>
      </c>
      <c r="C329" s="151" t="s">
        <v>17</v>
      </c>
      <c r="D329" s="151">
        <v>89409</v>
      </c>
      <c r="E329" s="152" t="s">
        <v>540</v>
      </c>
      <c r="F329" s="151" t="s">
        <v>23</v>
      </c>
      <c r="G329" s="151">
        <v>11</v>
      </c>
      <c r="H329" s="153"/>
      <c r="I329" s="153"/>
      <c r="J329" s="153">
        <f t="shared" si="80"/>
        <v>0</v>
      </c>
      <c r="K329" s="114">
        <f t="shared" si="81"/>
        <v>0</v>
      </c>
    </row>
    <row r="330" spans="1:12" ht="45">
      <c r="A330" s="151" t="s">
        <v>541</v>
      </c>
      <c r="B330" s="151" t="s">
        <v>16</v>
      </c>
      <c r="C330" s="151" t="s">
        <v>17</v>
      </c>
      <c r="D330" s="151">
        <v>89502</v>
      </c>
      <c r="E330" s="152" t="s">
        <v>542</v>
      </c>
      <c r="F330" s="151" t="s">
        <v>23</v>
      </c>
      <c r="G330" s="151">
        <v>3</v>
      </c>
      <c r="H330" s="153"/>
      <c r="I330" s="153"/>
      <c r="J330" s="153">
        <f t="shared" si="80"/>
        <v>0</v>
      </c>
      <c r="K330" s="114">
        <f t="shared" si="81"/>
        <v>0</v>
      </c>
    </row>
    <row r="331" spans="1:12" ht="45">
      <c r="A331" s="151" t="s">
        <v>543</v>
      </c>
      <c r="B331" s="151" t="s">
        <v>16</v>
      </c>
      <c r="C331" s="151" t="s">
        <v>17</v>
      </c>
      <c r="D331" s="151">
        <v>89408</v>
      </c>
      <c r="E331" s="152" t="s">
        <v>544</v>
      </c>
      <c r="F331" s="151" t="s">
        <v>23</v>
      </c>
      <c r="G331" s="151">
        <v>178</v>
      </c>
      <c r="H331" s="153"/>
      <c r="I331" s="153"/>
      <c r="J331" s="153">
        <f t="shared" si="80"/>
        <v>0</v>
      </c>
      <c r="K331" s="114">
        <f t="shared" si="81"/>
        <v>0</v>
      </c>
    </row>
    <row r="332" spans="1:12" ht="45">
      <c r="A332" s="151" t="s">
        <v>545</v>
      </c>
      <c r="B332" s="151" t="s">
        <v>16</v>
      </c>
      <c r="C332" s="151" t="s">
        <v>17</v>
      </c>
      <c r="D332" s="151">
        <v>89424</v>
      </c>
      <c r="E332" s="152" t="s">
        <v>546</v>
      </c>
      <c r="F332" s="151" t="s">
        <v>23</v>
      </c>
      <c r="G332" s="151">
        <v>7</v>
      </c>
      <c r="H332" s="153"/>
      <c r="I332" s="153"/>
      <c r="J332" s="153">
        <f t="shared" si="80"/>
        <v>0</v>
      </c>
      <c r="K332" s="114">
        <f t="shared" si="81"/>
        <v>0</v>
      </c>
    </row>
    <row r="333" spans="1:12" ht="45">
      <c r="A333" s="151" t="s">
        <v>547</v>
      </c>
      <c r="B333" s="151" t="s">
        <v>16</v>
      </c>
      <c r="C333" s="151" t="s">
        <v>17</v>
      </c>
      <c r="D333" s="151">
        <v>89440</v>
      </c>
      <c r="E333" s="152" t="s">
        <v>548</v>
      </c>
      <c r="F333" s="151" t="s">
        <v>23</v>
      </c>
      <c r="G333" s="151">
        <v>49</v>
      </c>
      <c r="H333" s="153"/>
      <c r="I333" s="153"/>
      <c r="J333" s="153">
        <f t="shared" si="80"/>
        <v>0</v>
      </c>
      <c r="K333" s="114">
        <f t="shared" si="81"/>
        <v>0</v>
      </c>
    </row>
    <row r="334" spans="1:12" ht="45">
      <c r="A334" s="151" t="s">
        <v>549</v>
      </c>
      <c r="B334" s="151" t="s">
        <v>16</v>
      </c>
      <c r="C334" s="151" t="s">
        <v>17</v>
      </c>
      <c r="D334" s="151">
        <v>89627</v>
      </c>
      <c r="E334" s="152" t="s">
        <v>550</v>
      </c>
      <c r="F334" s="151" t="s">
        <v>23</v>
      </c>
      <c r="G334" s="151">
        <v>13</v>
      </c>
      <c r="H334" s="153"/>
      <c r="I334" s="153"/>
      <c r="J334" s="153">
        <f t="shared" si="80"/>
        <v>0</v>
      </c>
      <c r="K334" s="114">
        <f t="shared" si="81"/>
        <v>0</v>
      </c>
    </row>
    <row r="335" spans="1:12" ht="45">
      <c r="A335" s="151" t="s">
        <v>551</v>
      </c>
      <c r="B335" s="151" t="s">
        <v>16</v>
      </c>
      <c r="C335" s="151" t="s">
        <v>17</v>
      </c>
      <c r="D335" s="151">
        <v>89366</v>
      </c>
      <c r="E335" s="152" t="s">
        <v>552</v>
      </c>
      <c r="F335" s="151" t="s">
        <v>23</v>
      </c>
      <c r="G335" s="151">
        <v>22</v>
      </c>
      <c r="H335" s="153"/>
      <c r="I335" s="153"/>
      <c r="J335" s="153">
        <f t="shared" si="80"/>
        <v>0</v>
      </c>
      <c r="K335" s="114">
        <f t="shared" si="81"/>
        <v>0</v>
      </c>
    </row>
    <row r="336" spans="1:12" ht="45">
      <c r="A336" s="151" t="s">
        <v>553</v>
      </c>
      <c r="B336" s="151" t="s">
        <v>16</v>
      </c>
      <c r="C336" s="151" t="s">
        <v>17</v>
      </c>
      <c r="D336" s="151">
        <v>89366</v>
      </c>
      <c r="E336" s="152" t="s">
        <v>552</v>
      </c>
      <c r="F336" s="151" t="s">
        <v>23</v>
      </c>
      <c r="G336" s="151">
        <v>42</v>
      </c>
      <c r="H336" s="153"/>
      <c r="I336" s="153"/>
      <c r="J336" s="153">
        <f t="shared" si="80"/>
        <v>0</v>
      </c>
      <c r="K336" s="114">
        <f t="shared" si="81"/>
        <v>0</v>
      </c>
    </row>
    <row r="337" spans="1:11" ht="45">
      <c r="A337" s="151" t="s">
        <v>554</v>
      </c>
      <c r="B337" s="151" t="s">
        <v>16</v>
      </c>
      <c r="C337" s="151" t="s">
        <v>17</v>
      </c>
      <c r="D337" s="151">
        <v>89441</v>
      </c>
      <c r="E337" s="152" t="s">
        <v>555</v>
      </c>
      <c r="F337" s="151" t="s">
        <v>23</v>
      </c>
      <c r="G337" s="151">
        <v>46</v>
      </c>
      <c r="H337" s="153"/>
      <c r="I337" s="153"/>
      <c r="J337" s="153">
        <f t="shared" si="80"/>
        <v>0</v>
      </c>
      <c r="K337" s="114">
        <f t="shared" si="81"/>
        <v>0</v>
      </c>
    </row>
    <row r="338" spans="1:11" ht="45">
      <c r="A338" s="151" t="s">
        <v>556</v>
      </c>
      <c r="B338" s="151" t="s">
        <v>16</v>
      </c>
      <c r="C338" s="151" t="s">
        <v>17</v>
      </c>
      <c r="D338" s="151">
        <v>89441</v>
      </c>
      <c r="E338" s="152" t="s">
        <v>555</v>
      </c>
      <c r="F338" s="151" t="s">
        <v>23</v>
      </c>
      <c r="G338" s="151">
        <v>46</v>
      </c>
      <c r="H338" s="153"/>
      <c r="I338" s="153"/>
      <c r="J338" s="153">
        <f t="shared" si="80"/>
        <v>0</v>
      </c>
      <c r="K338" s="114">
        <f t="shared" si="81"/>
        <v>0</v>
      </c>
    </row>
    <row r="339" spans="1:11">
      <c r="A339" s="151" t="s">
        <v>557</v>
      </c>
      <c r="B339" s="151" t="s">
        <v>59</v>
      </c>
      <c r="C339" s="151" t="s">
        <v>17</v>
      </c>
      <c r="D339" s="151">
        <v>1197</v>
      </c>
      <c r="E339" s="152" t="s">
        <v>558</v>
      </c>
      <c r="F339" s="151" t="s">
        <v>23</v>
      </c>
      <c r="G339" s="151">
        <v>91</v>
      </c>
      <c r="H339" s="153"/>
      <c r="I339" s="153"/>
      <c r="J339" s="153">
        <f t="shared" si="80"/>
        <v>0</v>
      </c>
      <c r="K339" s="114">
        <f t="shared" si="81"/>
        <v>0</v>
      </c>
    </row>
    <row r="340" spans="1:11">
      <c r="A340" s="151" t="s">
        <v>559</v>
      </c>
      <c r="B340" s="151" t="s">
        <v>59</v>
      </c>
      <c r="C340" s="151" t="s">
        <v>17</v>
      </c>
      <c r="D340" s="151">
        <v>1198</v>
      </c>
      <c r="E340" s="152" t="s">
        <v>560</v>
      </c>
      <c r="F340" s="151" t="s">
        <v>23</v>
      </c>
      <c r="G340" s="151">
        <v>27</v>
      </c>
      <c r="H340" s="153"/>
      <c r="I340" s="153"/>
      <c r="J340" s="153">
        <f t="shared" si="80"/>
        <v>0</v>
      </c>
      <c r="K340" s="114">
        <f t="shared" si="81"/>
        <v>0</v>
      </c>
    </row>
    <row r="341" spans="1:11">
      <c r="A341" s="151" t="s">
        <v>561</v>
      </c>
      <c r="B341" s="151" t="s">
        <v>59</v>
      </c>
      <c r="C341" s="151" t="s">
        <v>17</v>
      </c>
      <c r="D341" s="151">
        <v>1210</v>
      </c>
      <c r="E341" s="152" t="s">
        <v>562</v>
      </c>
      <c r="F341" s="151" t="s">
        <v>23</v>
      </c>
      <c r="G341" s="151">
        <v>30</v>
      </c>
      <c r="H341" s="153"/>
      <c r="I341" s="153"/>
      <c r="J341" s="153">
        <f t="shared" si="80"/>
        <v>0</v>
      </c>
      <c r="K341" s="114">
        <f t="shared" si="81"/>
        <v>0</v>
      </c>
    </row>
    <row r="342" spans="1:11" ht="30">
      <c r="A342" s="151" t="s">
        <v>563</v>
      </c>
      <c r="B342" s="151" t="s">
        <v>59</v>
      </c>
      <c r="C342" s="151" t="s">
        <v>17</v>
      </c>
      <c r="D342" s="151">
        <v>823</v>
      </c>
      <c r="E342" s="152" t="s">
        <v>564</v>
      </c>
      <c r="F342" s="151" t="s">
        <v>23</v>
      </c>
      <c r="G342" s="151">
        <v>1</v>
      </c>
      <c r="H342" s="153"/>
      <c r="I342" s="153"/>
      <c r="J342" s="153">
        <f t="shared" si="80"/>
        <v>0</v>
      </c>
      <c r="K342" s="114">
        <f t="shared" si="81"/>
        <v>0</v>
      </c>
    </row>
    <row r="343" spans="1:11" ht="30">
      <c r="A343" s="151" t="s">
        <v>565</v>
      </c>
      <c r="B343" s="151" t="s">
        <v>59</v>
      </c>
      <c r="C343" s="151" t="s">
        <v>17</v>
      </c>
      <c r="D343" s="151">
        <v>821</v>
      </c>
      <c r="E343" s="152" t="s">
        <v>566</v>
      </c>
      <c r="F343" s="151" t="s">
        <v>23</v>
      </c>
      <c r="G343" s="151">
        <v>1</v>
      </c>
      <c r="H343" s="153"/>
      <c r="I343" s="153"/>
      <c r="J343" s="153">
        <f t="shared" si="80"/>
        <v>0</v>
      </c>
      <c r="K343" s="114">
        <f t="shared" si="81"/>
        <v>0</v>
      </c>
    </row>
    <row r="344" spans="1:11" ht="30">
      <c r="A344" s="151" t="s">
        <v>567</v>
      </c>
      <c r="B344" s="151" t="s">
        <v>59</v>
      </c>
      <c r="C344" s="151" t="s">
        <v>17</v>
      </c>
      <c r="D344" s="151">
        <v>822</v>
      </c>
      <c r="E344" s="152" t="s">
        <v>568</v>
      </c>
      <c r="F344" s="151" t="s">
        <v>23</v>
      </c>
      <c r="G344" s="151">
        <v>11</v>
      </c>
      <c r="H344" s="153"/>
      <c r="I344" s="153"/>
      <c r="J344" s="153">
        <f t="shared" si="80"/>
        <v>0</v>
      </c>
      <c r="K344" s="114">
        <f t="shared" si="81"/>
        <v>0</v>
      </c>
    </row>
    <row r="345" spans="1:11" ht="30">
      <c r="A345" s="151" t="s">
        <v>569</v>
      </c>
      <c r="B345" s="151" t="s">
        <v>59</v>
      </c>
      <c r="C345" s="151" t="s">
        <v>17</v>
      </c>
      <c r="D345" s="151">
        <v>827</v>
      </c>
      <c r="E345" s="152" t="s">
        <v>570</v>
      </c>
      <c r="F345" s="151" t="s">
        <v>23</v>
      </c>
      <c r="G345" s="151">
        <v>1</v>
      </c>
      <c r="H345" s="153"/>
      <c r="I345" s="153"/>
      <c r="J345" s="153">
        <f t="shared" si="80"/>
        <v>0</v>
      </c>
      <c r="K345" s="114">
        <f t="shared" si="81"/>
        <v>0</v>
      </c>
    </row>
    <row r="346" spans="1:11" ht="45">
      <c r="A346" s="151" t="s">
        <v>571</v>
      </c>
      <c r="B346" s="151" t="s">
        <v>16</v>
      </c>
      <c r="C346" s="151" t="s">
        <v>17</v>
      </c>
      <c r="D346" s="151">
        <v>89515</v>
      </c>
      <c r="E346" s="152" t="s">
        <v>572</v>
      </c>
      <c r="F346" s="151" t="s">
        <v>23</v>
      </c>
      <c r="G346" s="151">
        <v>2</v>
      </c>
      <c r="H346" s="153"/>
      <c r="I346" s="153"/>
      <c r="J346" s="153">
        <f t="shared" si="80"/>
        <v>0</v>
      </c>
      <c r="K346" s="114">
        <f t="shared" si="81"/>
        <v>0</v>
      </c>
    </row>
    <row r="347" spans="1:11" ht="30">
      <c r="A347" s="151" t="s">
        <v>573</v>
      </c>
      <c r="B347" s="151" t="s">
        <v>59</v>
      </c>
      <c r="C347" s="151" t="s">
        <v>17</v>
      </c>
      <c r="D347" s="151">
        <v>3512</v>
      </c>
      <c r="E347" s="152" t="s">
        <v>574</v>
      </c>
      <c r="F347" s="151" t="s">
        <v>23</v>
      </c>
      <c r="G347" s="151">
        <v>1</v>
      </c>
      <c r="H347" s="153"/>
      <c r="I347" s="153"/>
      <c r="J347" s="153">
        <f t="shared" si="80"/>
        <v>0</v>
      </c>
      <c r="K347" s="114">
        <f t="shared" si="81"/>
        <v>0</v>
      </c>
    </row>
    <row r="348" spans="1:11" ht="45">
      <c r="A348" s="151" t="s">
        <v>575</v>
      </c>
      <c r="B348" s="151" t="s">
        <v>16</v>
      </c>
      <c r="C348" s="151" t="s">
        <v>17</v>
      </c>
      <c r="D348" s="151">
        <v>89501</v>
      </c>
      <c r="E348" s="152" t="s">
        <v>576</v>
      </c>
      <c r="F348" s="151" t="s">
        <v>23</v>
      </c>
      <c r="G348" s="151">
        <v>25</v>
      </c>
      <c r="H348" s="153"/>
      <c r="I348" s="153"/>
      <c r="J348" s="153">
        <f t="shared" si="80"/>
        <v>0</v>
      </c>
      <c r="K348" s="114">
        <f t="shared" si="81"/>
        <v>0</v>
      </c>
    </row>
    <row r="349" spans="1:11" ht="45">
      <c r="A349" s="151" t="s">
        <v>577</v>
      </c>
      <c r="B349" s="151" t="s">
        <v>16</v>
      </c>
      <c r="C349" s="151" t="s">
        <v>17</v>
      </c>
      <c r="D349" s="151">
        <v>89505</v>
      </c>
      <c r="E349" s="152" t="s">
        <v>578</v>
      </c>
      <c r="F349" s="151" t="s">
        <v>23</v>
      </c>
      <c r="G349" s="151">
        <v>10</v>
      </c>
      <c r="H349" s="153"/>
      <c r="I349" s="153"/>
      <c r="J349" s="153">
        <f t="shared" si="80"/>
        <v>0</v>
      </c>
      <c r="K349" s="114">
        <f t="shared" si="81"/>
        <v>0</v>
      </c>
    </row>
    <row r="350" spans="1:11" ht="60">
      <c r="A350" s="151" t="s">
        <v>579</v>
      </c>
      <c r="B350" s="151" t="s">
        <v>16</v>
      </c>
      <c r="C350" s="151" t="s">
        <v>17</v>
      </c>
      <c r="D350" s="151">
        <v>94686</v>
      </c>
      <c r="E350" s="152" t="s">
        <v>580</v>
      </c>
      <c r="F350" s="151" t="s">
        <v>23</v>
      </c>
      <c r="G350" s="151">
        <v>3</v>
      </c>
      <c r="H350" s="153"/>
      <c r="I350" s="153"/>
      <c r="J350" s="153">
        <f t="shared" si="80"/>
        <v>0</v>
      </c>
      <c r="K350" s="114">
        <f t="shared" si="81"/>
        <v>0</v>
      </c>
    </row>
    <row r="351" spans="1:11" ht="45">
      <c r="A351" s="151" t="s">
        <v>581</v>
      </c>
      <c r="B351" s="151" t="s">
        <v>16</v>
      </c>
      <c r="C351" s="151" t="s">
        <v>17</v>
      </c>
      <c r="D351" s="151">
        <v>89513</v>
      </c>
      <c r="E351" s="152" t="s">
        <v>582</v>
      </c>
      <c r="F351" s="151" t="s">
        <v>23</v>
      </c>
      <c r="G351" s="151">
        <v>4</v>
      </c>
      <c r="H351" s="153"/>
      <c r="I351" s="153"/>
      <c r="J351" s="153">
        <f t="shared" si="80"/>
        <v>0</v>
      </c>
      <c r="K351" s="114">
        <f t="shared" si="81"/>
        <v>0</v>
      </c>
    </row>
    <row r="352" spans="1:11" ht="30">
      <c r="A352" s="151" t="s">
        <v>583</v>
      </c>
      <c r="B352" s="151" t="s">
        <v>16</v>
      </c>
      <c r="C352" s="151" t="s">
        <v>17</v>
      </c>
      <c r="D352" s="151">
        <v>89575</v>
      </c>
      <c r="E352" s="152" t="s">
        <v>584</v>
      </c>
      <c r="F352" s="151" t="s">
        <v>23</v>
      </c>
      <c r="G352" s="151">
        <v>3</v>
      </c>
      <c r="H352" s="153"/>
      <c r="I352" s="153"/>
      <c r="J352" s="153">
        <f t="shared" si="80"/>
        <v>0</v>
      </c>
      <c r="K352" s="114">
        <f t="shared" si="81"/>
        <v>0</v>
      </c>
    </row>
    <row r="353" spans="1:12" ht="45">
      <c r="A353" s="151" t="s">
        <v>585</v>
      </c>
      <c r="B353" s="151" t="s">
        <v>16</v>
      </c>
      <c r="C353" s="151" t="s">
        <v>17</v>
      </c>
      <c r="D353" s="151">
        <v>89402</v>
      </c>
      <c r="E353" s="152" t="s">
        <v>586</v>
      </c>
      <c r="F353" s="151" t="s">
        <v>43</v>
      </c>
      <c r="G353" s="151">
        <v>601.5</v>
      </c>
      <c r="H353" s="153"/>
      <c r="I353" s="153"/>
      <c r="J353" s="153">
        <f t="shared" si="80"/>
        <v>0</v>
      </c>
      <c r="K353" s="114">
        <f t="shared" si="81"/>
        <v>0</v>
      </c>
    </row>
    <row r="354" spans="1:12" ht="30">
      <c r="A354" s="151" t="s">
        <v>587</v>
      </c>
      <c r="B354" s="151" t="s">
        <v>16</v>
      </c>
      <c r="C354" s="151" t="s">
        <v>17</v>
      </c>
      <c r="D354" s="151">
        <v>89449</v>
      </c>
      <c r="E354" s="152" t="s">
        <v>588</v>
      </c>
      <c r="F354" s="151" t="s">
        <v>43</v>
      </c>
      <c r="G354" s="151">
        <v>613</v>
      </c>
      <c r="H354" s="153"/>
      <c r="I354" s="153"/>
      <c r="J354" s="153">
        <f t="shared" si="80"/>
        <v>0</v>
      </c>
      <c r="K354" s="114">
        <f t="shared" si="81"/>
        <v>0</v>
      </c>
    </row>
    <row r="355" spans="1:12" ht="30">
      <c r="A355" s="151" t="s">
        <v>589</v>
      </c>
      <c r="B355" s="151" t="s">
        <v>16</v>
      </c>
      <c r="C355" s="151" t="s">
        <v>17</v>
      </c>
      <c r="D355" s="151">
        <v>89449</v>
      </c>
      <c r="E355" s="152" t="s">
        <v>588</v>
      </c>
      <c r="F355" s="151" t="s">
        <v>43</v>
      </c>
      <c r="G355" s="151">
        <v>187.61</v>
      </c>
      <c r="H355" s="153"/>
      <c r="I355" s="153"/>
      <c r="J355" s="153">
        <f t="shared" si="80"/>
        <v>0</v>
      </c>
      <c r="K355" s="114">
        <f t="shared" si="81"/>
        <v>0</v>
      </c>
    </row>
    <row r="356" spans="1:12" ht="30">
      <c r="A356" s="151" t="s">
        <v>590</v>
      </c>
      <c r="B356" s="151" t="s">
        <v>16</v>
      </c>
      <c r="C356" s="151" t="s">
        <v>17</v>
      </c>
      <c r="D356" s="151">
        <v>89450</v>
      </c>
      <c r="E356" s="152" t="s">
        <v>591</v>
      </c>
      <c r="F356" s="151" t="s">
        <v>43</v>
      </c>
      <c r="G356" s="151">
        <v>104.45</v>
      </c>
      <c r="H356" s="153"/>
      <c r="I356" s="153"/>
      <c r="J356" s="153">
        <f t="shared" si="80"/>
        <v>0</v>
      </c>
      <c r="K356" s="114">
        <f t="shared" si="81"/>
        <v>0</v>
      </c>
    </row>
    <row r="357" spans="1:12" ht="30">
      <c r="A357" s="151" t="s">
        <v>592</v>
      </c>
      <c r="B357" s="151" t="s">
        <v>16</v>
      </c>
      <c r="C357" s="151" t="s">
        <v>17</v>
      </c>
      <c r="D357" s="151">
        <v>89451</v>
      </c>
      <c r="E357" s="152" t="s">
        <v>593</v>
      </c>
      <c r="F357" s="151" t="s">
        <v>43</v>
      </c>
      <c r="G357" s="151">
        <v>122.33</v>
      </c>
      <c r="H357" s="153"/>
      <c r="I357" s="153"/>
      <c r="J357" s="153">
        <f t="shared" si="80"/>
        <v>0</v>
      </c>
      <c r="K357" s="114">
        <f t="shared" si="81"/>
        <v>0</v>
      </c>
    </row>
    <row r="358" spans="1:12" ht="60">
      <c r="A358" s="151" t="s">
        <v>594</v>
      </c>
      <c r="B358" s="151" t="s">
        <v>16</v>
      </c>
      <c r="C358" s="151" t="s">
        <v>17</v>
      </c>
      <c r="D358" s="151">
        <v>94655</v>
      </c>
      <c r="E358" s="152" t="s">
        <v>595</v>
      </c>
      <c r="F358" s="151" t="s">
        <v>43</v>
      </c>
      <c r="G358" s="151">
        <v>45.82</v>
      </c>
      <c r="H358" s="153"/>
      <c r="I358" s="153"/>
      <c r="J358" s="153">
        <f t="shared" si="80"/>
        <v>0</v>
      </c>
      <c r="K358" s="114">
        <f t="shared" si="81"/>
        <v>0</v>
      </c>
    </row>
    <row r="359" spans="1:12" ht="60">
      <c r="A359" s="151" t="s">
        <v>596</v>
      </c>
      <c r="B359" s="151" t="s">
        <v>16</v>
      </c>
      <c r="C359" s="151" t="s">
        <v>17</v>
      </c>
      <c r="D359" s="151">
        <v>94655</v>
      </c>
      <c r="E359" s="152" t="s">
        <v>595</v>
      </c>
      <c r="F359" s="151" t="s">
        <v>43</v>
      </c>
      <c r="G359" s="151">
        <v>45.82</v>
      </c>
      <c r="H359" s="153"/>
      <c r="I359" s="153"/>
      <c r="J359" s="153">
        <f t="shared" si="80"/>
        <v>0</v>
      </c>
      <c r="K359" s="114">
        <f t="shared" si="81"/>
        <v>0</v>
      </c>
    </row>
    <row r="360" spans="1:12" ht="30">
      <c r="A360" s="151" t="s">
        <v>597</v>
      </c>
      <c r="B360" s="151" t="s">
        <v>16</v>
      </c>
      <c r="C360" s="151" t="s">
        <v>17</v>
      </c>
      <c r="D360" s="151">
        <v>89625</v>
      </c>
      <c r="E360" s="152" t="s">
        <v>598</v>
      </c>
      <c r="F360" s="151" t="s">
        <v>23</v>
      </c>
      <c r="G360" s="151">
        <v>22</v>
      </c>
      <c r="H360" s="153"/>
      <c r="I360" s="153"/>
      <c r="J360" s="153">
        <f t="shared" si="80"/>
        <v>0</v>
      </c>
      <c r="K360" s="114">
        <f t="shared" si="81"/>
        <v>0</v>
      </c>
    </row>
    <row r="361" spans="1:12" ht="30">
      <c r="A361" s="151" t="s">
        <v>599</v>
      </c>
      <c r="B361" s="151" t="s">
        <v>16</v>
      </c>
      <c r="C361" s="151" t="s">
        <v>17</v>
      </c>
      <c r="D361" s="151">
        <v>89628</v>
      </c>
      <c r="E361" s="152" t="s">
        <v>600</v>
      </c>
      <c r="F361" s="151" t="s">
        <v>23</v>
      </c>
      <c r="G361" s="151">
        <v>8</v>
      </c>
      <c r="H361" s="153"/>
      <c r="I361" s="153"/>
      <c r="J361" s="153">
        <f t="shared" si="80"/>
        <v>0</v>
      </c>
      <c r="K361" s="114">
        <f t="shared" si="81"/>
        <v>0</v>
      </c>
    </row>
    <row r="362" spans="1:12" ht="60">
      <c r="A362" s="151" t="s">
        <v>601</v>
      </c>
      <c r="B362" s="151" t="s">
        <v>16</v>
      </c>
      <c r="C362" s="151" t="s">
        <v>17</v>
      </c>
      <c r="D362" s="151">
        <v>94702</v>
      </c>
      <c r="E362" s="152" t="s">
        <v>602</v>
      </c>
      <c r="F362" s="151" t="s">
        <v>23</v>
      </c>
      <c r="G362" s="151">
        <v>1</v>
      </c>
      <c r="H362" s="153"/>
      <c r="I362" s="153"/>
      <c r="J362" s="153">
        <f t="shared" si="80"/>
        <v>0</v>
      </c>
      <c r="K362" s="114">
        <f t="shared" si="81"/>
        <v>0</v>
      </c>
    </row>
    <row r="363" spans="1:12" ht="45">
      <c r="A363" s="151" t="s">
        <v>603</v>
      </c>
      <c r="B363" s="151" t="s">
        <v>16</v>
      </c>
      <c r="C363" s="151" t="s">
        <v>17</v>
      </c>
      <c r="D363" s="151">
        <v>89630</v>
      </c>
      <c r="E363" s="152" t="s">
        <v>604</v>
      </c>
      <c r="F363" s="151" t="s">
        <v>23</v>
      </c>
      <c r="G363" s="151">
        <v>6</v>
      </c>
      <c r="H363" s="153"/>
      <c r="I363" s="153"/>
      <c r="J363" s="153">
        <f t="shared" si="80"/>
        <v>0</v>
      </c>
      <c r="K363" s="114">
        <f t="shared" si="81"/>
        <v>0</v>
      </c>
    </row>
    <row r="364" spans="1:12" ht="45">
      <c r="A364" s="151" t="s">
        <v>605</v>
      </c>
      <c r="B364" s="151" t="s">
        <v>16</v>
      </c>
      <c r="C364" s="151" t="s">
        <v>17</v>
      </c>
      <c r="D364" s="151">
        <v>90373</v>
      </c>
      <c r="E364" s="152" t="s">
        <v>606</v>
      </c>
      <c r="F364" s="151" t="s">
        <v>23</v>
      </c>
      <c r="G364" s="151">
        <v>7</v>
      </c>
      <c r="H364" s="153"/>
      <c r="I364" s="153"/>
      <c r="J364" s="153">
        <f t="shared" si="80"/>
        <v>0</v>
      </c>
      <c r="K364" s="114">
        <f t="shared" si="81"/>
        <v>0</v>
      </c>
    </row>
    <row r="365" spans="1:12" ht="45">
      <c r="A365" s="151" t="s">
        <v>607</v>
      </c>
      <c r="B365" s="151" t="s">
        <v>16</v>
      </c>
      <c r="C365" s="151" t="s">
        <v>17</v>
      </c>
      <c r="D365" s="151">
        <v>89630</v>
      </c>
      <c r="E365" s="152" t="s">
        <v>604</v>
      </c>
      <c r="F365" s="151" t="s">
        <v>23</v>
      </c>
      <c r="G365" s="151">
        <v>1</v>
      </c>
      <c r="H365" s="153"/>
      <c r="I365" s="153"/>
      <c r="J365" s="153">
        <f t="shared" si="80"/>
        <v>0</v>
      </c>
      <c r="K365" s="114">
        <f t="shared" si="81"/>
        <v>0</v>
      </c>
    </row>
    <row r="366" spans="1:12" ht="45">
      <c r="A366" s="151" t="s">
        <v>608</v>
      </c>
      <c r="B366" s="151" t="s">
        <v>16</v>
      </c>
      <c r="C366" s="151" t="s">
        <v>17</v>
      </c>
      <c r="D366" s="151">
        <v>90374</v>
      </c>
      <c r="E366" s="152" t="s">
        <v>609</v>
      </c>
      <c r="F366" s="151" t="s">
        <v>23</v>
      </c>
      <c r="G366" s="151">
        <v>6</v>
      </c>
      <c r="H366" s="153"/>
      <c r="I366" s="153"/>
      <c r="J366" s="153">
        <f t="shared" si="80"/>
        <v>0</v>
      </c>
      <c r="K366" s="114">
        <f t="shared" si="81"/>
        <v>0</v>
      </c>
    </row>
    <row r="367" spans="1:12" ht="15.75">
      <c r="A367" s="157" t="s">
        <v>610</v>
      </c>
      <c r="B367" s="157"/>
      <c r="C367" s="157"/>
      <c r="D367" s="157"/>
      <c r="E367" s="158" t="s">
        <v>611</v>
      </c>
      <c r="F367" s="157"/>
      <c r="G367" s="157"/>
      <c r="H367" s="159"/>
      <c r="I367" s="159"/>
      <c r="J367" s="159"/>
      <c r="K367" s="159">
        <f>SUM(K369,K400,K401)</f>
        <v>0</v>
      </c>
    </row>
    <row r="368" spans="1:12">
      <c r="A368" s="151"/>
      <c r="B368" s="151"/>
      <c r="C368" s="151"/>
      <c r="D368" s="151"/>
      <c r="E368" s="152"/>
      <c r="F368" s="151"/>
      <c r="G368" s="151"/>
      <c r="H368" s="153"/>
      <c r="I368" s="153"/>
      <c r="J368" s="153"/>
      <c r="K368" s="153"/>
      <c r="L368" s="114"/>
    </row>
    <row r="369" spans="1:11" ht="15.75">
      <c r="A369" s="160" t="s">
        <v>612</v>
      </c>
      <c r="B369" s="160"/>
      <c r="C369" s="160"/>
      <c r="D369" s="160"/>
      <c r="E369" s="161" t="s">
        <v>613</v>
      </c>
      <c r="F369" s="160"/>
      <c r="G369" s="160"/>
      <c r="H369" s="162"/>
      <c r="I369" s="162"/>
      <c r="J369" s="162"/>
      <c r="K369" s="162">
        <f>SUM(K371:K399)</f>
        <v>0</v>
      </c>
    </row>
    <row r="370" spans="1:11">
      <c r="A370" s="151"/>
      <c r="B370" s="151"/>
      <c r="C370" s="151"/>
      <c r="D370" s="151"/>
      <c r="E370" s="152"/>
      <c r="F370" s="151"/>
      <c r="G370" s="151"/>
      <c r="H370" s="153"/>
      <c r="I370" s="153"/>
      <c r="J370" s="153"/>
      <c r="K370" s="153"/>
    </row>
    <row r="371" spans="1:11" ht="30">
      <c r="A371" s="151" t="s">
        <v>612</v>
      </c>
      <c r="B371" s="151" t="s">
        <v>59</v>
      </c>
      <c r="C371" s="151" t="s">
        <v>17</v>
      </c>
      <c r="D371" s="151">
        <v>10835</v>
      </c>
      <c r="E371" s="152" t="s">
        <v>614</v>
      </c>
      <c r="F371" s="151" t="s">
        <v>23</v>
      </c>
      <c r="G371" s="151">
        <v>39</v>
      </c>
      <c r="H371" s="153"/>
      <c r="I371" s="153"/>
      <c r="J371" s="153">
        <f t="shared" ref="J371:J401" si="82">TRUNC(G371*H371,2)</f>
        <v>0</v>
      </c>
      <c r="K371" s="114">
        <f t="shared" ref="K371:K401" si="83">TRUNC($G371*I371,2)</f>
        <v>0</v>
      </c>
    </row>
    <row r="372" spans="1:11" ht="45">
      <c r="A372" s="151" t="s">
        <v>615</v>
      </c>
      <c r="B372" s="151" t="s">
        <v>16</v>
      </c>
      <c r="C372" s="151" t="s">
        <v>17</v>
      </c>
      <c r="D372" s="151">
        <v>97900</v>
      </c>
      <c r="E372" s="152" t="s">
        <v>616</v>
      </c>
      <c r="F372" s="151" t="s">
        <v>23</v>
      </c>
      <c r="G372" s="151">
        <v>1</v>
      </c>
      <c r="H372" s="153"/>
      <c r="I372" s="153"/>
      <c r="J372" s="153">
        <f t="shared" si="82"/>
        <v>0</v>
      </c>
      <c r="K372" s="114">
        <f t="shared" si="83"/>
        <v>0</v>
      </c>
    </row>
    <row r="373" spans="1:11" ht="45">
      <c r="A373" s="151" t="s">
        <v>617</v>
      </c>
      <c r="B373" s="151" t="s">
        <v>16</v>
      </c>
      <c r="C373" s="151" t="s">
        <v>17</v>
      </c>
      <c r="D373" s="151">
        <v>97906</v>
      </c>
      <c r="E373" s="152" t="s">
        <v>618</v>
      </c>
      <c r="F373" s="151" t="s">
        <v>23</v>
      </c>
      <c r="G373" s="151">
        <v>12</v>
      </c>
      <c r="H373" s="153"/>
      <c r="I373" s="153"/>
      <c r="J373" s="153">
        <f t="shared" si="82"/>
        <v>0</v>
      </c>
      <c r="K373" s="114">
        <f t="shared" si="83"/>
        <v>0</v>
      </c>
    </row>
    <row r="374" spans="1:11" ht="45">
      <c r="A374" s="151" t="s">
        <v>619</v>
      </c>
      <c r="B374" s="151" t="s">
        <v>16</v>
      </c>
      <c r="C374" s="151" t="s">
        <v>17</v>
      </c>
      <c r="D374" s="151">
        <v>97907</v>
      </c>
      <c r="E374" s="152" t="s">
        <v>620</v>
      </c>
      <c r="F374" s="151" t="s">
        <v>23</v>
      </c>
      <c r="G374" s="151">
        <v>1</v>
      </c>
      <c r="H374" s="153"/>
      <c r="I374" s="153"/>
      <c r="J374" s="153">
        <f t="shared" si="82"/>
        <v>0</v>
      </c>
      <c r="K374" s="114">
        <f t="shared" si="83"/>
        <v>0</v>
      </c>
    </row>
    <row r="375" spans="1:11" ht="60">
      <c r="A375" s="151" t="s">
        <v>621</v>
      </c>
      <c r="B375" s="151" t="s">
        <v>16</v>
      </c>
      <c r="C375" s="151" t="s">
        <v>17</v>
      </c>
      <c r="D375" s="151">
        <v>89748</v>
      </c>
      <c r="E375" s="152" t="s">
        <v>622</v>
      </c>
      <c r="F375" s="151" t="s">
        <v>23</v>
      </c>
      <c r="G375" s="151">
        <v>26</v>
      </c>
      <c r="H375" s="153"/>
      <c r="I375" s="153"/>
      <c r="J375" s="153">
        <f t="shared" si="82"/>
        <v>0</v>
      </c>
      <c r="K375" s="114">
        <f t="shared" si="83"/>
        <v>0</v>
      </c>
    </row>
    <row r="376" spans="1:11" ht="60">
      <c r="A376" s="151" t="s">
        <v>623</v>
      </c>
      <c r="B376" s="151" t="s">
        <v>16</v>
      </c>
      <c r="C376" s="151" t="s">
        <v>17</v>
      </c>
      <c r="D376" s="151">
        <v>89728</v>
      </c>
      <c r="E376" s="152" t="s">
        <v>624</v>
      </c>
      <c r="F376" s="151" t="s">
        <v>23</v>
      </c>
      <c r="G376" s="151">
        <v>41</v>
      </c>
      <c r="H376" s="153"/>
      <c r="I376" s="153"/>
      <c r="J376" s="153">
        <f t="shared" si="82"/>
        <v>0</v>
      </c>
      <c r="K376" s="114">
        <f t="shared" si="83"/>
        <v>0</v>
      </c>
    </row>
    <row r="377" spans="1:11" ht="45">
      <c r="A377" s="151" t="s">
        <v>625</v>
      </c>
      <c r="B377" s="151" t="s">
        <v>16</v>
      </c>
      <c r="C377" s="151" t="s">
        <v>17</v>
      </c>
      <c r="D377" s="151">
        <v>89746</v>
      </c>
      <c r="E377" s="152" t="s">
        <v>626</v>
      </c>
      <c r="F377" s="151" t="s">
        <v>23</v>
      </c>
      <c r="G377" s="151">
        <v>14</v>
      </c>
      <c r="H377" s="153"/>
      <c r="I377" s="153"/>
      <c r="J377" s="153">
        <f t="shared" si="82"/>
        <v>0</v>
      </c>
      <c r="K377" s="114">
        <f t="shared" si="83"/>
        <v>0</v>
      </c>
    </row>
    <row r="378" spans="1:11" ht="45">
      <c r="A378" s="151" t="s">
        <v>627</v>
      </c>
      <c r="B378" s="151" t="s">
        <v>16</v>
      </c>
      <c r="C378" s="151" t="s">
        <v>17</v>
      </c>
      <c r="D378" s="151">
        <v>89726</v>
      </c>
      <c r="E378" s="152" t="s">
        <v>628</v>
      </c>
      <c r="F378" s="151" t="s">
        <v>23</v>
      </c>
      <c r="G378" s="151">
        <v>16</v>
      </c>
      <c r="H378" s="153"/>
      <c r="I378" s="153"/>
      <c r="J378" s="153">
        <f t="shared" si="82"/>
        <v>0</v>
      </c>
      <c r="K378" s="114">
        <f t="shared" si="83"/>
        <v>0</v>
      </c>
    </row>
    <row r="379" spans="1:11" ht="45">
      <c r="A379" s="151" t="s">
        <v>629</v>
      </c>
      <c r="B379" s="151" t="s">
        <v>16</v>
      </c>
      <c r="C379" s="151" t="s">
        <v>17</v>
      </c>
      <c r="D379" s="151">
        <v>89732</v>
      </c>
      <c r="E379" s="152" t="s">
        <v>630</v>
      </c>
      <c r="F379" s="151" t="s">
        <v>23</v>
      </c>
      <c r="G379" s="151">
        <v>52</v>
      </c>
      <c r="H379" s="153"/>
      <c r="I379" s="153"/>
      <c r="J379" s="153">
        <f t="shared" si="82"/>
        <v>0</v>
      </c>
      <c r="K379" s="114">
        <f t="shared" si="83"/>
        <v>0</v>
      </c>
    </row>
    <row r="380" spans="1:11" ht="45">
      <c r="A380" s="151" t="s">
        <v>631</v>
      </c>
      <c r="B380" s="151" t="s">
        <v>16</v>
      </c>
      <c r="C380" s="151" t="s">
        <v>17</v>
      </c>
      <c r="D380" s="151">
        <v>89731</v>
      </c>
      <c r="E380" s="152" t="s">
        <v>632</v>
      </c>
      <c r="F380" s="151" t="s">
        <v>23</v>
      </c>
      <c r="G380" s="151">
        <v>72</v>
      </c>
      <c r="H380" s="153"/>
      <c r="I380" s="153"/>
      <c r="J380" s="153">
        <f t="shared" si="82"/>
        <v>0</v>
      </c>
      <c r="K380" s="114">
        <f t="shared" si="83"/>
        <v>0</v>
      </c>
    </row>
    <row r="381" spans="1:11" ht="45">
      <c r="A381" s="151" t="s">
        <v>633</v>
      </c>
      <c r="B381" s="151" t="s">
        <v>16</v>
      </c>
      <c r="C381" s="151" t="s">
        <v>17</v>
      </c>
      <c r="D381" s="151">
        <v>89797</v>
      </c>
      <c r="E381" s="152" t="s">
        <v>634</v>
      </c>
      <c r="F381" s="151" t="s">
        <v>23</v>
      </c>
      <c r="G381" s="151">
        <v>17</v>
      </c>
      <c r="H381" s="153"/>
      <c r="I381" s="153"/>
      <c r="J381" s="153">
        <f t="shared" si="82"/>
        <v>0</v>
      </c>
      <c r="K381" s="114">
        <f t="shared" si="83"/>
        <v>0</v>
      </c>
    </row>
    <row r="382" spans="1:11" ht="45">
      <c r="A382" s="151" t="s">
        <v>635</v>
      </c>
      <c r="B382" s="151" t="s">
        <v>16</v>
      </c>
      <c r="C382" s="151" t="s">
        <v>17</v>
      </c>
      <c r="D382" s="151">
        <v>89752</v>
      </c>
      <c r="E382" s="152" t="s">
        <v>636</v>
      </c>
      <c r="F382" s="151" t="s">
        <v>23</v>
      </c>
      <c r="G382" s="151">
        <v>87</v>
      </c>
      <c r="H382" s="153"/>
      <c r="I382" s="153"/>
      <c r="J382" s="153">
        <f t="shared" si="82"/>
        <v>0</v>
      </c>
      <c r="K382" s="114">
        <f t="shared" si="83"/>
        <v>0</v>
      </c>
    </row>
    <row r="383" spans="1:11" ht="45">
      <c r="A383" s="151" t="s">
        <v>637</v>
      </c>
      <c r="B383" s="151" t="s">
        <v>16</v>
      </c>
      <c r="C383" s="151" t="s">
        <v>17</v>
      </c>
      <c r="D383" s="151">
        <v>89752</v>
      </c>
      <c r="E383" s="152" t="s">
        <v>636</v>
      </c>
      <c r="F383" s="151" t="s">
        <v>23</v>
      </c>
      <c r="G383" s="151">
        <v>87</v>
      </c>
      <c r="H383" s="153"/>
      <c r="I383" s="153"/>
      <c r="J383" s="153">
        <f t="shared" si="82"/>
        <v>0</v>
      </c>
      <c r="K383" s="114">
        <f t="shared" si="83"/>
        <v>0</v>
      </c>
    </row>
    <row r="384" spans="1:11" ht="45">
      <c r="A384" s="151" t="s">
        <v>638</v>
      </c>
      <c r="B384" s="151" t="s">
        <v>16</v>
      </c>
      <c r="C384" s="151" t="s">
        <v>17</v>
      </c>
      <c r="D384" s="151">
        <v>89752</v>
      </c>
      <c r="E384" s="152" t="s">
        <v>636</v>
      </c>
      <c r="F384" s="151" t="s">
        <v>23</v>
      </c>
      <c r="G384" s="151">
        <v>92</v>
      </c>
      <c r="H384" s="153"/>
      <c r="I384" s="153"/>
      <c r="J384" s="153">
        <f t="shared" si="82"/>
        <v>0</v>
      </c>
      <c r="K384" s="114">
        <f t="shared" si="83"/>
        <v>0</v>
      </c>
    </row>
    <row r="385" spans="1:11" ht="45">
      <c r="A385" s="151" t="s">
        <v>639</v>
      </c>
      <c r="B385" s="151" t="s">
        <v>16</v>
      </c>
      <c r="C385" s="151" t="s">
        <v>17</v>
      </c>
      <c r="D385" s="151">
        <v>89753</v>
      </c>
      <c r="E385" s="152" t="s">
        <v>640</v>
      </c>
      <c r="F385" s="151" t="s">
        <v>23</v>
      </c>
      <c r="G385" s="151">
        <v>102</v>
      </c>
      <c r="H385" s="153"/>
      <c r="I385" s="153"/>
      <c r="J385" s="153">
        <f t="shared" si="82"/>
        <v>0</v>
      </c>
      <c r="K385" s="114">
        <f t="shared" si="83"/>
        <v>0</v>
      </c>
    </row>
    <row r="386" spans="1:11" ht="45">
      <c r="A386" s="151" t="s">
        <v>641</v>
      </c>
      <c r="B386" s="151" t="s">
        <v>16</v>
      </c>
      <c r="C386" s="151" t="s">
        <v>17</v>
      </c>
      <c r="D386" s="151">
        <v>89774</v>
      </c>
      <c r="E386" s="152" t="s">
        <v>642</v>
      </c>
      <c r="F386" s="151" t="s">
        <v>23</v>
      </c>
      <c r="G386" s="151">
        <v>84</v>
      </c>
      <c r="H386" s="153"/>
      <c r="I386" s="153"/>
      <c r="J386" s="153">
        <f t="shared" si="82"/>
        <v>0</v>
      </c>
      <c r="K386" s="114">
        <f t="shared" si="83"/>
        <v>0</v>
      </c>
    </row>
    <row r="387" spans="1:11" ht="45">
      <c r="A387" s="151" t="s">
        <v>643</v>
      </c>
      <c r="B387" s="151" t="s">
        <v>16</v>
      </c>
      <c r="C387" s="151" t="s">
        <v>17</v>
      </c>
      <c r="D387" s="151">
        <v>89714</v>
      </c>
      <c r="E387" s="152" t="s">
        <v>644</v>
      </c>
      <c r="F387" s="151" t="s">
        <v>43</v>
      </c>
      <c r="G387" s="151">
        <v>637.6</v>
      </c>
      <c r="H387" s="153"/>
      <c r="I387" s="153"/>
      <c r="J387" s="153">
        <f t="shared" si="82"/>
        <v>0</v>
      </c>
      <c r="K387" s="114">
        <f t="shared" si="83"/>
        <v>0</v>
      </c>
    </row>
    <row r="388" spans="1:11" ht="45">
      <c r="A388" s="151" t="s">
        <v>645</v>
      </c>
      <c r="B388" s="151" t="s">
        <v>16</v>
      </c>
      <c r="C388" s="151" t="s">
        <v>17</v>
      </c>
      <c r="D388" s="151">
        <v>89711</v>
      </c>
      <c r="E388" s="152" t="s">
        <v>646</v>
      </c>
      <c r="F388" s="151" t="s">
        <v>43</v>
      </c>
      <c r="G388" s="151">
        <v>130.82</v>
      </c>
      <c r="H388" s="153"/>
      <c r="I388" s="153"/>
      <c r="J388" s="153">
        <f t="shared" si="82"/>
        <v>0</v>
      </c>
      <c r="K388" s="114">
        <f t="shared" si="83"/>
        <v>0</v>
      </c>
    </row>
    <row r="389" spans="1:11" ht="45">
      <c r="A389" s="151" t="s">
        <v>647</v>
      </c>
      <c r="B389" s="151" t="s">
        <v>16</v>
      </c>
      <c r="C389" s="151" t="s">
        <v>17</v>
      </c>
      <c r="D389" s="151">
        <v>89712</v>
      </c>
      <c r="E389" s="152" t="s">
        <v>648</v>
      </c>
      <c r="F389" s="151" t="s">
        <v>43</v>
      </c>
      <c r="G389" s="151">
        <v>197.57</v>
      </c>
      <c r="H389" s="153"/>
      <c r="I389" s="153"/>
      <c r="J389" s="153">
        <f t="shared" si="82"/>
        <v>0</v>
      </c>
      <c r="K389" s="114">
        <f t="shared" si="83"/>
        <v>0</v>
      </c>
    </row>
    <row r="390" spans="1:11" ht="45">
      <c r="A390" s="151" t="s">
        <v>649</v>
      </c>
      <c r="B390" s="151" t="s">
        <v>16</v>
      </c>
      <c r="C390" s="151" t="s">
        <v>17</v>
      </c>
      <c r="D390" s="151">
        <v>89713</v>
      </c>
      <c r="E390" s="152" t="s">
        <v>650</v>
      </c>
      <c r="F390" s="151" t="s">
        <v>43</v>
      </c>
      <c r="G390" s="151">
        <v>135.37</v>
      </c>
      <c r="H390" s="153"/>
      <c r="I390" s="153"/>
      <c r="J390" s="153">
        <f t="shared" si="82"/>
        <v>0</v>
      </c>
      <c r="K390" s="114">
        <f t="shared" si="83"/>
        <v>0</v>
      </c>
    </row>
    <row r="391" spans="1:11" ht="45">
      <c r="A391" s="151" t="s">
        <v>651</v>
      </c>
      <c r="B391" s="151" t="s">
        <v>16</v>
      </c>
      <c r="C391" s="151" t="s">
        <v>17</v>
      </c>
      <c r="D391" s="151">
        <v>89786</v>
      </c>
      <c r="E391" s="152" t="s">
        <v>652</v>
      </c>
      <c r="F391" s="151" t="s">
        <v>23</v>
      </c>
      <c r="G391" s="151">
        <v>7</v>
      </c>
      <c r="H391" s="153"/>
      <c r="I391" s="153"/>
      <c r="J391" s="153">
        <f t="shared" si="82"/>
        <v>0</v>
      </c>
      <c r="K391" s="114">
        <f t="shared" si="83"/>
        <v>0</v>
      </c>
    </row>
    <row r="392" spans="1:11" ht="45">
      <c r="A392" s="151" t="s">
        <v>653</v>
      </c>
      <c r="B392" s="151" t="s">
        <v>16</v>
      </c>
      <c r="C392" s="151" t="s">
        <v>17</v>
      </c>
      <c r="D392" s="151">
        <v>89784</v>
      </c>
      <c r="E392" s="152" t="s">
        <v>654</v>
      </c>
      <c r="F392" s="151" t="s">
        <v>23</v>
      </c>
      <c r="G392" s="151">
        <v>26</v>
      </c>
      <c r="H392" s="153"/>
      <c r="I392" s="153"/>
      <c r="J392" s="153">
        <f t="shared" si="82"/>
        <v>0</v>
      </c>
      <c r="K392" s="114">
        <f t="shared" si="83"/>
        <v>0</v>
      </c>
    </row>
    <row r="393" spans="1:11" ht="45">
      <c r="A393" s="151" t="s">
        <v>655</v>
      </c>
      <c r="B393" s="151" t="s">
        <v>16</v>
      </c>
      <c r="C393" s="151" t="s">
        <v>17</v>
      </c>
      <c r="D393" s="151">
        <v>89707</v>
      </c>
      <c r="E393" s="152" t="s">
        <v>656</v>
      </c>
      <c r="F393" s="151" t="s">
        <v>23</v>
      </c>
      <c r="G393" s="151">
        <v>14</v>
      </c>
      <c r="H393" s="153"/>
      <c r="I393" s="153"/>
      <c r="J393" s="153">
        <f t="shared" si="82"/>
        <v>0</v>
      </c>
      <c r="K393" s="114">
        <f t="shared" si="83"/>
        <v>0</v>
      </c>
    </row>
    <row r="394" spans="1:11" ht="45">
      <c r="A394" s="151" t="s">
        <v>657</v>
      </c>
      <c r="B394" s="151" t="s">
        <v>16</v>
      </c>
      <c r="C394" s="151" t="s">
        <v>17</v>
      </c>
      <c r="D394" s="151">
        <v>89710</v>
      </c>
      <c r="E394" s="152" t="s">
        <v>658</v>
      </c>
      <c r="F394" s="151" t="s">
        <v>23</v>
      </c>
      <c r="G394" s="151">
        <v>20</v>
      </c>
      <c r="H394" s="153"/>
      <c r="I394" s="153"/>
      <c r="J394" s="153">
        <f t="shared" si="82"/>
        <v>0</v>
      </c>
      <c r="K394" s="114">
        <f t="shared" si="83"/>
        <v>0</v>
      </c>
    </row>
    <row r="395" spans="1:11" ht="45">
      <c r="A395" s="151" t="s">
        <v>659</v>
      </c>
      <c r="B395" s="151" t="s">
        <v>16</v>
      </c>
      <c r="C395" s="151" t="s">
        <v>17</v>
      </c>
      <c r="D395" s="151">
        <v>89708</v>
      </c>
      <c r="E395" s="152" t="s">
        <v>660</v>
      </c>
      <c r="F395" s="151" t="s">
        <v>23</v>
      </c>
      <c r="G395" s="151">
        <v>12</v>
      </c>
      <c r="H395" s="153"/>
      <c r="I395" s="153"/>
      <c r="J395" s="153">
        <f t="shared" si="82"/>
        <v>0</v>
      </c>
      <c r="K395" s="114">
        <f t="shared" si="83"/>
        <v>0</v>
      </c>
    </row>
    <row r="396" spans="1:11" ht="60">
      <c r="A396" s="151" t="s">
        <v>661</v>
      </c>
      <c r="B396" s="151" t="s">
        <v>16</v>
      </c>
      <c r="C396" s="151" t="s">
        <v>17</v>
      </c>
      <c r="D396" s="151">
        <v>89733</v>
      </c>
      <c r="E396" s="152" t="s">
        <v>662</v>
      </c>
      <c r="F396" s="151" t="s">
        <v>23</v>
      </c>
      <c r="G396" s="151">
        <v>8</v>
      </c>
      <c r="H396" s="153"/>
      <c r="I396" s="153"/>
      <c r="J396" s="153">
        <f t="shared" si="82"/>
        <v>0</v>
      </c>
      <c r="K396" s="114">
        <f t="shared" si="83"/>
        <v>0</v>
      </c>
    </row>
    <row r="397" spans="1:11" ht="45">
      <c r="A397" s="151" t="s">
        <v>1261</v>
      </c>
      <c r="B397" s="151" t="s">
        <v>16</v>
      </c>
      <c r="C397" s="151" t="s">
        <v>17</v>
      </c>
      <c r="D397" s="151">
        <v>98102</v>
      </c>
      <c r="E397" s="152" t="s">
        <v>1262</v>
      </c>
      <c r="F397" s="151" t="s">
        <v>23</v>
      </c>
      <c r="G397" s="151">
        <v>2</v>
      </c>
      <c r="H397" s="153"/>
      <c r="I397" s="153"/>
      <c r="J397" s="153">
        <f t="shared" si="82"/>
        <v>0</v>
      </c>
      <c r="K397" s="114">
        <f t="shared" si="83"/>
        <v>0</v>
      </c>
    </row>
    <row r="398" spans="1:11" ht="45">
      <c r="A398" s="151" t="s">
        <v>1263</v>
      </c>
      <c r="B398" s="151" t="s">
        <v>16</v>
      </c>
      <c r="C398" s="151" t="s">
        <v>17</v>
      </c>
      <c r="D398" s="151">
        <v>89827</v>
      </c>
      <c r="E398" s="152" t="s">
        <v>1264</v>
      </c>
      <c r="F398" s="151" t="s">
        <v>23</v>
      </c>
      <c r="G398" s="151">
        <v>24</v>
      </c>
      <c r="H398" s="153"/>
      <c r="I398" s="153"/>
      <c r="J398" s="153">
        <f t="shared" si="82"/>
        <v>0</v>
      </c>
      <c r="K398" s="114">
        <f t="shared" si="83"/>
        <v>0</v>
      </c>
    </row>
    <row r="399" spans="1:11" ht="45">
      <c r="A399" s="151" t="s">
        <v>1265</v>
      </c>
      <c r="B399" s="151" t="s">
        <v>16</v>
      </c>
      <c r="C399" s="151" t="s">
        <v>17</v>
      </c>
      <c r="D399" s="151">
        <v>89569</v>
      </c>
      <c r="E399" s="152" t="s">
        <v>1266</v>
      </c>
      <c r="F399" s="151" t="s">
        <v>23</v>
      </c>
      <c r="G399" s="151">
        <v>2</v>
      </c>
      <c r="H399" s="153"/>
      <c r="I399" s="153"/>
      <c r="J399" s="153">
        <f t="shared" si="82"/>
        <v>0</v>
      </c>
      <c r="K399" s="114">
        <f t="shared" si="83"/>
        <v>0</v>
      </c>
    </row>
    <row r="400" spans="1:11" ht="45">
      <c r="A400" s="151" t="s">
        <v>663</v>
      </c>
      <c r="B400" s="151" t="s">
        <v>16</v>
      </c>
      <c r="C400" s="151" t="s">
        <v>17</v>
      </c>
      <c r="D400" s="151">
        <v>89785</v>
      </c>
      <c r="E400" s="152" t="s">
        <v>664</v>
      </c>
      <c r="F400" s="151" t="s">
        <v>23</v>
      </c>
      <c r="G400" s="151">
        <v>25</v>
      </c>
      <c r="H400" s="153"/>
      <c r="I400" s="153"/>
      <c r="J400" s="153">
        <f t="shared" si="82"/>
        <v>0</v>
      </c>
      <c r="K400" s="114">
        <f t="shared" si="83"/>
        <v>0</v>
      </c>
    </row>
    <row r="401" spans="1:11" ht="30">
      <c r="A401" s="151" t="s">
        <v>665</v>
      </c>
      <c r="B401" s="151" t="s">
        <v>59</v>
      </c>
      <c r="C401" s="151" t="s">
        <v>17</v>
      </c>
      <c r="D401" s="151">
        <v>39319</v>
      </c>
      <c r="E401" s="152" t="s">
        <v>666</v>
      </c>
      <c r="F401" s="151" t="s">
        <v>23</v>
      </c>
      <c r="G401" s="151">
        <v>23</v>
      </c>
      <c r="H401" s="153"/>
      <c r="I401" s="153"/>
      <c r="J401" s="153">
        <f t="shared" si="82"/>
        <v>0</v>
      </c>
      <c r="K401" s="114">
        <f t="shared" si="83"/>
        <v>0</v>
      </c>
    </row>
    <row r="402" spans="1:11" ht="15.75">
      <c r="A402" s="157" t="s">
        <v>667</v>
      </c>
      <c r="B402" s="157"/>
      <c r="C402" s="157"/>
      <c r="D402" s="157"/>
      <c r="E402" s="158" t="s">
        <v>668</v>
      </c>
      <c r="F402" s="157"/>
      <c r="G402" s="157"/>
      <c r="H402" s="159"/>
      <c r="I402" s="159"/>
      <c r="J402" s="159"/>
      <c r="K402" s="159">
        <f>SUM(K404)</f>
        <v>0</v>
      </c>
    </row>
    <row r="403" spans="1:11">
      <c r="A403" s="151"/>
      <c r="B403" s="151"/>
      <c r="C403" s="151"/>
      <c r="D403" s="151"/>
      <c r="E403" s="152"/>
      <c r="F403" s="151"/>
      <c r="G403" s="151"/>
      <c r="H403" s="153"/>
      <c r="I403" s="153"/>
      <c r="J403" s="153"/>
      <c r="K403" s="153"/>
    </row>
    <row r="404" spans="1:11" ht="15.75">
      <c r="A404" s="160" t="s">
        <v>669</v>
      </c>
      <c r="B404" s="160"/>
      <c r="C404" s="160"/>
      <c r="D404" s="160"/>
      <c r="E404" s="161" t="s">
        <v>670</v>
      </c>
      <c r="F404" s="160"/>
      <c r="G404" s="160"/>
      <c r="H404" s="162"/>
      <c r="I404" s="162"/>
      <c r="J404" s="162"/>
      <c r="K404" s="162">
        <f>SUM(K406:K414)</f>
        <v>0</v>
      </c>
    </row>
    <row r="405" spans="1:11">
      <c r="A405" s="151"/>
      <c r="B405" s="151"/>
      <c r="C405" s="151"/>
      <c r="D405" s="151"/>
      <c r="E405" s="152"/>
      <c r="F405" s="151"/>
      <c r="G405" s="151"/>
      <c r="H405" s="153"/>
      <c r="I405" s="153"/>
      <c r="J405" s="153"/>
      <c r="K405" s="153"/>
    </row>
    <row r="406" spans="1:11" ht="45">
      <c r="A406" s="151" t="s">
        <v>671</v>
      </c>
      <c r="B406" s="151" t="s">
        <v>16</v>
      </c>
      <c r="C406" s="151" t="s">
        <v>17</v>
      </c>
      <c r="D406" s="151">
        <v>94228</v>
      </c>
      <c r="E406" s="152" t="s">
        <v>672</v>
      </c>
      <c r="F406" s="151" t="s">
        <v>43</v>
      </c>
      <c r="G406" s="151">
        <v>34.6</v>
      </c>
      <c r="H406" s="153"/>
      <c r="I406" s="153"/>
      <c r="J406" s="153">
        <f t="shared" ref="J406:J414" si="84">TRUNC(G406*H406,2)</f>
        <v>0</v>
      </c>
      <c r="K406" s="114">
        <f t="shared" ref="K406:K414" si="85">TRUNC($G406*I406,2)</f>
        <v>0</v>
      </c>
    </row>
    <row r="407" spans="1:11" ht="45">
      <c r="A407" s="151" t="s">
        <v>673</v>
      </c>
      <c r="B407" s="151" t="s">
        <v>16</v>
      </c>
      <c r="C407" s="151" t="s">
        <v>17</v>
      </c>
      <c r="D407" s="151">
        <v>89531</v>
      </c>
      <c r="E407" s="152" t="s">
        <v>674</v>
      </c>
      <c r="F407" s="151" t="s">
        <v>23</v>
      </c>
      <c r="G407" s="151">
        <v>27</v>
      </c>
      <c r="H407" s="153"/>
      <c r="I407" s="153"/>
      <c r="J407" s="153">
        <f t="shared" si="84"/>
        <v>0</v>
      </c>
      <c r="K407" s="114">
        <f t="shared" si="85"/>
        <v>0</v>
      </c>
    </row>
    <row r="408" spans="1:11" ht="45">
      <c r="A408" s="151" t="s">
        <v>675</v>
      </c>
      <c r="B408" s="151" t="s">
        <v>16</v>
      </c>
      <c r="C408" s="151" t="s">
        <v>17</v>
      </c>
      <c r="D408" s="151">
        <v>89520</v>
      </c>
      <c r="E408" s="152" t="s">
        <v>676</v>
      </c>
      <c r="F408" s="151" t="s">
        <v>23</v>
      </c>
      <c r="G408" s="151">
        <v>6</v>
      </c>
      <c r="H408" s="153"/>
      <c r="I408" s="153"/>
      <c r="J408" s="153">
        <f t="shared" si="84"/>
        <v>0</v>
      </c>
      <c r="K408" s="114">
        <f t="shared" si="85"/>
        <v>0</v>
      </c>
    </row>
    <row r="409" spans="1:11" ht="45">
      <c r="A409" s="151" t="s">
        <v>677</v>
      </c>
      <c r="B409" s="151" t="s">
        <v>16</v>
      </c>
      <c r="C409" s="151" t="s">
        <v>17</v>
      </c>
      <c r="D409" s="151">
        <v>89529</v>
      </c>
      <c r="E409" s="152" t="s">
        <v>678</v>
      </c>
      <c r="F409" s="151" t="s">
        <v>23</v>
      </c>
      <c r="G409" s="151">
        <v>67</v>
      </c>
      <c r="H409" s="153"/>
      <c r="I409" s="153"/>
      <c r="J409" s="153">
        <f t="shared" si="84"/>
        <v>0</v>
      </c>
      <c r="K409" s="114">
        <f t="shared" si="85"/>
        <v>0</v>
      </c>
    </row>
    <row r="410" spans="1:11" ht="45">
      <c r="A410" s="151" t="s">
        <v>679</v>
      </c>
      <c r="B410" s="151" t="s">
        <v>16</v>
      </c>
      <c r="C410" s="151" t="s">
        <v>17</v>
      </c>
      <c r="D410" s="151">
        <v>89785</v>
      </c>
      <c r="E410" s="152" t="s">
        <v>664</v>
      </c>
      <c r="F410" s="151" t="s">
        <v>23</v>
      </c>
      <c r="G410" s="151">
        <v>1</v>
      </c>
      <c r="H410" s="153"/>
      <c r="I410" s="153"/>
      <c r="J410" s="153">
        <f t="shared" si="84"/>
        <v>0</v>
      </c>
      <c r="K410" s="114">
        <f t="shared" si="85"/>
        <v>0</v>
      </c>
    </row>
    <row r="411" spans="1:11" ht="45">
      <c r="A411" s="151" t="s">
        <v>680</v>
      </c>
      <c r="B411" s="151" t="s">
        <v>16</v>
      </c>
      <c r="C411" s="151" t="s">
        <v>17</v>
      </c>
      <c r="D411" s="151">
        <v>89669</v>
      </c>
      <c r="E411" s="152" t="s">
        <v>681</v>
      </c>
      <c r="F411" s="151" t="s">
        <v>23</v>
      </c>
      <c r="G411" s="151">
        <v>83</v>
      </c>
      <c r="H411" s="153"/>
      <c r="I411" s="153"/>
      <c r="J411" s="153">
        <f t="shared" si="84"/>
        <v>0</v>
      </c>
      <c r="K411" s="114">
        <f t="shared" si="85"/>
        <v>0</v>
      </c>
    </row>
    <row r="412" spans="1:11" ht="45">
      <c r="A412" s="151" t="s">
        <v>682</v>
      </c>
      <c r="B412" s="151" t="s">
        <v>16</v>
      </c>
      <c r="C412" s="151" t="s">
        <v>17</v>
      </c>
      <c r="D412" s="151">
        <v>89753</v>
      </c>
      <c r="E412" s="152" t="s">
        <v>640</v>
      </c>
      <c r="F412" s="151" t="s">
        <v>23</v>
      </c>
      <c r="G412" s="151">
        <v>25</v>
      </c>
      <c r="H412" s="153"/>
      <c r="I412" s="153"/>
      <c r="J412" s="153">
        <f t="shared" si="84"/>
        <v>0</v>
      </c>
      <c r="K412" s="114">
        <f t="shared" si="85"/>
        <v>0</v>
      </c>
    </row>
    <row r="413" spans="1:11" ht="30">
      <c r="A413" s="151" t="s">
        <v>683</v>
      </c>
      <c r="B413" s="151" t="s">
        <v>16</v>
      </c>
      <c r="C413" s="151" t="s">
        <v>17</v>
      </c>
      <c r="D413" s="151">
        <v>89509</v>
      </c>
      <c r="E413" s="152" t="s">
        <v>684</v>
      </c>
      <c r="F413" s="151" t="s">
        <v>43</v>
      </c>
      <c r="G413" s="151">
        <v>95.5</v>
      </c>
      <c r="H413" s="153"/>
      <c r="I413" s="153"/>
      <c r="J413" s="153">
        <f t="shared" si="84"/>
        <v>0</v>
      </c>
      <c r="K413" s="114">
        <f t="shared" si="85"/>
        <v>0</v>
      </c>
    </row>
    <row r="414" spans="1:11" ht="30">
      <c r="A414" s="151" t="s">
        <v>685</v>
      </c>
      <c r="B414" s="151" t="s">
        <v>16</v>
      </c>
      <c r="C414" s="151" t="s">
        <v>17</v>
      </c>
      <c r="D414" s="151">
        <v>89512</v>
      </c>
      <c r="E414" s="152" t="s">
        <v>686</v>
      </c>
      <c r="F414" s="151" t="s">
        <v>43</v>
      </c>
      <c r="G414" s="151">
        <v>931.14</v>
      </c>
      <c r="H414" s="153"/>
      <c r="I414" s="153"/>
      <c r="J414" s="153">
        <f t="shared" si="84"/>
        <v>0</v>
      </c>
      <c r="K414" s="114">
        <f t="shared" si="85"/>
        <v>0</v>
      </c>
    </row>
    <row r="415" spans="1:11" ht="15.75">
      <c r="A415" s="157" t="s">
        <v>1267</v>
      </c>
      <c r="B415" s="157"/>
      <c r="C415" s="157"/>
      <c r="D415" s="157"/>
      <c r="E415" s="158" t="s">
        <v>1268</v>
      </c>
      <c r="F415" s="157"/>
      <c r="G415" s="157"/>
      <c r="H415" s="159"/>
      <c r="I415" s="159"/>
      <c r="J415" s="159"/>
      <c r="K415" s="159">
        <f>SUM(K417:K422)</f>
        <v>0</v>
      </c>
    </row>
    <row r="416" spans="1:11">
      <c r="A416" s="151"/>
      <c r="B416" s="151"/>
      <c r="C416" s="151"/>
      <c r="D416" s="151"/>
      <c r="E416" s="152"/>
      <c r="F416" s="151"/>
      <c r="G416" s="151"/>
      <c r="H416" s="153"/>
      <c r="I416" s="153"/>
      <c r="J416" s="153"/>
      <c r="K416" s="153"/>
    </row>
    <row r="417" spans="1:12" ht="30">
      <c r="A417" s="151" t="s">
        <v>1269</v>
      </c>
      <c r="B417" s="151" t="s">
        <v>16</v>
      </c>
      <c r="C417" s="151" t="s">
        <v>20</v>
      </c>
      <c r="D417" s="151" t="s">
        <v>502</v>
      </c>
      <c r="E417" s="152" t="s">
        <v>503</v>
      </c>
      <c r="F417" s="151" t="s">
        <v>23</v>
      </c>
      <c r="G417" s="151">
        <v>1</v>
      </c>
      <c r="H417" s="153"/>
      <c r="I417" s="153"/>
      <c r="J417" s="153">
        <f t="shared" ref="J417:J422" si="86">TRUNC(G417*H417,2)</f>
        <v>0</v>
      </c>
      <c r="K417" s="114">
        <f t="shared" ref="K417:K422" si="87">TRUNC($G417*I417,2)</f>
        <v>0</v>
      </c>
    </row>
    <row r="418" spans="1:12" ht="30">
      <c r="A418" s="151" t="s">
        <v>1270</v>
      </c>
      <c r="B418" s="151" t="s">
        <v>16</v>
      </c>
      <c r="C418" s="151" t="s">
        <v>17</v>
      </c>
      <c r="D418" s="151">
        <v>98522</v>
      </c>
      <c r="E418" s="152" t="s">
        <v>692</v>
      </c>
      <c r="F418" s="151" t="s">
        <v>43</v>
      </c>
      <c r="G418" s="151">
        <v>66.040000000000006</v>
      </c>
      <c r="H418" s="153"/>
      <c r="I418" s="153"/>
      <c r="J418" s="153">
        <f t="shared" si="86"/>
        <v>0</v>
      </c>
      <c r="K418" s="114">
        <f t="shared" si="87"/>
        <v>0</v>
      </c>
    </row>
    <row r="419" spans="1:12" ht="30">
      <c r="A419" s="151" t="s">
        <v>1271</v>
      </c>
      <c r="B419" s="151" t="s">
        <v>16</v>
      </c>
      <c r="C419" s="151" t="s">
        <v>1272</v>
      </c>
      <c r="D419" s="151" t="s">
        <v>1273</v>
      </c>
      <c r="E419" s="152" t="s">
        <v>1274</v>
      </c>
      <c r="F419" s="151" t="s">
        <v>19</v>
      </c>
      <c r="G419" s="151">
        <v>2.2999999999999998</v>
      </c>
      <c r="H419" s="153"/>
      <c r="I419" s="153"/>
      <c r="J419" s="153">
        <f t="shared" si="86"/>
        <v>0</v>
      </c>
      <c r="K419" s="114">
        <f t="shared" si="87"/>
        <v>0</v>
      </c>
    </row>
    <row r="420" spans="1:12" ht="45">
      <c r="A420" s="151" t="s">
        <v>1275</v>
      </c>
      <c r="B420" s="151" t="s">
        <v>16</v>
      </c>
      <c r="C420" s="151" t="s">
        <v>20</v>
      </c>
      <c r="D420" s="151" t="s">
        <v>1276</v>
      </c>
      <c r="E420" s="152" t="s">
        <v>1277</v>
      </c>
      <c r="F420" s="151" t="s">
        <v>19</v>
      </c>
      <c r="G420" s="151">
        <v>60</v>
      </c>
      <c r="H420" s="153"/>
      <c r="I420" s="153"/>
      <c r="J420" s="153">
        <f t="shared" si="86"/>
        <v>0</v>
      </c>
      <c r="K420" s="114">
        <f t="shared" si="87"/>
        <v>0</v>
      </c>
    </row>
    <row r="421" spans="1:12">
      <c r="A421" s="151" t="s">
        <v>1278</v>
      </c>
      <c r="B421" s="151" t="s">
        <v>16</v>
      </c>
      <c r="C421" s="151" t="s">
        <v>20</v>
      </c>
      <c r="D421" s="151" t="s">
        <v>1279</v>
      </c>
      <c r="E421" s="152" t="s">
        <v>1280</v>
      </c>
      <c r="F421" s="151" t="s">
        <v>23</v>
      </c>
      <c r="G421" s="151">
        <v>1</v>
      </c>
      <c r="H421" s="153"/>
      <c r="I421" s="153"/>
      <c r="J421" s="153">
        <f t="shared" si="86"/>
        <v>0</v>
      </c>
      <c r="K421" s="114">
        <f t="shared" si="87"/>
        <v>0</v>
      </c>
      <c r="L421" s="114"/>
    </row>
    <row r="422" spans="1:12" ht="45">
      <c r="A422" s="151" t="s">
        <v>1281</v>
      </c>
      <c r="B422" s="151" t="s">
        <v>16</v>
      </c>
      <c r="C422" s="151" t="s">
        <v>20</v>
      </c>
      <c r="D422" s="151" t="s">
        <v>1282</v>
      </c>
      <c r="E422" s="152" t="s">
        <v>1283</v>
      </c>
      <c r="F422" s="151" t="s">
        <v>43</v>
      </c>
      <c r="G422" s="151">
        <v>90</v>
      </c>
      <c r="H422" s="153"/>
      <c r="I422" s="153"/>
      <c r="J422" s="153">
        <f t="shared" si="86"/>
        <v>0</v>
      </c>
      <c r="K422" s="114">
        <f t="shared" si="87"/>
        <v>0</v>
      </c>
    </row>
    <row r="423" spans="1:12" ht="15.75">
      <c r="A423" s="154" t="s">
        <v>687</v>
      </c>
      <c r="B423" s="154"/>
      <c r="C423" s="154"/>
      <c r="D423" s="154"/>
      <c r="E423" s="155" t="s">
        <v>1284</v>
      </c>
      <c r="F423" s="154"/>
      <c r="G423" s="154"/>
      <c r="H423" s="156"/>
      <c r="I423" s="156"/>
      <c r="J423" s="156"/>
      <c r="K423" s="156">
        <f>SUM(K425:K427)</f>
        <v>0</v>
      </c>
    </row>
    <row r="424" spans="1:12">
      <c r="A424" s="151"/>
      <c r="B424" s="151"/>
      <c r="C424" s="151"/>
      <c r="D424" s="151"/>
      <c r="E424" s="152"/>
      <c r="F424" s="151"/>
      <c r="G424" s="151"/>
      <c r="H424" s="153"/>
      <c r="I424" s="153"/>
      <c r="J424" s="153"/>
      <c r="K424" s="153"/>
    </row>
    <row r="425" spans="1:12" ht="30">
      <c r="A425" s="151" t="s">
        <v>689</v>
      </c>
      <c r="B425" s="151" t="s">
        <v>16</v>
      </c>
      <c r="C425" s="151" t="s">
        <v>20</v>
      </c>
      <c r="D425" s="151" t="s">
        <v>498</v>
      </c>
      <c r="E425" s="152" t="s">
        <v>499</v>
      </c>
      <c r="F425" s="151" t="s">
        <v>23</v>
      </c>
      <c r="G425" s="151">
        <v>2</v>
      </c>
      <c r="H425" s="153"/>
      <c r="I425" s="153"/>
      <c r="J425" s="153">
        <f t="shared" ref="J425:J427" si="88">TRUNC(G425*H425,2)</f>
        <v>0</v>
      </c>
      <c r="K425" s="114">
        <f t="shared" ref="K425:K427" si="89">TRUNC($G425*I425,2)</f>
        <v>0</v>
      </c>
    </row>
    <row r="426" spans="1:12">
      <c r="A426" s="151" t="s">
        <v>691</v>
      </c>
      <c r="B426" s="151" t="s">
        <v>59</v>
      </c>
      <c r="C426" s="151" t="s">
        <v>20</v>
      </c>
      <c r="D426" s="151" t="s">
        <v>493</v>
      </c>
      <c r="E426" s="152" t="s">
        <v>494</v>
      </c>
      <c r="F426" s="151" t="s">
        <v>23</v>
      </c>
      <c r="G426" s="151">
        <v>2</v>
      </c>
      <c r="H426" s="153"/>
      <c r="I426" s="153"/>
      <c r="J426" s="153">
        <f t="shared" si="88"/>
        <v>0</v>
      </c>
      <c r="K426" s="114">
        <f t="shared" si="89"/>
        <v>0</v>
      </c>
    </row>
    <row r="427" spans="1:12" ht="60">
      <c r="A427" s="151" t="s">
        <v>693</v>
      </c>
      <c r="B427" s="151" t="s">
        <v>16</v>
      </c>
      <c r="C427" s="151" t="s">
        <v>20</v>
      </c>
      <c r="D427" s="151" t="s">
        <v>1285</v>
      </c>
      <c r="E427" s="152" t="s">
        <v>1286</v>
      </c>
      <c r="F427" s="151" t="s">
        <v>43</v>
      </c>
      <c r="G427" s="151">
        <v>13</v>
      </c>
      <c r="H427" s="153"/>
      <c r="I427" s="153"/>
      <c r="J427" s="153">
        <f t="shared" si="88"/>
        <v>0</v>
      </c>
      <c r="K427" s="114">
        <f t="shared" si="89"/>
        <v>0</v>
      </c>
    </row>
    <row r="428" spans="1:12" ht="15.75">
      <c r="A428" s="154" t="s">
        <v>1287</v>
      </c>
      <c r="B428" s="154"/>
      <c r="C428" s="154"/>
      <c r="D428" s="154"/>
      <c r="E428" s="155" t="s">
        <v>1288</v>
      </c>
      <c r="F428" s="154"/>
      <c r="G428" s="154"/>
      <c r="H428" s="156"/>
      <c r="I428" s="156"/>
      <c r="J428" s="156"/>
      <c r="K428" s="156">
        <f>SUM(K430:K431)</f>
        <v>0</v>
      </c>
    </row>
    <row r="429" spans="1:12">
      <c r="A429" s="151"/>
      <c r="B429" s="151"/>
      <c r="C429" s="151"/>
      <c r="D429" s="151"/>
      <c r="E429" s="152"/>
      <c r="F429" s="151"/>
      <c r="G429" s="151"/>
      <c r="H429" s="153"/>
      <c r="I429" s="153"/>
      <c r="J429" s="153"/>
      <c r="K429" s="153"/>
    </row>
    <row r="430" spans="1:12" ht="30">
      <c r="A430" s="151" t="s">
        <v>1289</v>
      </c>
      <c r="B430" s="151" t="s">
        <v>16</v>
      </c>
      <c r="C430" s="151" t="s">
        <v>20</v>
      </c>
      <c r="D430" s="151" t="s">
        <v>509</v>
      </c>
      <c r="E430" s="152" t="s">
        <v>510</v>
      </c>
      <c r="F430" s="151" t="s">
        <v>23</v>
      </c>
      <c r="G430" s="151">
        <v>1</v>
      </c>
      <c r="H430" s="153"/>
      <c r="I430" s="153"/>
      <c r="J430" s="153">
        <f t="shared" ref="J430:J431" si="90">TRUNC(G430*H430,2)</f>
        <v>0</v>
      </c>
      <c r="K430" s="114">
        <f t="shared" ref="K430:K431" si="91">TRUNC($G430*I430,2)</f>
        <v>0</v>
      </c>
    </row>
    <row r="431" spans="1:12" ht="30">
      <c r="A431" s="151" t="s">
        <v>1290</v>
      </c>
      <c r="B431" s="151" t="s">
        <v>16</v>
      </c>
      <c r="C431" s="151" t="s">
        <v>20</v>
      </c>
      <c r="D431" s="151" t="s">
        <v>504</v>
      </c>
      <c r="E431" s="152" t="s">
        <v>505</v>
      </c>
      <c r="F431" s="151" t="s">
        <v>23</v>
      </c>
      <c r="G431" s="151">
        <v>1</v>
      </c>
      <c r="H431" s="153"/>
      <c r="I431" s="153"/>
      <c r="J431" s="153">
        <f t="shared" si="90"/>
        <v>0</v>
      </c>
      <c r="K431" s="114">
        <f t="shared" si="91"/>
        <v>0</v>
      </c>
    </row>
    <row r="432" spans="1:12" ht="15.75">
      <c r="A432" s="154" t="s">
        <v>1291</v>
      </c>
      <c r="B432" s="154"/>
      <c r="C432" s="154"/>
      <c r="D432" s="154"/>
      <c r="E432" s="155" t="s">
        <v>688</v>
      </c>
      <c r="F432" s="154"/>
      <c r="G432" s="154"/>
      <c r="H432" s="156"/>
      <c r="I432" s="156"/>
      <c r="J432" s="156"/>
      <c r="K432" s="156">
        <f>SUM(K434:K443)</f>
        <v>0</v>
      </c>
    </row>
    <row r="433" spans="1:11">
      <c r="A433" s="151"/>
      <c r="B433" s="151"/>
      <c r="C433" s="151"/>
      <c r="D433" s="151"/>
      <c r="E433" s="152"/>
      <c r="F433" s="151"/>
      <c r="G433" s="151"/>
      <c r="H433" s="153"/>
      <c r="I433" s="153"/>
      <c r="J433" s="153"/>
      <c r="K433" s="153"/>
    </row>
    <row r="434" spans="1:11" ht="60">
      <c r="A434" s="151" t="s">
        <v>1292</v>
      </c>
      <c r="B434" s="151" t="s">
        <v>16</v>
      </c>
      <c r="C434" s="151" t="s">
        <v>17</v>
      </c>
      <c r="D434" s="151">
        <v>87456</v>
      </c>
      <c r="E434" s="152" t="s">
        <v>690</v>
      </c>
      <c r="F434" s="151" t="s">
        <v>19</v>
      </c>
      <c r="G434" s="151">
        <v>7.18</v>
      </c>
      <c r="H434" s="153"/>
      <c r="I434" s="153"/>
      <c r="J434" s="153">
        <f t="shared" ref="J434:J443" si="92">TRUNC(G434*H434,2)</f>
        <v>0</v>
      </c>
      <c r="K434" s="114">
        <f t="shared" ref="K434:K443" si="93">TRUNC($G434*I434,2)</f>
        <v>0</v>
      </c>
    </row>
    <row r="435" spans="1:11" ht="30">
      <c r="A435" s="151" t="s">
        <v>1293</v>
      </c>
      <c r="B435" s="151" t="s">
        <v>16</v>
      </c>
      <c r="C435" s="151" t="s">
        <v>17</v>
      </c>
      <c r="D435" s="151">
        <v>98522</v>
      </c>
      <c r="E435" s="152" t="s">
        <v>692</v>
      </c>
      <c r="F435" s="151" t="s">
        <v>43</v>
      </c>
      <c r="G435" s="151">
        <v>120</v>
      </c>
      <c r="H435" s="153"/>
      <c r="I435" s="153"/>
      <c r="J435" s="153">
        <f t="shared" si="92"/>
        <v>0</v>
      </c>
      <c r="K435" s="114">
        <f t="shared" si="93"/>
        <v>0</v>
      </c>
    </row>
    <row r="436" spans="1:11" ht="30">
      <c r="A436" s="151" t="s">
        <v>1294</v>
      </c>
      <c r="B436" s="151" t="s">
        <v>16</v>
      </c>
      <c r="C436" s="151" t="s">
        <v>496</v>
      </c>
      <c r="D436" s="151">
        <v>9072</v>
      </c>
      <c r="E436" s="152" t="s">
        <v>694</v>
      </c>
      <c r="F436" s="151" t="s">
        <v>695</v>
      </c>
      <c r="G436" s="151">
        <v>6.88</v>
      </c>
      <c r="H436" s="153"/>
      <c r="I436" s="153"/>
      <c r="J436" s="153">
        <f t="shared" si="92"/>
        <v>0</v>
      </c>
      <c r="K436" s="114">
        <f t="shared" si="93"/>
        <v>0</v>
      </c>
    </row>
    <row r="437" spans="1:11" ht="30">
      <c r="A437" s="151" t="s">
        <v>1295</v>
      </c>
      <c r="B437" s="151" t="s">
        <v>16</v>
      </c>
      <c r="C437" s="151" t="s">
        <v>496</v>
      </c>
      <c r="D437" s="151">
        <v>9072</v>
      </c>
      <c r="E437" s="152" t="s">
        <v>694</v>
      </c>
      <c r="F437" s="151" t="s">
        <v>695</v>
      </c>
      <c r="G437" s="151">
        <v>4.18</v>
      </c>
      <c r="H437" s="153"/>
      <c r="I437" s="153"/>
      <c r="J437" s="153">
        <f t="shared" si="92"/>
        <v>0</v>
      </c>
      <c r="K437" s="114">
        <f t="shared" si="93"/>
        <v>0</v>
      </c>
    </row>
    <row r="438" spans="1:11" ht="30">
      <c r="A438" s="151" t="s">
        <v>1296</v>
      </c>
      <c r="B438" s="151" t="s">
        <v>16</v>
      </c>
      <c r="C438" s="151" t="s">
        <v>496</v>
      </c>
      <c r="D438" s="151">
        <v>9072</v>
      </c>
      <c r="E438" s="152" t="s">
        <v>694</v>
      </c>
      <c r="F438" s="151" t="s">
        <v>695</v>
      </c>
      <c r="G438" s="151">
        <v>9</v>
      </c>
      <c r="H438" s="153"/>
      <c r="I438" s="153"/>
      <c r="J438" s="153">
        <f t="shared" si="92"/>
        <v>0</v>
      </c>
      <c r="K438" s="114">
        <f t="shared" si="93"/>
        <v>0</v>
      </c>
    </row>
    <row r="439" spans="1:11" ht="30">
      <c r="A439" s="151" t="s">
        <v>1297</v>
      </c>
      <c r="B439" s="151" t="s">
        <v>16</v>
      </c>
      <c r="C439" s="151" t="s">
        <v>496</v>
      </c>
      <c r="D439" s="151">
        <v>9072</v>
      </c>
      <c r="E439" s="152" t="s">
        <v>694</v>
      </c>
      <c r="F439" s="151" t="s">
        <v>695</v>
      </c>
      <c r="G439" s="151">
        <v>4.5</v>
      </c>
      <c r="H439" s="153"/>
      <c r="I439" s="153"/>
      <c r="J439" s="153">
        <f t="shared" si="92"/>
        <v>0</v>
      </c>
      <c r="K439" s="114">
        <f t="shared" si="93"/>
        <v>0</v>
      </c>
    </row>
    <row r="440" spans="1:11" ht="30">
      <c r="A440" s="151" t="s">
        <v>1298</v>
      </c>
      <c r="B440" s="151" t="s">
        <v>16</v>
      </c>
      <c r="C440" s="151" t="s">
        <v>496</v>
      </c>
      <c r="D440" s="151">
        <v>9072</v>
      </c>
      <c r="E440" s="152" t="s">
        <v>694</v>
      </c>
      <c r="F440" s="151" t="s">
        <v>695</v>
      </c>
      <c r="G440" s="151">
        <v>7.2</v>
      </c>
      <c r="H440" s="153"/>
      <c r="I440" s="153"/>
      <c r="J440" s="153">
        <f t="shared" si="92"/>
        <v>0</v>
      </c>
      <c r="K440" s="114">
        <f t="shared" si="93"/>
        <v>0</v>
      </c>
    </row>
    <row r="441" spans="1:11" ht="30">
      <c r="A441" s="151" t="s">
        <v>1299</v>
      </c>
      <c r="B441" s="151" t="s">
        <v>16</v>
      </c>
      <c r="C441" s="151" t="s">
        <v>496</v>
      </c>
      <c r="D441" s="151">
        <v>9072</v>
      </c>
      <c r="E441" s="152" t="s">
        <v>694</v>
      </c>
      <c r="F441" s="151" t="s">
        <v>695</v>
      </c>
      <c r="G441" s="151">
        <v>7.2</v>
      </c>
      <c r="H441" s="153"/>
      <c r="I441" s="153"/>
      <c r="J441" s="153">
        <f t="shared" si="92"/>
        <v>0</v>
      </c>
      <c r="K441" s="114">
        <f t="shared" si="93"/>
        <v>0</v>
      </c>
    </row>
    <row r="442" spans="1:11" ht="30">
      <c r="A442" s="151" t="s">
        <v>1300</v>
      </c>
      <c r="B442" s="151" t="s">
        <v>16</v>
      </c>
      <c r="C442" s="151" t="s">
        <v>496</v>
      </c>
      <c r="D442" s="151">
        <v>9072</v>
      </c>
      <c r="E442" s="152" t="s">
        <v>694</v>
      </c>
      <c r="F442" s="151" t="s">
        <v>695</v>
      </c>
      <c r="G442" s="151">
        <v>4.1399999999999997</v>
      </c>
      <c r="H442" s="153"/>
      <c r="I442" s="153"/>
      <c r="J442" s="153">
        <f t="shared" si="92"/>
        <v>0</v>
      </c>
      <c r="K442" s="114">
        <f t="shared" si="93"/>
        <v>0</v>
      </c>
    </row>
    <row r="443" spans="1:11" ht="45">
      <c r="A443" s="151" t="s">
        <v>1301</v>
      </c>
      <c r="B443" s="151" t="s">
        <v>16</v>
      </c>
      <c r="C443" s="151" t="s">
        <v>496</v>
      </c>
      <c r="D443" s="151">
        <v>3958</v>
      </c>
      <c r="E443" s="152" t="s">
        <v>696</v>
      </c>
      <c r="F443" s="151" t="s">
        <v>695</v>
      </c>
      <c r="G443" s="151">
        <v>609.30999999999995</v>
      </c>
      <c r="H443" s="153"/>
      <c r="I443" s="153"/>
      <c r="J443" s="153">
        <f t="shared" si="92"/>
        <v>0</v>
      </c>
      <c r="K443" s="114">
        <f t="shared" si="93"/>
        <v>0</v>
      </c>
    </row>
    <row r="444" spans="1:11" ht="15.75">
      <c r="A444" s="148" t="s">
        <v>697</v>
      </c>
      <c r="B444" s="148"/>
      <c r="C444" s="148"/>
      <c r="D444" s="148"/>
      <c r="E444" s="149" t="s">
        <v>1302</v>
      </c>
      <c r="F444" s="148"/>
      <c r="G444" s="148"/>
      <c r="H444" s="150"/>
      <c r="I444" s="150"/>
      <c r="J444" s="150"/>
      <c r="K444" s="150">
        <f>SUM(K446,K452,K460,K482,K511,K520,K540,K556,K561,K571,K587,K606,K611,K616,K694,K711,K739,K763,K780)</f>
        <v>187883.66</v>
      </c>
    </row>
    <row r="445" spans="1:11">
      <c r="A445" s="151"/>
      <c r="B445" s="151"/>
      <c r="C445" s="151"/>
      <c r="D445" s="151"/>
      <c r="E445" s="152"/>
      <c r="F445" s="151"/>
      <c r="G445" s="151"/>
      <c r="H445" s="153"/>
      <c r="I445" s="153"/>
      <c r="J445" s="153"/>
      <c r="K445" s="153"/>
    </row>
    <row r="446" spans="1:11" ht="15.75">
      <c r="A446" s="154" t="s">
        <v>698</v>
      </c>
      <c r="B446" s="154"/>
      <c r="C446" s="154"/>
      <c r="D446" s="154"/>
      <c r="E446" s="155" t="s">
        <v>51</v>
      </c>
      <c r="F446" s="154"/>
      <c r="G446" s="154"/>
      <c r="H446" s="156"/>
      <c r="I446" s="156"/>
      <c r="J446" s="156"/>
      <c r="K446" s="156">
        <v>185228.18</v>
      </c>
    </row>
    <row r="447" spans="1:11">
      <c r="A447" s="151"/>
      <c r="B447" s="151"/>
      <c r="C447" s="151"/>
      <c r="D447" s="151"/>
      <c r="E447" s="152"/>
      <c r="F447" s="151"/>
      <c r="G447" s="151"/>
      <c r="H447" s="153"/>
      <c r="I447" s="153"/>
      <c r="J447" s="153"/>
      <c r="K447" s="153"/>
    </row>
    <row r="448" spans="1:11" ht="30">
      <c r="A448" s="151" t="s">
        <v>699</v>
      </c>
      <c r="B448" s="151" t="s">
        <v>16</v>
      </c>
      <c r="C448" s="151" t="s">
        <v>20</v>
      </c>
      <c r="D448" s="151" t="s">
        <v>53</v>
      </c>
      <c r="E448" s="152" t="s">
        <v>54</v>
      </c>
      <c r="F448" s="151" t="s">
        <v>19</v>
      </c>
      <c r="G448" s="151">
        <v>2216.65</v>
      </c>
      <c r="H448" s="153"/>
      <c r="I448" s="153"/>
      <c r="J448" s="153">
        <f t="shared" ref="J448:J451" si="94">TRUNC(G448*H448,2)</f>
        <v>0</v>
      </c>
      <c r="K448" s="114">
        <f t="shared" ref="K448:K451" si="95">TRUNC($G448*I448,2)</f>
        <v>0</v>
      </c>
    </row>
    <row r="449" spans="1:11" ht="45">
      <c r="A449" s="151" t="s">
        <v>700</v>
      </c>
      <c r="B449" s="151" t="s">
        <v>16</v>
      </c>
      <c r="C449" s="151" t="s">
        <v>17</v>
      </c>
      <c r="D449" s="151">
        <v>96386</v>
      </c>
      <c r="E449" s="152" t="s">
        <v>56</v>
      </c>
      <c r="F449" s="151" t="s">
        <v>57</v>
      </c>
      <c r="G449" s="151">
        <v>4172.59</v>
      </c>
      <c r="H449" s="153"/>
      <c r="I449" s="153"/>
      <c r="J449" s="153">
        <f t="shared" si="94"/>
        <v>0</v>
      </c>
      <c r="K449" s="114">
        <f t="shared" si="95"/>
        <v>0</v>
      </c>
    </row>
    <row r="450" spans="1:11" ht="30">
      <c r="A450" s="151" t="s">
        <v>701</v>
      </c>
      <c r="B450" s="151" t="s">
        <v>59</v>
      </c>
      <c r="C450" s="151" t="s">
        <v>17</v>
      </c>
      <c r="D450" s="151">
        <v>6081</v>
      </c>
      <c r="E450" s="152" t="s">
        <v>60</v>
      </c>
      <c r="F450" s="151" t="s">
        <v>57</v>
      </c>
      <c r="G450" s="151">
        <v>4172.59</v>
      </c>
      <c r="H450" s="153"/>
      <c r="I450" s="153"/>
      <c r="J450" s="153">
        <f t="shared" si="94"/>
        <v>0</v>
      </c>
      <c r="K450" s="114">
        <f t="shared" si="95"/>
        <v>0</v>
      </c>
    </row>
    <row r="451" spans="1:11" ht="45">
      <c r="A451" s="151" t="s">
        <v>702</v>
      </c>
      <c r="B451" s="151" t="s">
        <v>16</v>
      </c>
      <c r="C451" s="151" t="s">
        <v>17</v>
      </c>
      <c r="D451" s="151">
        <v>100937</v>
      </c>
      <c r="E451" s="152" t="s">
        <v>62</v>
      </c>
      <c r="F451" s="151" t="s">
        <v>63</v>
      </c>
      <c r="G451" s="151">
        <v>500.71080000000001</v>
      </c>
      <c r="H451" s="153"/>
      <c r="I451" s="153"/>
      <c r="J451" s="153">
        <f t="shared" si="94"/>
        <v>0</v>
      </c>
      <c r="K451" s="114">
        <f t="shared" si="95"/>
        <v>0</v>
      </c>
    </row>
    <row r="452" spans="1:11" ht="15.75">
      <c r="A452" s="154" t="s">
        <v>703</v>
      </c>
      <c r="B452" s="154"/>
      <c r="C452" s="154"/>
      <c r="D452" s="154"/>
      <c r="E452" s="155" t="s">
        <v>65</v>
      </c>
      <c r="F452" s="154"/>
      <c r="G452" s="154"/>
      <c r="H452" s="156"/>
      <c r="I452" s="156"/>
      <c r="J452" s="156"/>
      <c r="K452" s="156">
        <f>SUM(K454:K459)</f>
        <v>0</v>
      </c>
    </row>
    <row r="453" spans="1:11">
      <c r="A453" s="151"/>
      <c r="B453" s="151"/>
      <c r="C453" s="151"/>
      <c r="D453" s="151"/>
      <c r="E453" s="152"/>
      <c r="F453" s="151"/>
      <c r="G453" s="151"/>
      <c r="H453" s="153"/>
      <c r="I453" s="153"/>
      <c r="J453" s="153"/>
      <c r="K453" s="153"/>
    </row>
    <row r="454" spans="1:11" ht="30">
      <c r="A454" s="151" t="s">
        <v>704</v>
      </c>
      <c r="B454" s="151" t="s">
        <v>16</v>
      </c>
      <c r="C454" s="151" t="s">
        <v>20</v>
      </c>
      <c r="D454" s="151" t="s">
        <v>67</v>
      </c>
      <c r="E454" s="152" t="s">
        <v>68</v>
      </c>
      <c r="F454" s="151" t="s">
        <v>57</v>
      </c>
      <c r="G454" s="151">
        <v>139.11000000000001</v>
      </c>
      <c r="H454" s="153"/>
      <c r="I454" s="153"/>
      <c r="J454" s="153">
        <f t="shared" ref="J454:J459" si="96">TRUNC(G454*H454,2)</f>
        <v>0</v>
      </c>
      <c r="K454" s="114">
        <f t="shared" ref="K454:K459" si="97">TRUNC($G454*I454,2)</f>
        <v>0</v>
      </c>
    </row>
    <row r="455" spans="1:11" ht="30">
      <c r="A455" s="151" t="s">
        <v>705</v>
      </c>
      <c r="B455" s="151" t="s">
        <v>16</v>
      </c>
      <c r="C455" s="151" t="s">
        <v>17</v>
      </c>
      <c r="D455" s="151">
        <v>96621</v>
      </c>
      <c r="E455" s="152" t="s">
        <v>70</v>
      </c>
      <c r="F455" s="151" t="s">
        <v>57</v>
      </c>
      <c r="G455" s="151">
        <v>2.2599999999999998</v>
      </c>
      <c r="H455" s="153"/>
      <c r="I455" s="153"/>
      <c r="J455" s="153">
        <f t="shared" si="96"/>
        <v>0</v>
      </c>
      <c r="K455" s="114">
        <f t="shared" si="97"/>
        <v>0</v>
      </c>
    </row>
    <row r="456" spans="1:11">
      <c r="A456" s="151" t="s">
        <v>706</v>
      </c>
      <c r="B456" s="151" t="s">
        <v>16</v>
      </c>
      <c r="C456" s="151" t="s">
        <v>17</v>
      </c>
      <c r="D456" s="151">
        <v>96995</v>
      </c>
      <c r="E456" s="152" t="s">
        <v>72</v>
      </c>
      <c r="F456" s="151" t="s">
        <v>57</v>
      </c>
      <c r="G456" s="151">
        <v>53.06</v>
      </c>
      <c r="H456" s="153"/>
      <c r="I456" s="153"/>
      <c r="J456" s="153">
        <f t="shared" si="96"/>
        <v>0</v>
      </c>
      <c r="K456" s="114">
        <f t="shared" si="97"/>
        <v>0</v>
      </c>
    </row>
    <row r="457" spans="1:11" ht="30">
      <c r="A457" s="151" t="s">
        <v>707</v>
      </c>
      <c r="B457" s="151" t="s">
        <v>16</v>
      </c>
      <c r="C457" s="151" t="s">
        <v>17</v>
      </c>
      <c r="D457" s="151">
        <v>96527</v>
      </c>
      <c r="E457" s="152" t="s">
        <v>74</v>
      </c>
      <c r="F457" s="151" t="s">
        <v>57</v>
      </c>
      <c r="G457" s="151">
        <v>14.7</v>
      </c>
      <c r="H457" s="153"/>
      <c r="I457" s="153"/>
      <c r="J457" s="153">
        <f t="shared" si="96"/>
        <v>0</v>
      </c>
      <c r="K457" s="114">
        <f t="shared" si="97"/>
        <v>0</v>
      </c>
    </row>
    <row r="458" spans="1:11" ht="30">
      <c r="A458" s="151" t="s">
        <v>708</v>
      </c>
      <c r="B458" s="151" t="s">
        <v>16</v>
      </c>
      <c r="C458" s="151" t="s">
        <v>17</v>
      </c>
      <c r="D458" s="151">
        <v>96523</v>
      </c>
      <c r="E458" s="152" t="s">
        <v>76</v>
      </c>
      <c r="F458" s="151" t="s">
        <v>57</v>
      </c>
      <c r="G458" s="151">
        <v>51.86</v>
      </c>
      <c r="H458" s="153"/>
      <c r="I458" s="153"/>
      <c r="J458" s="153">
        <f t="shared" si="96"/>
        <v>0</v>
      </c>
      <c r="K458" s="114">
        <f t="shared" si="97"/>
        <v>0</v>
      </c>
    </row>
    <row r="459" spans="1:11" ht="45">
      <c r="A459" s="151" t="s">
        <v>709</v>
      </c>
      <c r="B459" s="151" t="s">
        <v>16</v>
      </c>
      <c r="C459" s="151" t="s">
        <v>17</v>
      </c>
      <c r="D459" s="151">
        <v>97893</v>
      </c>
      <c r="E459" s="152" t="s">
        <v>710</v>
      </c>
      <c r="F459" s="151" t="s">
        <v>23</v>
      </c>
      <c r="G459" s="151">
        <v>34</v>
      </c>
      <c r="H459" s="153"/>
      <c r="I459" s="153"/>
      <c r="J459" s="153">
        <f t="shared" si="96"/>
        <v>0</v>
      </c>
      <c r="K459" s="114">
        <f t="shared" si="97"/>
        <v>0</v>
      </c>
    </row>
    <row r="460" spans="1:11" ht="15.75">
      <c r="A460" s="154" t="s">
        <v>709</v>
      </c>
      <c r="B460" s="154"/>
      <c r="C460" s="154"/>
      <c r="D460" s="154"/>
      <c r="E460" s="155" t="s">
        <v>78</v>
      </c>
      <c r="F460" s="154"/>
      <c r="G460" s="154"/>
      <c r="H460" s="156"/>
      <c r="I460" s="156"/>
      <c r="J460" s="156"/>
      <c r="K460" s="156">
        <f>SUM(K462,K473)</f>
        <v>0</v>
      </c>
    </row>
    <row r="461" spans="1:11">
      <c r="A461" s="151"/>
      <c r="B461" s="151"/>
      <c r="C461" s="151"/>
      <c r="D461" s="151"/>
      <c r="E461" s="152"/>
      <c r="F461" s="151"/>
      <c r="G461" s="151"/>
      <c r="H461" s="153"/>
      <c r="I461" s="153"/>
      <c r="J461" s="153"/>
      <c r="K461" s="153"/>
    </row>
    <row r="462" spans="1:11" ht="15.75">
      <c r="A462" s="157" t="s">
        <v>711</v>
      </c>
      <c r="B462" s="157"/>
      <c r="C462" s="157"/>
      <c r="D462" s="157"/>
      <c r="E462" s="158" t="s">
        <v>80</v>
      </c>
      <c r="F462" s="157"/>
      <c r="G462" s="157"/>
      <c r="H462" s="159"/>
      <c r="I462" s="159"/>
      <c r="J462" s="159"/>
      <c r="K462" s="159">
        <f>SUM(K464:K472)</f>
        <v>0</v>
      </c>
    </row>
    <row r="463" spans="1:11">
      <c r="A463" s="151"/>
      <c r="B463" s="151"/>
      <c r="C463" s="151"/>
      <c r="D463" s="151"/>
      <c r="E463" s="152"/>
      <c r="F463" s="151"/>
      <c r="G463" s="151"/>
      <c r="H463" s="153"/>
      <c r="I463" s="153"/>
      <c r="J463" s="153"/>
      <c r="K463" s="153"/>
    </row>
    <row r="464" spans="1:11" ht="60">
      <c r="A464" s="151" t="s">
        <v>712</v>
      </c>
      <c r="B464" s="151" t="s">
        <v>16</v>
      </c>
      <c r="C464" s="151" t="s">
        <v>17</v>
      </c>
      <c r="D464" s="151">
        <v>92775</v>
      </c>
      <c r="E464" s="152" t="s">
        <v>82</v>
      </c>
      <c r="F464" s="151" t="s">
        <v>83</v>
      </c>
      <c r="G464" s="151">
        <v>114.6</v>
      </c>
      <c r="H464" s="153"/>
      <c r="I464" s="153"/>
      <c r="J464" s="153">
        <f t="shared" ref="J464:J472" si="98">TRUNC(G464*H464,2)</f>
        <v>0</v>
      </c>
      <c r="K464" s="114">
        <f t="shared" ref="K464:K472" si="99">TRUNC($G464*I464,2)</f>
        <v>0</v>
      </c>
    </row>
    <row r="465" spans="1:11" ht="60">
      <c r="A465" s="151" t="s">
        <v>713</v>
      </c>
      <c r="B465" s="151" t="s">
        <v>16</v>
      </c>
      <c r="C465" s="151" t="s">
        <v>17</v>
      </c>
      <c r="D465" s="151">
        <v>92778</v>
      </c>
      <c r="E465" s="152" t="s">
        <v>85</v>
      </c>
      <c r="F465" s="151" t="s">
        <v>83</v>
      </c>
      <c r="G465" s="151">
        <v>278.2</v>
      </c>
      <c r="H465" s="153"/>
      <c r="I465" s="153"/>
      <c r="J465" s="153">
        <f t="shared" si="98"/>
        <v>0</v>
      </c>
      <c r="K465" s="114">
        <f t="shared" si="99"/>
        <v>0</v>
      </c>
    </row>
    <row r="466" spans="1:11" ht="30">
      <c r="A466" s="151" t="s">
        <v>714</v>
      </c>
      <c r="B466" s="151" t="s">
        <v>16</v>
      </c>
      <c r="C466" s="151" t="s">
        <v>17</v>
      </c>
      <c r="D466" s="151">
        <v>96545</v>
      </c>
      <c r="E466" s="152" t="s">
        <v>94</v>
      </c>
      <c r="F466" s="151" t="s">
        <v>83</v>
      </c>
      <c r="G466" s="151">
        <v>324.8</v>
      </c>
      <c r="H466" s="153"/>
      <c r="I466" s="153"/>
      <c r="J466" s="153">
        <f t="shared" si="98"/>
        <v>0</v>
      </c>
      <c r="K466" s="114">
        <f t="shared" si="99"/>
        <v>0</v>
      </c>
    </row>
    <row r="467" spans="1:11" ht="45">
      <c r="A467" s="151" t="s">
        <v>715</v>
      </c>
      <c r="B467" s="151" t="s">
        <v>16</v>
      </c>
      <c r="C467" s="151" t="s">
        <v>17</v>
      </c>
      <c r="D467" s="151">
        <v>92413</v>
      </c>
      <c r="E467" s="152" t="s">
        <v>96</v>
      </c>
      <c r="F467" s="151" t="s">
        <v>19</v>
      </c>
      <c r="G467" s="151">
        <v>71.3</v>
      </c>
      <c r="H467" s="153"/>
      <c r="I467" s="153"/>
      <c r="J467" s="153">
        <f t="shared" si="98"/>
        <v>0</v>
      </c>
      <c r="K467" s="114">
        <f t="shared" si="99"/>
        <v>0</v>
      </c>
    </row>
    <row r="468" spans="1:11" ht="30">
      <c r="A468" s="151" t="s">
        <v>716</v>
      </c>
      <c r="B468" s="151" t="s">
        <v>16</v>
      </c>
      <c r="C468" s="151" t="s">
        <v>17</v>
      </c>
      <c r="D468" s="151">
        <v>98557</v>
      </c>
      <c r="E468" s="152" t="s">
        <v>100</v>
      </c>
      <c r="F468" s="151" t="s">
        <v>19</v>
      </c>
      <c r="G468" s="151">
        <v>128.30000000000001</v>
      </c>
      <c r="H468" s="153"/>
      <c r="I468" s="153"/>
      <c r="J468" s="153">
        <f t="shared" si="98"/>
        <v>0</v>
      </c>
      <c r="K468" s="114">
        <f t="shared" si="99"/>
        <v>0</v>
      </c>
    </row>
    <row r="469" spans="1:11" ht="60">
      <c r="A469" s="151" t="s">
        <v>717</v>
      </c>
      <c r="B469" s="151" t="s">
        <v>16</v>
      </c>
      <c r="C469" s="151" t="s">
        <v>17</v>
      </c>
      <c r="D469" s="151">
        <v>92720</v>
      </c>
      <c r="E469" s="152" t="s">
        <v>102</v>
      </c>
      <c r="F469" s="151" t="s">
        <v>57</v>
      </c>
      <c r="G469" s="151">
        <v>4.2</v>
      </c>
      <c r="H469" s="153"/>
      <c r="I469" s="153"/>
      <c r="J469" s="153">
        <f t="shared" si="98"/>
        <v>0</v>
      </c>
      <c r="K469" s="114">
        <f t="shared" si="99"/>
        <v>0</v>
      </c>
    </row>
    <row r="470" spans="1:11" ht="45">
      <c r="A470" s="151" t="s">
        <v>718</v>
      </c>
      <c r="B470" s="151" t="s">
        <v>16</v>
      </c>
      <c r="C470" s="151" t="s">
        <v>20</v>
      </c>
      <c r="D470" s="151" t="s">
        <v>91</v>
      </c>
      <c r="E470" s="152" t="s">
        <v>92</v>
      </c>
      <c r="F470" s="151" t="s">
        <v>57</v>
      </c>
      <c r="G470" s="151">
        <v>14.8</v>
      </c>
      <c r="H470" s="153"/>
      <c r="I470" s="153"/>
      <c r="J470" s="153">
        <f t="shared" si="98"/>
        <v>0</v>
      </c>
      <c r="K470" s="114">
        <f t="shared" si="99"/>
        <v>0</v>
      </c>
    </row>
    <row r="471" spans="1:11" ht="60">
      <c r="A471" s="151" t="s">
        <v>719</v>
      </c>
      <c r="B471" s="151" t="s">
        <v>16</v>
      </c>
      <c r="C471" s="151" t="s">
        <v>17</v>
      </c>
      <c r="D471" s="151">
        <v>92779</v>
      </c>
      <c r="E471" s="152" t="s">
        <v>87</v>
      </c>
      <c r="F471" s="151" t="s">
        <v>83</v>
      </c>
      <c r="G471" s="151">
        <v>40.1</v>
      </c>
      <c r="H471" s="153"/>
      <c r="I471" s="153"/>
      <c r="J471" s="153">
        <f t="shared" si="98"/>
        <v>0</v>
      </c>
      <c r="K471" s="114">
        <f t="shared" si="99"/>
        <v>0</v>
      </c>
    </row>
    <row r="472" spans="1:11" ht="45">
      <c r="A472" s="151" t="s">
        <v>720</v>
      </c>
      <c r="B472" s="151" t="s">
        <v>16</v>
      </c>
      <c r="C472" s="151" t="s">
        <v>17</v>
      </c>
      <c r="D472" s="151">
        <v>96535</v>
      </c>
      <c r="E472" s="152" t="s">
        <v>721</v>
      </c>
      <c r="F472" s="151" t="s">
        <v>19</v>
      </c>
      <c r="G472" s="151">
        <v>57</v>
      </c>
      <c r="H472" s="153"/>
      <c r="I472" s="153"/>
      <c r="J472" s="153">
        <f t="shared" si="98"/>
        <v>0</v>
      </c>
      <c r="K472" s="114">
        <f t="shared" si="99"/>
        <v>0</v>
      </c>
    </row>
    <row r="473" spans="1:11" ht="15.75">
      <c r="A473" s="157" t="s">
        <v>722</v>
      </c>
      <c r="B473" s="157"/>
      <c r="C473" s="157"/>
      <c r="D473" s="157"/>
      <c r="E473" s="158" t="s">
        <v>104</v>
      </c>
      <c r="F473" s="157"/>
      <c r="G473" s="157"/>
      <c r="H473" s="159"/>
      <c r="I473" s="159"/>
      <c r="J473" s="159"/>
      <c r="K473" s="159">
        <f>SUM(K475:K481)</f>
        <v>0</v>
      </c>
    </row>
    <row r="474" spans="1:11">
      <c r="A474" s="151"/>
      <c r="B474" s="151"/>
      <c r="C474" s="151"/>
      <c r="D474" s="151"/>
      <c r="E474" s="152"/>
      <c r="F474" s="151"/>
      <c r="G474" s="151"/>
      <c r="H474" s="153"/>
      <c r="I474" s="153"/>
      <c r="J474" s="153"/>
      <c r="K474" s="153"/>
    </row>
    <row r="475" spans="1:11" ht="30">
      <c r="A475" s="151" t="s">
        <v>723</v>
      </c>
      <c r="B475" s="151" t="s">
        <v>16</v>
      </c>
      <c r="C475" s="151" t="s">
        <v>17</v>
      </c>
      <c r="D475" s="151">
        <v>96543</v>
      </c>
      <c r="E475" s="152" t="s">
        <v>106</v>
      </c>
      <c r="F475" s="151" t="s">
        <v>83</v>
      </c>
      <c r="G475" s="151">
        <v>186.6</v>
      </c>
      <c r="H475" s="153"/>
      <c r="I475" s="153"/>
      <c r="J475" s="153">
        <f t="shared" ref="J475:J481" si="100">TRUNC(G475*H475,2)</f>
        <v>0</v>
      </c>
      <c r="K475" s="114">
        <f t="shared" ref="K475:K481" si="101">TRUNC($G475*I475,2)</f>
        <v>0</v>
      </c>
    </row>
    <row r="476" spans="1:11" ht="30">
      <c r="A476" s="151" t="s">
        <v>724</v>
      </c>
      <c r="B476" s="151" t="s">
        <v>16</v>
      </c>
      <c r="C476" s="151" t="s">
        <v>17</v>
      </c>
      <c r="D476" s="151">
        <v>96544</v>
      </c>
      <c r="E476" s="152" t="s">
        <v>108</v>
      </c>
      <c r="F476" s="151" t="s">
        <v>83</v>
      </c>
      <c r="G476" s="151">
        <v>304.7</v>
      </c>
      <c r="H476" s="153"/>
      <c r="I476" s="153"/>
      <c r="J476" s="153">
        <f t="shared" si="100"/>
        <v>0</v>
      </c>
      <c r="K476" s="114">
        <f t="shared" si="101"/>
        <v>0</v>
      </c>
    </row>
    <row r="477" spans="1:11" ht="30">
      <c r="A477" s="151" t="s">
        <v>725</v>
      </c>
      <c r="B477" s="151" t="s">
        <v>16</v>
      </c>
      <c r="C477" s="151" t="s">
        <v>17</v>
      </c>
      <c r="D477" s="151">
        <v>96545</v>
      </c>
      <c r="E477" s="152" t="s">
        <v>94</v>
      </c>
      <c r="F477" s="151" t="s">
        <v>83</v>
      </c>
      <c r="G477" s="151">
        <v>65.900000000000006</v>
      </c>
      <c r="H477" s="153"/>
      <c r="I477" s="153"/>
      <c r="J477" s="153">
        <f t="shared" si="100"/>
        <v>0</v>
      </c>
      <c r="K477" s="114">
        <f t="shared" si="101"/>
        <v>0</v>
      </c>
    </row>
    <row r="478" spans="1:11" ht="30">
      <c r="A478" s="151" t="s">
        <v>726</v>
      </c>
      <c r="B478" s="151" t="s">
        <v>16</v>
      </c>
      <c r="C478" s="151" t="s">
        <v>17</v>
      </c>
      <c r="D478" s="151">
        <v>96546</v>
      </c>
      <c r="E478" s="152" t="s">
        <v>111</v>
      </c>
      <c r="F478" s="151" t="s">
        <v>83</v>
      </c>
      <c r="G478" s="151">
        <v>37.6</v>
      </c>
      <c r="H478" s="153"/>
      <c r="I478" s="153"/>
      <c r="J478" s="153">
        <f t="shared" si="100"/>
        <v>0</v>
      </c>
      <c r="K478" s="114">
        <f t="shared" si="101"/>
        <v>0</v>
      </c>
    </row>
    <row r="479" spans="1:11" ht="45">
      <c r="A479" s="151" t="s">
        <v>727</v>
      </c>
      <c r="B479" s="151" t="s">
        <v>16</v>
      </c>
      <c r="C479" s="151" t="s">
        <v>20</v>
      </c>
      <c r="D479" s="151" t="s">
        <v>91</v>
      </c>
      <c r="E479" s="152" t="s">
        <v>92</v>
      </c>
      <c r="F479" s="151" t="s">
        <v>57</v>
      </c>
      <c r="G479" s="151">
        <v>14.7</v>
      </c>
      <c r="H479" s="153"/>
      <c r="I479" s="153"/>
      <c r="J479" s="153">
        <f t="shared" si="100"/>
        <v>0</v>
      </c>
      <c r="K479" s="114">
        <f t="shared" si="101"/>
        <v>0</v>
      </c>
    </row>
    <row r="480" spans="1:11" ht="30">
      <c r="A480" s="151" t="s">
        <v>728</v>
      </c>
      <c r="B480" s="151" t="s">
        <v>16</v>
      </c>
      <c r="C480" s="151" t="s">
        <v>17</v>
      </c>
      <c r="D480" s="151">
        <v>98557</v>
      </c>
      <c r="E480" s="152" t="s">
        <v>100</v>
      </c>
      <c r="F480" s="151" t="s">
        <v>19</v>
      </c>
      <c r="G480" s="151">
        <v>245.1</v>
      </c>
      <c r="H480" s="153"/>
      <c r="I480" s="153"/>
      <c r="J480" s="153">
        <f t="shared" si="100"/>
        <v>0</v>
      </c>
      <c r="K480" s="114">
        <f t="shared" si="101"/>
        <v>0</v>
      </c>
    </row>
    <row r="481" spans="1:11" ht="45">
      <c r="A481" s="151" t="s">
        <v>729</v>
      </c>
      <c r="B481" s="151" t="s">
        <v>16</v>
      </c>
      <c r="C481" s="151" t="s">
        <v>17</v>
      </c>
      <c r="D481" s="151">
        <v>96536</v>
      </c>
      <c r="E481" s="152" t="s">
        <v>116</v>
      </c>
      <c r="F481" s="151" t="s">
        <v>19</v>
      </c>
      <c r="G481" s="151">
        <v>245.1</v>
      </c>
      <c r="H481" s="153"/>
      <c r="I481" s="153"/>
      <c r="J481" s="153">
        <f t="shared" si="100"/>
        <v>0</v>
      </c>
      <c r="K481" s="114">
        <f t="shared" si="101"/>
        <v>0</v>
      </c>
    </row>
    <row r="482" spans="1:11" ht="15.75">
      <c r="A482" s="154" t="s">
        <v>730</v>
      </c>
      <c r="B482" s="154"/>
      <c r="C482" s="154"/>
      <c r="D482" s="154"/>
      <c r="E482" s="155" t="s">
        <v>119</v>
      </c>
      <c r="F482" s="154"/>
      <c r="G482" s="154"/>
      <c r="H482" s="156"/>
      <c r="I482" s="156"/>
      <c r="J482" s="156"/>
      <c r="K482" s="156">
        <f>SUM(K484,K491,K499,K506)</f>
        <v>0</v>
      </c>
    </row>
    <row r="483" spans="1:11">
      <c r="A483" s="151"/>
      <c r="B483" s="151"/>
      <c r="C483" s="151"/>
      <c r="D483" s="151"/>
      <c r="E483" s="152"/>
      <c r="F483" s="151"/>
      <c r="G483" s="151"/>
      <c r="H483" s="153"/>
      <c r="I483" s="153"/>
      <c r="J483" s="153"/>
      <c r="K483" s="153"/>
    </row>
    <row r="484" spans="1:11" ht="15.75">
      <c r="A484" s="157" t="s">
        <v>731</v>
      </c>
      <c r="B484" s="157"/>
      <c r="C484" s="157"/>
      <c r="D484" s="157"/>
      <c r="E484" s="158" t="s">
        <v>121</v>
      </c>
      <c r="F484" s="157"/>
      <c r="G484" s="157"/>
      <c r="H484" s="159"/>
      <c r="I484" s="159"/>
      <c r="J484" s="159"/>
      <c r="K484" s="159">
        <f>SUM(K486:K490)</f>
        <v>0</v>
      </c>
    </row>
    <row r="485" spans="1:11">
      <c r="A485" s="151"/>
      <c r="B485" s="151"/>
      <c r="C485" s="151"/>
      <c r="D485" s="151"/>
      <c r="E485" s="152"/>
      <c r="F485" s="151"/>
      <c r="G485" s="151"/>
      <c r="H485" s="153"/>
      <c r="I485" s="153"/>
      <c r="J485" s="153"/>
      <c r="K485" s="153"/>
    </row>
    <row r="486" spans="1:11" ht="60">
      <c r="A486" s="151" t="s">
        <v>732</v>
      </c>
      <c r="B486" s="151" t="s">
        <v>16</v>
      </c>
      <c r="C486" s="151" t="s">
        <v>17</v>
      </c>
      <c r="D486" s="151">
        <v>92775</v>
      </c>
      <c r="E486" s="152" t="s">
        <v>82</v>
      </c>
      <c r="F486" s="151" t="s">
        <v>83</v>
      </c>
      <c r="G486" s="151">
        <v>322.60000000000002</v>
      </c>
      <c r="H486" s="153"/>
      <c r="I486" s="153"/>
      <c r="J486" s="153">
        <f t="shared" ref="J486:J490" si="102">TRUNC(G486*H486,2)</f>
        <v>0</v>
      </c>
      <c r="K486" s="114">
        <f t="shared" ref="K486:K490" si="103">TRUNC($G486*I486,2)</f>
        <v>0</v>
      </c>
    </row>
    <row r="487" spans="1:11" ht="60">
      <c r="A487" s="151" t="s">
        <v>733</v>
      </c>
      <c r="B487" s="151" t="s">
        <v>16</v>
      </c>
      <c r="C487" s="151" t="s">
        <v>17</v>
      </c>
      <c r="D487" s="151">
        <v>92778</v>
      </c>
      <c r="E487" s="152" t="s">
        <v>85</v>
      </c>
      <c r="F487" s="151" t="s">
        <v>83</v>
      </c>
      <c r="G487" s="151">
        <v>570</v>
      </c>
      <c r="H487" s="153"/>
      <c r="I487" s="153"/>
      <c r="J487" s="153">
        <f t="shared" si="102"/>
        <v>0</v>
      </c>
      <c r="K487" s="114">
        <f t="shared" si="103"/>
        <v>0</v>
      </c>
    </row>
    <row r="488" spans="1:11" ht="60">
      <c r="A488" s="151" t="s">
        <v>734</v>
      </c>
      <c r="B488" s="151" t="s">
        <v>16</v>
      </c>
      <c r="C488" s="151" t="s">
        <v>17</v>
      </c>
      <c r="D488" s="151">
        <v>92779</v>
      </c>
      <c r="E488" s="152" t="s">
        <v>87</v>
      </c>
      <c r="F488" s="151" t="s">
        <v>83</v>
      </c>
      <c r="G488" s="151">
        <v>78.599999999999994</v>
      </c>
      <c r="H488" s="153"/>
      <c r="I488" s="153"/>
      <c r="J488" s="153">
        <f t="shared" si="102"/>
        <v>0</v>
      </c>
      <c r="K488" s="114">
        <f t="shared" si="103"/>
        <v>0</v>
      </c>
    </row>
    <row r="489" spans="1:11" ht="60">
      <c r="A489" s="151" t="s">
        <v>735</v>
      </c>
      <c r="B489" s="151" t="s">
        <v>16</v>
      </c>
      <c r="C489" s="151" t="s">
        <v>17</v>
      </c>
      <c r="D489" s="151">
        <v>92720</v>
      </c>
      <c r="E489" s="152" t="s">
        <v>102</v>
      </c>
      <c r="F489" s="151" t="s">
        <v>57</v>
      </c>
      <c r="G489" s="151">
        <v>11.7</v>
      </c>
      <c r="H489" s="153"/>
      <c r="I489" s="153"/>
      <c r="J489" s="153">
        <f t="shared" si="102"/>
        <v>0</v>
      </c>
      <c r="K489" s="114">
        <f t="shared" si="103"/>
        <v>0</v>
      </c>
    </row>
    <row r="490" spans="1:11" ht="45">
      <c r="A490" s="151" t="s">
        <v>736</v>
      </c>
      <c r="B490" s="151" t="s">
        <v>16</v>
      </c>
      <c r="C490" s="151" t="s">
        <v>17</v>
      </c>
      <c r="D490" s="151">
        <v>92413</v>
      </c>
      <c r="E490" s="152" t="s">
        <v>96</v>
      </c>
      <c r="F490" s="151" t="s">
        <v>19</v>
      </c>
      <c r="G490" s="151">
        <v>197.1</v>
      </c>
      <c r="H490" s="153"/>
      <c r="I490" s="153"/>
      <c r="J490" s="153">
        <f t="shared" si="102"/>
        <v>0</v>
      </c>
      <c r="K490" s="114">
        <f t="shared" si="103"/>
        <v>0</v>
      </c>
    </row>
    <row r="491" spans="1:11" ht="15.75">
      <c r="A491" s="157" t="s">
        <v>737</v>
      </c>
      <c r="B491" s="157"/>
      <c r="C491" s="157"/>
      <c r="D491" s="157"/>
      <c r="E491" s="158" t="s">
        <v>129</v>
      </c>
      <c r="F491" s="157"/>
      <c r="G491" s="157"/>
      <c r="H491" s="159"/>
      <c r="I491" s="159"/>
      <c r="J491" s="159"/>
      <c r="K491" s="159">
        <f>SUM(K493:K498)</f>
        <v>0</v>
      </c>
    </row>
    <row r="492" spans="1:11">
      <c r="A492" s="151"/>
      <c r="B492" s="151"/>
      <c r="C492" s="151"/>
      <c r="D492" s="151"/>
      <c r="E492" s="152"/>
      <c r="F492" s="151"/>
      <c r="G492" s="151"/>
      <c r="H492" s="153"/>
      <c r="I492" s="153"/>
      <c r="J492" s="153"/>
      <c r="K492" s="153"/>
    </row>
    <row r="493" spans="1:11" ht="60">
      <c r="A493" s="151" t="s">
        <v>738</v>
      </c>
      <c r="B493" s="151" t="s">
        <v>16</v>
      </c>
      <c r="C493" s="151" t="s">
        <v>17</v>
      </c>
      <c r="D493" s="151">
        <v>92775</v>
      </c>
      <c r="E493" s="152" t="s">
        <v>82</v>
      </c>
      <c r="F493" s="151" t="s">
        <v>83</v>
      </c>
      <c r="G493" s="151">
        <v>188.6</v>
      </c>
      <c r="H493" s="153"/>
      <c r="I493" s="153"/>
      <c r="J493" s="153">
        <f t="shared" ref="J493:J497" si="104">TRUNC(G493*H493,2)</f>
        <v>0</v>
      </c>
      <c r="K493" s="114">
        <f t="shared" ref="K493:K497" si="105">TRUNC($G493*I493,2)</f>
        <v>0</v>
      </c>
    </row>
    <row r="494" spans="1:11" ht="60">
      <c r="A494" s="151" t="s">
        <v>739</v>
      </c>
      <c r="B494" s="151" t="s">
        <v>16</v>
      </c>
      <c r="C494" s="151" t="s">
        <v>17</v>
      </c>
      <c r="D494" s="151">
        <v>92776</v>
      </c>
      <c r="E494" s="152" t="s">
        <v>132</v>
      </c>
      <c r="F494" s="151" t="s">
        <v>83</v>
      </c>
      <c r="G494" s="151">
        <v>319.10000000000002</v>
      </c>
      <c r="H494" s="153"/>
      <c r="I494" s="153"/>
      <c r="J494" s="153">
        <f t="shared" si="104"/>
        <v>0</v>
      </c>
      <c r="K494" s="114">
        <f t="shared" si="105"/>
        <v>0</v>
      </c>
    </row>
    <row r="495" spans="1:11" ht="60">
      <c r="A495" s="151" t="s">
        <v>740</v>
      </c>
      <c r="B495" s="151" t="s">
        <v>16</v>
      </c>
      <c r="C495" s="151" t="s">
        <v>17</v>
      </c>
      <c r="D495" s="151">
        <v>92777</v>
      </c>
      <c r="E495" s="152" t="s">
        <v>134</v>
      </c>
      <c r="F495" s="151" t="s">
        <v>83</v>
      </c>
      <c r="G495" s="151">
        <v>79.3</v>
      </c>
      <c r="H495" s="153"/>
      <c r="I495" s="153"/>
      <c r="J495" s="153">
        <f t="shared" si="104"/>
        <v>0</v>
      </c>
      <c r="K495" s="114">
        <f t="shared" si="105"/>
        <v>0</v>
      </c>
    </row>
    <row r="496" spans="1:11" ht="60">
      <c r="A496" s="151" t="s">
        <v>741</v>
      </c>
      <c r="B496" s="151" t="s">
        <v>16</v>
      </c>
      <c r="C496" s="151" t="s">
        <v>17</v>
      </c>
      <c r="D496" s="151">
        <v>92778</v>
      </c>
      <c r="E496" s="152" t="s">
        <v>85</v>
      </c>
      <c r="F496" s="151" t="s">
        <v>83</v>
      </c>
      <c r="G496" s="151">
        <v>18.100000000000001</v>
      </c>
      <c r="H496" s="153"/>
      <c r="I496" s="153"/>
      <c r="J496" s="153">
        <f t="shared" si="104"/>
        <v>0</v>
      </c>
      <c r="K496" s="114">
        <f t="shared" si="105"/>
        <v>0</v>
      </c>
    </row>
    <row r="497" spans="1:11" ht="60">
      <c r="A497" s="151" t="s">
        <v>742</v>
      </c>
      <c r="B497" s="151" t="s">
        <v>16</v>
      </c>
      <c r="C497" s="151" t="s">
        <v>20</v>
      </c>
      <c r="D497" s="151" t="s">
        <v>139</v>
      </c>
      <c r="E497" s="152" t="s">
        <v>140</v>
      </c>
      <c r="F497" s="151" t="s">
        <v>57</v>
      </c>
      <c r="G497" s="151">
        <v>14.9</v>
      </c>
      <c r="H497" s="153"/>
      <c r="I497" s="153"/>
      <c r="J497" s="153">
        <f t="shared" si="104"/>
        <v>0</v>
      </c>
      <c r="K497" s="114">
        <f t="shared" si="105"/>
        <v>0</v>
      </c>
    </row>
    <row r="498" spans="1:11" ht="45">
      <c r="A498" s="151" t="s">
        <v>743</v>
      </c>
      <c r="B498" s="151" t="s">
        <v>16</v>
      </c>
      <c r="C498" s="151" t="s">
        <v>17</v>
      </c>
      <c r="D498" s="151">
        <v>92413</v>
      </c>
      <c r="E498" s="152" t="s">
        <v>96</v>
      </c>
      <c r="F498" s="151" t="s">
        <v>19</v>
      </c>
      <c r="G498" s="151">
        <v>247.3</v>
      </c>
      <c r="H498" s="153"/>
      <c r="I498" s="153"/>
      <c r="J498" s="153">
        <f>TRUNC(G498*H498,2)</f>
        <v>0</v>
      </c>
      <c r="K498" s="114">
        <f>TRUNC($G498*I498,2)</f>
        <v>0</v>
      </c>
    </row>
    <row r="499" spans="1:11" ht="15.75">
      <c r="A499" s="157" t="s">
        <v>744</v>
      </c>
      <c r="B499" s="157"/>
      <c r="C499" s="157"/>
      <c r="D499" s="157"/>
      <c r="E499" s="158" t="s">
        <v>144</v>
      </c>
      <c r="F499" s="157"/>
      <c r="G499" s="157"/>
      <c r="H499" s="159"/>
      <c r="I499" s="159"/>
      <c r="J499" s="159"/>
      <c r="K499" s="159">
        <f>SUM(K501:K505)</f>
        <v>0</v>
      </c>
    </row>
    <row r="500" spans="1:11">
      <c r="A500" s="151"/>
      <c r="B500" s="151"/>
      <c r="C500" s="151"/>
      <c r="D500" s="151"/>
      <c r="E500" s="152"/>
      <c r="F500" s="151"/>
      <c r="G500" s="151"/>
      <c r="H500" s="153"/>
      <c r="I500" s="153"/>
      <c r="J500" s="153"/>
      <c r="K500" s="153"/>
    </row>
    <row r="501" spans="1:11" ht="60">
      <c r="A501" s="151" t="s">
        <v>745</v>
      </c>
      <c r="B501" s="151" t="s">
        <v>16</v>
      </c>
      <c r="C501" s="151" t="s">
        <v>17</v>
      </c>
      <c r="D501" s="151">
        <v>92775</v>
      </c>
      <c r="E501" s="152" t="s">
        <v>82</v>
      </c>
      <c r="F501" s="151" t="s">
        <v>83</v>
      </c>
      <c r="G501" s="151">
        <v>34.799999999999997</v>
      </c>
      <c r="H501" s="153"/>
      <c r="I501" s="153"/>
      <c r="J501" s="153">
        <f>TRUNC(G501*H501,2)</f>
        <v>0</v>
      </c>
      <c r="K501" s="114">
        <f>TRUNC($G501*I501,2)</f>
        <v>0</v>
      </c>
    </row>
    <row r="502" spans="1:11" ht="60">
      <c r="A502" s="151" t="s">
        <v>746</v>
      </c>
      <c r="B502" s="151" t="s">
        <v>16</v>
      </c>
      <c r="C502" s="151" t="s">
        <v>17</v>
      </c>
      <c r="D502" s="151">
        <v>92776</v>
      </c>
      <c r="E502" s="152" t="s">
        <v>132</v>
      </c>
      <c r="F502" s="151" t="s">
        <v>83</v>
      </c>
      <c r="G502" s="151">
        <v>86</v>
      </c>
      <c r="H502" s="153"/>
      <c r="I502" s="153"/>
      <c r="J502" s="153">
        <f t="shared" ref="J502:J505" si="106">TRUNC(G502*H502,2)</f>
        <v>0</v>
      </c>
      <c r="K502" s="114">
        <f t="shared" ref="K502:K505" si="107">TRUNC($G502*I502,2)</f>
        <v>0</v>
      </c>
    </row>
    <row r="503" spans="1:11" ht="60">
      <c r="A503" s="151" t="s">
        <v>747</v>
      </c>
      <c r="B503" s="151" t="s">
        <v>16</v>
      </c>
      <c r="C503" s="151" t="s">
        <v>20</v>
      </c>
      <c r="D503" s="151" t="s">
        <v>139</v>
      </c>
      <c r="E503" s="152" t="s">
        <v>140</v>
      </c>
      <c r="F503" s="151" t="s">
        <v>57</v>
      </c>
      <c r="G503" s="151">
        <v>9.6</v>
      </c>
      <c r="H503" s="153"/>
      <c r="I503" s="153"/>
      <c r="J503" s="153">
        <f t="shared" si="106"/>
        <v>0</v>
      </c>
      <c r="K503" s="114">
        <f t="shared" si="107"/>
        <v>0</v>
      </c>
    </row>
    <row r="504" spans="1:11" ht="30">
      <c r="A504" s="151" t="s">
        <v>748</v>
      </c>
      <c r="B504" s="151" t="s">
        <v>16</v>
      </c>
      <c r="C504" s="151" t="s">
        <v>20</v>
      </c>
      <c r="D504" s="151" t="s">
        <v>155</v>
      </c>
      <c r="E504" s="152" t="s">
        <v>156</v>
      </c>
      <c r="F504" s="151" t="s">
        <v>19</v>
      </c>
      <c r="G504" s="151">
        <v>79.12</v>
      </c>
      <c r="H504" s="153"/>
      <c r="I504" s="153"/>
      <c r="J504" s="153">
        <f t="shared" si="106"/>
        <v>0</v>
      </c>
      <c r="K504" s="114">
        <f t="shared" si="107"/>
        <v>0</v>
      </c>
    </row>
    <row r="505" spans="1:11" ht="30">
      <c r="A505" s="151" t="s">
        <v>749</v>
      </c>
      <c r="B505" s="151" t="s">
        <v>16</v>
      </c>
      <c r="C505" s="151" t="s">
        <v>20</v>
      </c>
      <c r="D505" s="151" t="s">
        <v>158</v>
      </c>
      <c r="E505" s="152" t="s">
        <v>159</v>
      </c>
      <c r="F505" s="151" t="s">
        <v>19</v>
      </c>
      <c r="G505" s="151">
        <v>67.930000000000007</v>
      </c>
      <c r="H505" s="153"/>
      <c r="I505" s="153"/>
      <c r="J505" s="153">
        <f t="shared" si="106"/>
        <v>0</v>
      </c>
      <c r="K505" s="114">
        <f t="shared" si="107"/>
        <v>0</v>
      </c>
    </row>
    <row r="506" spans="1:11" ht="15.75">
      <c r="A506" s="157" t="s">
        <v>750</v>
      </c>
      <c r="B506" s="157"/>
      <c r="C506" s="157"/>
      <c r="D506" s="157"/>
      <c r="E506" s="158" t="s">
        <v>214</v>
      </c>
      <c r="F506" s="157"/>
      <c r="G506" s="157"/>
      <c r="H506" s="159"/>
      <c r="I506" s="159"/>
      <c r="J506" s="159"/>
      <c r="K506" s="159">
        <f>SUM(K508:K510)</f>
        <v>0</v>
      </c>
    </row>
    <row r="507" spans="1:11">
      <c r="A507" s="151"/>
      <c r="B507" s="151"/>
      <c r="C507" s="151"/>
      <c r="D507" s="151"/>
      <c r="E507" s="152"/>
      <c r="F507" s="151"/>
      <c r="G507" s="151"/>
      <c r="H507" s="153"/>
      <c r="I507" s="153"/>
      <c r="J507" s="153"/>
      <c r="K507" s="153"/>
    </row>
    <row r="508" spans="1:11" ht="60">
      <c r="A508" s="151" t="s">
        <v>751</v>
      </c>
      <c r="B508" s="151" t="s">
        <v>16</v>
      </c>
      <c r="C508" s="151" t="s">
        <v>17</v>
      </c>
      <c r="D508" s="151">
        <v>100773</v>
      </c>
      <c r="E508" s="152" t="s">
        <v>216</v>
      </c>
      <c r="F508" s="151" t="s">
        <v>83</v>
      </c>
      <c r="G508" s="151">
        <v>39914.03</v>
      </c>
      <c r="H508" s="153"/>
      <c r="I508" s="153"/>
      <c r="J508" s="153">
        <f t="shared" ref="J508:J510" si="108">TRUNC(G508*H508,2)</f>
        <v>0</v>
      </c>
      <c r="K508" s="114">
        <f t="shared" ref="K508:K510" si="109">TRUNC($G508*I508,2)</f>
        <v>0</v>
      </c>
    </row>
    <row r="509" spans="1:11" ht="60">
      <c r="A509" s="151" t="s">
        <v>752</v>
      </c>
      <c r="B509" s="151" t="s">
        <v>16</v>
      </c>
      <c r="C509" s="151" t="s">
        <v>17</v>
      </c>
      <c r="D509" s="151">
        <v>100749</v>
      </c>
      <c r="E509" s="152" t="s">
        <v>220</v>
      </c>
      <c r="F509" s="151" t="s">
        <v>19</v>
      </c>
      <c r="G509" s="151">
        <v>1966.63</v>
      </c>
      <c r="H509" s="153"/>
      <c r="I509" s="153"/>
      <c r="J509" s="153">
        <f t="shared" si="108"/>
        <v>0</v>
      </c>
      <c r="K509" s="114">
        <f t="shared" si="109"/>
        <v>0</v>
      </c>
    </row>
    <row r="510" spans="1:11" ht="30">
      <c r="A510" s="151" t="s">
        <v>754</v>
      </c>
      <c r="B510" s="151" t="s">
        <v>16</v>
      </c>
      <c r="C510" s="151" t="s">
        <v>17</v>
      </c>
      <c r="D510" s="151">
        <v>94216</v>
      </c>
      <c r="E510" s="152" t="s">
        <v>218</v>
      </c>
      <c r="F510" s="151" t="s">
        <v>19</v>
      </c>
      <c r="G510" s="151">
        <v>1966.63</v>
      </c>
      <c r="H510" s="153"/>
      <c r="I510" s="153"/>
      <c r="J510" s="153">
        <f t="shared" si="108"/>
        <v>0</v>
      </c>
      <c r="K510" s="114">
        <f t="shared" si="109"/>
        <v>0</v>
      </c>
    </row>
    <row r="511" spans="1:11" ht="15.75">
      <c r="A511" s="154" t="s">
        <v>755</v>
      </c>
      <c r="B511" s="154"/>
      <c r="C511" s="154"/>
      <c r="D511" s="154"/>
      <c r="E511" s="155" t="s">
        <v>174</v>
      </c>
      <c r="F511" s="154"/>
      <c r="G511" s="154"/>
      <c r="H511" s="156"/>
      <c r="I511" s="156"/>
      <c r="J511" s="156"/>
      <c r="K511" s="156">
        <f>SUM(K513:K519)</f>
        <v>0</v>
      </c>
    </row>
    <row r="512" spans="1:11">
      <c r="A512" s="151"/>
      <c r="B512" s="151"/>
      <c r="C512" s="151"/>
      <c r="D512" s="151"/>
      <c r="E512" s="152"/>
      <c r="F512" s="151"/>
      <c r="G512" s="151"/>
      <c r="H512" s="153"/>
      <c r="I512" s="153"/>
      <c r="J512" s="153"/>
      <c r="K512" s="153"/>
    </row>
    <row r="513" spans="1:11" ht="60">
      <c r="A513" s="151" t="s">
        <v>756</v>
      </c>
      <c r="B513" s="151" t="s">
        <v>16</v>
      </c>
      <c r="C513" s="151" t="s">
        <v>17</v>
      </c>
      <c r="D513" s="151">
        <v>87491</v>
      </c>
      <c r="E513" s="152" t="s">
        <v>176</v>
      </c>
      <c r="F513" s="151" t="s">
        <v>19</v>
      </c>
      <c r="G513" s="151">
        <v>415.76</v>
      </c>
      <c r="H513" s="153"/>
      <c r="I513" s="153"/>
      <c r="J513" s="153">
        <f t="shared" ref="J513:J519" si="110">TRUNC(G513*H513,2)</f>
        <v>0</v>
      </c>
      <c r="K513" s="114">
        <f t="shared" ref="K513:K519" si="111">TRUNC($G513*I513,2)</f>
        <v>0</v>
      </c>
    </row>
    <row r="514" spans="1:11" ht="30">
      <c r="A514" s="151" t="s">
        <v>757</v>
      </c>
      <c r="B514" s="151" t="s">
        <v>16</v>
      </c>
      <c r="C514" s="151" t="s">
        <v>17</v>
      </c>
      <c r="D514" s="151">
        <v>93187</v>
      </c>
      <c r="E514" s="152" t="s">
        <v>178</v>
      </c>
      <c r="F514" s="151" t="s">
        <v>43</v>
      </c>
      <c r="G514" s="151">
        <v>244.65</v>
      </c>
      <c r="H514" s="153"/>
      <c r="I514" s="153"/>
      <c r="J514" s="153">
        <f t="shared" si="110"/>
        <v>0</v>
      </c>
      <c r="K514" s="114">
        <f t="shared" si="111"/>
        <v>0</v>
      </c>
    </row>
    <row r="515" spans="1:11" ht="30">
      <c r="A515" s="151" t="s">
        <v>758</v>
      </c>
      <c r="B515" s="151" t="s">
        <v>16</v>
      </c>
      <c r="C515" s="151" t="s">
        <v>17</v>
      </c>
      <c r="D515" s="151">
        <v>93186</v>
      </c>
      <c r="E515" s="152" t="s">
        <v>182</v>
      </c>
      <c r="F515" s="151" t="s">
        <v>43</v>
      </c>
      <c r="G515" s="151">
        <v>8.4</v>
      </c>
      <c r="H515" s="153"/>
      <c r="I515" s="153"/>
      <c r="J515" s="153">
        <f t="shared" si="110"/>
        <v>0</v>
      </c>
      <c r="K515" s="114">
        <f t="shared" si="111"/>
        <v>0</v>
      </c>
    </row>
    <row r="516" spans="1:11" ht="30">
      <c r="A516" s="151" t="s">
        <v>759</v>
      </c>
      <c r="B516" s="151" t="s">
        <v>16</v>
      </c>
      <c r="C516" s="151" t="s">
        <v>17</v>
      </c>
      <c r="D516" s="151">
        <v>93197</v>
      </c>
      <c r="E516" s="152" t="s">
        <v>180</v>
      </c>
      <c r="F516" s="151" t="s">
        <v>43</v>
      </c>
      <c r="G516" s="151">
        <v>50</v>
      </c>
      <c r="H516" s="153"/>
      <c r="I516" s="153"/>
      <c r="J516" s="153">
        <f t="shared" si="110"/>
        <v>0</v>
      </c>
      <c r="K516" s="114">
        <f t="shared" si="111"/>
        <v>0</v>
      </c>
    </row>
    <row r="517" spans="1:11" ht="30">
      <c r="A517" s="151" t="s">
        <v>760</v>
      </c>
      <c r="B517" s="151" t="s">
        <v>16</v>
      </c>
      <c r="C517" s="151" t="s">
        <v>17</v>
      </c>
      <c r="D517" s="151">
        <v>93196</v>
      </c>
      <c r="E517" s="152" t="s">
        <v>184</v>
      </c>
      <c r="F517" s="151" t="s">
        <v>43</v>
      </c>
      <c r="G517" s="151">
        <v>8.4</v>
      </c>
      <c r="H517" s="153"/>
      <c r="I517" s="153"/>
      <c r="J517" s="153">
        <f t="shared" si="110"/>
        <v>0</v>
      </c>
      <c r="K517" s="114">
        <f t="shared" si="111"/>
        <v>0</v>
      </c>
    </row>
    <row r="518" spans="1:11" ht="30">
      <c r="A518" s="151" t="s">
        <v>761</v>
      </c>
      <c r="B518" s="151" t="s">
        <v>16</v>
      </c>
      <c r="C518" s="151" t="s">
        <v>17</v>
      </c>
      <c r="D518" s="151">
        <v>93188</v>
      </c>
      <c r="E518" s="152" t="s">
        <v>186</v>
      </c>
      <c r="F518" s="151" t="s">
        <v>43</v>
      </c>
      <c r="G518" s="151">
        <v>10.6</v>
      </c>
      <c r="H518" s="153"/>
      <c r="I518" s="153"/>
      <c r="J518" s="153">
        <f t="shared" si="110"/>
        <v>0</v>
      </c>
      <c r="K518" s="114">
        <f t="shared" si="111"/>
        <v>0</v>
      </c>
    </row>
    <row r="519" spans="1:11" ht="45">
      <c r="A519" s="151" t="s">
        <v>1303</v>
      </c>
      <c r="B519" s="151" t="s">
        <v>16</v>
      </c>
      <c r="C519" s="151" t="s">
        <v>17</v>
      </c>
      <c r="D519" s="151">
        <v>101162</v>
      </c>
      <c r="E519" s="152" t="s">
        <v>1216</v>
      </c>
      <c r="F519" s="151" t="s">
        <v>19</v>
      </c>
      <c r="G519" s="151">
        <v>56.39</v>
      </c>
      <c r="H519" s="153"/>
      <c r="I519" s="153"/>
      <c r="J519" s="153">
        <f t="shared" si="110"/>
        <v>0</v>
      </c>
      <c r="K519" s="114">
        <f t="shared" si="111"/>
        <v>0</v>
      </c>
    </row>
    <row r="520" spans="1:11" ht="15.75">
      <c r="A520" s="154" t="s">
        <v>762</v>
      </c>
      <c r="B520" s="154"/>
      <c r="C520" s="154"/>
      <c r="D520" s="154"/>
      <c r="E520" s="155" t="s">
        <v>190</v>
      </c>
      <c r="F520" s="154"/>
      <c r="G520" s="154"/>
      <c r="H520" s="156"/>
      <c r="I520" s="156"/>
      <c r="J520" s="156"/>
      <c r="K520" s="156">
        <f>SUM(K522,K529,K535)</f>
        <v>0</v>
      </c>
    </row>
    <row r="521" spans="1:11">
      <c r="A521" s="151"/>
      <c r="B521" s="151"/>
      <c r="C521" s="151"/>
      <c r="D521" s="151"/>
      <c r="E521" s="152"/>
      <c r="F521" s="151"/>
      <c r="G521" s="151"/>
      <c r="H521" s="153"/>
      <c r="I521" s="153"/>
      <c r="J521" s="153"/>
      <c r="K521" s="153"/>
    </row>
    <row r="522" spans="1:11" ht="15.75">
      <c r="A522" s="157" t="s">
        <v>763</v>
      </c>
      <c r="B522" s="157"/>
      <c r="C522" s="157"/>
      <c r="D522" s="157"/>
      <c r="E522" s="158" t="s">
        <v>192</v>
      </c>
      <c r="F522" s="157"/>
      <c r="G522" s="157"/>
      <c r="H522" s="159"/>
      <c r="I522" s="159"/>
      <c r="J522" s="159"/>
      <c r="K522" s="159">
        <f>SUM(K524:K528)</f>
        <v>0</v>
      </c>
    </row>
    <row r="523" spans="1:11">
      <c r="A523" s="151"/>
      <c r="B523" s="151"/>
      <c r="C523" s="151"/>
      <c r="D523" s="151"/>
      <c r="E523" s="152"/>
      <c r="F523" s="151"/>
      <c r="G523" s="151"/>
      <c r="H523" s="153"/>
      <c r="I523" s="153"/>
      <c r="J523" s="153"/>
      <c r="K523" s="153"/>
    </row>
    <row r="524" spans="1:11" ht="45">
      <c r="A524" s="151" t="s">
        <v>764</v>
      </c>
      <c r="B524" s="151" t="s">
        <v>16</v>
      </c>
      <c r="C524" s="151" t="s">
        <v>17</v>
      </c>
      <c r="D524" s="151">
        <v>87879</v>
      </c>
      <c r="E524" s="152" t="s">
        <v>194</v>
      </c>
      <c r="F524" s="151" t="s">
        <v>19</v>
      </c>
      <c r="G524" s="151">
        <v>662.75</v>
      </c>
      <c r="H524" s="153"/>
      <c r="I524" s="153"/>
      <c r="J524" s="153">
        <f t="shared" ref="J524:J528" si="112">TRUNC(G524*H524,2)</f>
        <v>0</v>
      </c>
      <c r="K524" s="114">
        <f t="shared" ref="K524:K528" si="113">TRUNC($G524*I524,2)</f>
        <v>0</v>
      </c>
    </row>
    <row r="525" spans="1:11" ht="75">
      <c r="A525" s="151" t="s">
        <v>765</v>
      </c>
      <c r="B525" s="151" t="s">
        <v>16</v>
      </c>
      <c r="C525" s="151" t="s">
        <v>17</v>
      </c>
      <c r="D525" s="151">
        <v>87531</v>
      </c>
      <c r="E525" s="152" t="s">
        <v>196</v>
      </c>
      <c r="F525" s="151" t="s">
        <v>19</v>
      </c>
      <c r="G525" s="151">
        <v>252.15</v>
      </c>
      <c r="H525" s="153"/>
      <c r="I525" s="153"/>
      <c r="J525" s="153">
        <f t="shared" si="112"/>
        <v>0</v>
      </c>
      <c r="K525" s="114">
        <f t="shared" si="113"/>
        <v>0</v>
      </c>
    </row>
    <row r="526" spans="1:11" ht="75">
      <c r="A526" s="151" t="s">
        <v>766</v>
      </c>
      <c r="B526" s="151" t="s">
        <v>16</v>
      </c>
      <c r="C526" s="151" t="s">
        <v>17</v>
      </c>
      <c r="D526" s="151">
        <v>93393</v>
      </c>
      <c r="E526" s="152" t="s">
        <v>198</v>
      </c>
      <c r="F526" s="151" t="s">
        <v>19</v>
      </c>
      <c r="G526" s="151">
        <v>182.57</v>
      </c>
      <c r="H526" s="153"/>
      <c r="I526" s="153"/>
      <c r="J526" s="153">
        <f t="shared" si="112"/>
        <v>0</v>
      </c>
      <c r="K526" s="114">
        <f t="shared" si="113"/>
        <v>0</v>
      </c>
    </row>
    <row r="527" spans="1:11" ht="60">
      <c r="A527" s="151" t="s">
        <v>767</v>
      </c>
      <c r="B527" s="151" t="s">
        <v>16</v>
      </c>
      <c r="C527" s="151" t="s">
        <v>17</v>
      </c>
      <c r="D527" s="151">
        <v>87242</v>
      </c>
      <c r="E527" s="152" t="s">
        <v>200</v>
      </c>
      <c r="F527" s="151" t="s">
        <v>19</v>
      </c>
      <c r="G527" s="151">
        <v>105.9</v>
      </c>
      <c r="H527" s="153"/>
      <c r="I527" s="153"/>
      <c r="J527" s="153">
        <f t="shared" si="112"/>
        <v>0</v>
      </c>
      <c r="K527" s="114">
        <f t="shared" si="113"/>
        <v>0</v>
      </c>
    </row>
    <row r="528" spans="1:11" ht="75">
      <c r="A528" s="151" t="s">
        <v>768</v>
      </c>
      <c r="B528" s="151" t="s">
        <v>16</v>
      </c>
      <c r="C528" s="151" t="s">
        <v>17</v>
      </c>
      <c r="D528" s="151">
        <v>87529</v>
      </c>
      <c r="E528" s="152" t="s">
        <v>202</v>
      </c>
      <c r="F528" s="151" t="s">
        <v>19</v>
      </c>
      <c r="G528" s="151">
        <v>374.28</v>
      </c>
      <c r="H528" s="153"/>
      <c r="I528" s="153"/>
      <c r="J528" s="153">
        <f t="shared" si="112"/>
        <v>0</v>
      </c>
      <c r="K528" s="114">
        <f t="shared" si="113"/>
        <v>0</v>
      </c>
    </row>
    <row r="529" spans="1:11" ht="15.75">
      <c r="A529" s="157" t="s">
        <v>769</v>
      </c>
      <c r="B529" s="157"/>
      <c r="C529" s="157"/>
      <c r="D529" s="157"/>
      <c r="E529" s="158" t="s">
        <v>204</v>
      </c>
      <c r="F529" s="157"/>
      <c r="G529" s="157"/>
      <c r="H529" s="159"/>
      <c r="I529" s="159"/>
      <c r="J529" s="159"/>
      <c r="K529" s="159">
        <f>SUM(K531:K534)</f>
        <v>0</v>
      </c>
    </row>
    <row r="530" spans="1:11">
      <c r="A530" s="151"/>
      <c r="B530" s="151"/>
      <c r="C530" s="151"/>
      <c r="D530" s="151"/>
      <c r="E530" s="152"/>
      <c r="F530" s="151"/>
      <c r="G530" s="151"/>
      <c r="H530" s="153"/>
      <c r="I530" s="153"/>
      <c r="J530" s="153"/>
      <c r="K530" s="153"/>
    </row>
    <row r="531" spans="1:11" ht="60">
      <c r="A531" s="151" t="s">
        <v>770</v>
      </c>
      <c r="B531" s="151" t="s">
        <v>16</v>
      </c>
      <c r="C531" s="151" t="s">
        <v>17</v>
      </c>
      <c r="D531" s="151">
        <v>87905</v>
      </c>
      <c r="E531" s="152" t="s">
        <v>206</v>
      </c>
      <c r="F531" s="151" t="s">
        <v>19</v>
      </c>
      <c r="G531" s="151">
        <v>322.67</v>
      </c>
      <c r="H531" s="153"/>
      <c r="I531" s="153"/>
      <c r="J531" s="153">
        <f t="shared" ref="J531:J534" si="114">TRUNC(G531*H531,2)</f>
        <v>0</v>
      </c>
      <c r="K531" s="114">
        <f t="shared" ref="K531:K534" si="115">TRUNC($G531*I531,2)</f>
        <v>0</v>
      </c>
    </row>
    <row r="532" spans="1:11" ht="60">
      <c r="A532" s="151" t="s">
        <v>771</v>
      </c>
      <c r="B532" s="151" t="s">
        <v>16</v>
      </c>
      <c r="C532" s="151" t="s">
        <v>17</v>
      </c>
      <c r="D532" s="151">
        <v>87775</v>
      </c>
      <c r="E532" s="152" t="s">
        <v>208</v>
      </c>
      <c r="F532" s="151" t="s">
        <v>19</v>
      </c>
      <c r="G532" s="151">
        <v>274.14</v>
      </c>
      <c r="H532" s="153"/>
      <c r="I532" s="153"/>
      <c r="J532" s="153">
        <f t="shared" si="114"/>
        <v>0</v>
      </c>
      <c r="K532" s="114">
        <f t="shared" si="115"/>
        <v>0</v>
      </c>
    </row>
    <row r="533" spans="1:11" ht="75">
      <c r="A533" s="151" t="s">
        <v>772</v>
      </c>
      <c r="B533" s="151" t="s">
        <v>16</v>
      </c>
      <c r="C533" s="151" t="s">
        <v>17</v>
      </c>
      <c r="D533" s="151">
        <v>87531</v>
      </c>
      <c r="E533" s="152" t="s">
        <v>196</v>
      </c>
      <c r="F533" s="151" t="s">
        <v>19</v>
      </c>
      <c r="G533" s="151">
        <v>48.53</v>
      </c>
      <c r="H533" s="153"/>
      <c r="I533" s="153"/>
      <c r="J533" s="153">
        <f t="shared" si="114"/>
        <v>0</v>
      </c>
      <c r="K533" s="114">
        <f t="shared" si="115"/>
        <v>0</v>
      </c>
    </row>
    <row r="534" spans="1:11" ht="60">
      <c r="A534" s="151" t="s">
        <v>773</v>
      </c>
      <c r="B534" s="151" t="s">
        <v>16</v>
      </c>
      <c r="C534" s="151" t="s">
        <v>17</v>
      </c>
      <c r="D534" s="151">
        <v>87242</v>
      </c>
      <c r="E534" s="152" t="s">
        <v>200</v>
      </c>
      <c r="F534" s="151" t="s">
        <v>19</v>
      </c>
      <c r="G534" s="151">
        <v>48.53</v>
      </c>
      <c r="H534" s="153"/>
      <c r="I534" s="153"/>
      <c r="J534" s="153">
        <f t="shared" si="114"/>
        <v>0</v>
      </c>
      <c r="K534" s="114">
        <f t="shared" si="115"/>
        <v>0</v>
      </c>
    </row>
    <row r="535" spans="1:11" ht="15.75">
      <c r="A535" s="157" t="s">
        <v>774</v>
      </c>
      <c r="B535" s="157"/>
      <c r="C535" s="157"/>
      <c r="D535" s="157"/>
      <c r="E535" s="158" t="s">
        <v>210</v>
      </c>
      <c r="F535" s="157"/>
      <c r="G535" s="157"/>
      <c r="H535" s="159"/>
      <c r="I535" s="159"/>
      <c r="J535" s="159"/>
      <c r="K535" s="159">
        <f>SUM(K537:K539)</f>
        <v>0</v>
      </c>
    </row>
    <row r="536" spans="1:11">
      <c r="A536" s="151"/>
      <c r="B536" s="151"/>
      <c r="C536" s="151"/>
      <c r="D536" s="151"/>
      <c r="E536" s="152"/>
      <c r="F536" s="151"/>
      <c r="G536" s="151"/>
      <c r="H536" s="153"/>
      <c r="I536" s="153"/>
      <c r="J536" s="153"/>
      <c r="K536" s="153"/>
    </row>
    <row r="537" spans="1:11" ht="45">
      <c r="A537" s="151" t="s">
        <v>775</v>
      </c>
      <c r="B537" s="151" t="s">
        <v>16</v>
      </c>
      <c r="C537" s="151" t="s">
        <v>17</v>
      </c>
      <c r="D537" s="151">
        <v>87414</v>
      </c>
      <c r="E537" s="152" t="s">
        <v>212</v>
      </c>
      <c r="F537" s="151" t="s">
        <v>19</v>
      </c>
      <c r="G537" s="151">
        <v>147.05000000000001</v>
      </c>
      <c r="H537" s="153"/>
      <c r="I537" s="153"/>
      <c r="J537" s="153">
        <f t="shared" ref="J537:J539" si="116">TRUNC(G537*H537,2)</f>
        <v>0</v>
      </c>
      <c r="K537" s="114">
        <f t="shared" ref="K537:K539" si="117">TRUNC($G537*I537,2)</f>
        <v>0</v>
      </c>
    </row>
    <row r="538" spans="1:11" ht="30">
      <c r="A538" s="151" t="s">
        <v>1304</v>
      </c>
      <c r="B538" s="151" t="s">
        <v>16</v>
      </c>
      <c r="C538" s="151" t="s">
        <v>17</v>
      </c>
      <c r="D538" s="151">
        <v>96486</v>
      </c>
      <c r="E538" s="152" t="s">
        <v>1218</v>
      </c>
      <c r="F538" s="151" t="s">
        <v>19</v>
      </c>
      <c r="G538" s="151">
        <v>1222.51</v>
      </c>
      <c r="H538" s="153"/>
      <c r="I538" s="153"/>
      <c r="J538" s="153">
        <f t="shared" si="116"/>
        <v>0</v>
      </c>
      <c r="K538" s="114">
        <f t="shared" si="117"/>
        <v>0</v>
      </c>
    </row>
    <row r="539" spans="1:11" ht="30">
      <c r="A539" s="151" t="s">
        <v>1305</v>
      </c>
      <c r="B539" s="151" t="s">
        <v>16</v>
      </c>
      <c r="C539" s="151" t="s">
        <v>20</v>
      </c>
      <c r="D539" s="151" t="s">
        <v>1220</v>
      </c>
      <c r="E539" s="152" t="s">
        <v>1221</v>
      </c>
      <c r="F539" s="151" t="s">
        <v>19</v>
      </c>
      <c r="G539" s="151">
        <v>1390.95</v>
      </c>
      <c r="H539" s="153"/>
      <c r="I539" s="153"/>
      <c r="J539" s="153">
        <f t="shared" si="116"/>
        <v>0</v>
      </c>
      <c r="K539" s="114">
        <f t="shared" si="117"/>
        <v>0</v>
      </c>
    </row>
    <row r="540" spans="1:11" ht="15.75">
      <c r="A540" s="154" t="s">
        <v>776</v>
      </c>
      <c r="B540" s="154"/>
      <c r="C540" s="154"/>
      <c r="D540" s="154"/>
      <c r="E540" s="155" t="s">
        <v>222</v>
      </c>
      <c r="F540" s="154"/>
      <c r="G540" s="154"/>
      <c r="H540" s="156"/>
      <c r="I540" s="156"/>
      <c r="J540" s="156"/>
      <c r="K540" s="156">
        <f>SUM(K542,K549)</f>
        <v>0</v>
      </c>
    </row>
    <row r="541" spans="1:11">
      <c r="A541" s="151"/>
      <c r="B541" s="151"/>
      <c r="C541" s="151"/>
      <c r="D541" s="151"/>
      <c r="E541" s="152"/>
      <c r="F541" s="151"/>
      <c r="G541" s="151"/>
      <c r="H541" s="153"/>
      <c r="I541" s="153"/>
      <c r="J541" s="153"/>
      <c r="K541" s="153"/>
    </row>
    <row r="542" spans="1:11" ht="15.75">
      <c r="A542" s="157" t="s">
        <v>777</v>
      </c>
      <c r="B542" s="157"/>
      <c r="C542" s="157"/>
      <c r="D542" s="157"/>
      <c r="E542" s="158" t="s">
        <v>224</v>
      </c>
      <c r="F542" s="157"/>
      <c r="G542" s="157"/>
      <c r="H542" s="159"/>
      <c r="I542" s="159"/>
      <c r="J542" s="159"/>
      <c r="K542" s="159">
        <f>SUM(K544:K548)</f>
        <v>0</v>
      </c>
    </row>
    <row r="543" spans="1:11">
      <c r="A543" s="151"/>
      <c r="B543" s="151"/>
      <c r="C543" s="151"/>
      <c r="D543" s="151"/>
      <c r="E543" s="152"/>
      <c r="F543" s="151"/>
      <c r="G543" s="151"/>
      <c r="H543" s="153"/>
      <c r="I543" s="153"/>
      <c r="J543" s="153"/>
      <c r="K543" s="153"/>
    </row>
    <row r="544" spans="1:11" ht="45">
      <c r="A544" s="151" t="s">
        <v>778</v>
      </c>
      <c r="B544" s="151" t="s">
        <v>16</v>
      </c>
      <c r="C544" s="151" t="s">
        <v>17</v>
      </c>
      <c r="D544" s="151">
        <v>91338</v>
      </c>
      <c r="E544" s="152" t="s">
        <v>228</v>
      </c>
      <c r="F544" s="151" t="s">
        <v>19</v>
      </c>
      <c r="G544" s="151">
        <v>11.34</v>
      </c>
      <c r="H544" s="153"/>
      <c r="I544" s="153"/>
      <c r="J544" s="153">
        <f t="shared" ref="J544:J548" si="118">TRUNC(G544*H544,2)</f>
        <v>0</v>
      </c>
      <c r="K544" s="114">
        <f t="shared" ref="K544:K548" si="119">TRUNC($G544*I544,2)</f>
        <v>0</v>
      </c>
    </row>
    <row r="545" spans="1:11" ht="30">
      <c r="A545" s="151" t="s">
        <v>779</v>
      </c>
      <c r="B545" s="151" t="s">
        <v>16</v>
      </c>
      <c r="C545" s="151" t="s">
        <v>20</v>
      </c>
      <c r="D545" s="151" t="s">
        <v>780</v>
      </c>
      <c r="E545" s="152" t="s">
        <v>781</v>
      </c>
      <c r="F545" s="151" t="s">
        <v>23</v>
      </c>
      <c r="G545" s="151">
        <v>2</v>
      </c>
      <c r="H545" s="153"/>
      <c r="I545" s="153"/>
      <c r="J545" s="153">
        <f t="shared" si="118"/>
        <v>0</v>
      </c>
      <c r="K545" s="114">
        <f t="shared" si="119"/>
        <v>0</v>
      </c>
    </row>
    <row r="546" spans="1:11" ht="30">
      <c r="A546" s="151" t="s">
        <v>782</v>
      </c>
      <c r="B546" s="151" t="s">
        <v>16</v>
      </c>
      <c r="C546" s="151" t="s">
        <v>20</v>
      </c>
      <c r="D546" s="151" t="s">
        <v>236</v>
      </c>
      <c r="E546" s="152" t="s">
        <v>237</v>
      </c>
      <c r="F546" s="151" t="s">
        <v>23</v>
      </c>
      <c r="G546" s="151">
        <v>1</v>
      </c>
      <c r="H546" s="153"/>
      <c r="I546" s="153"/>
      <c r="J546" s="153">
        <f t="shared" si="118"/>
        <v>0</v>
      </c>
      <c r="K546" s="114">
        <f t="shared" si="119"/>
        <v>0</v>
      </c>
    </row>
    <row r="547" spans="1:11" ht="30">
      <c r="A547" s="151" t="s">
        <v>783</v>
      </c>
      <c r="B547" s="151" t="s">
        <v>16</v>
      </c>
      <c r="C547" s="151" t="s">
        <v>20</v>
      </c>
      <c r="D547" s="151" t="s">
        <v>784</v>
      </c>
      <c r="E547" s="152" t="s">
        <v>785</v>
      </c>
      <c r="F547" s="151" t="s">
        <v>23</v>
      </c>
      <c r="G547" s="151">
        <v>1</v>
      </c>
      <c r="H547" s="153"/>
      <c r="I547" s="153"/>
      <c r="J547" s="153">
        <f t="shared" si="118"/>
        <v>0</v>
      </c>
      <c r="K547" s="114">
        <f t="shared" si="119"/>
        <v>0</v>
      </c>
    </row>
    <row r="548" spans="1:11" ht="30">
      <c r="A548" s="151" t="s">
        <v>786</v>
      </c>
      <c r="B548" s="151" t="s">
        <v>16</v>
      </c>
      <c r="C548" s="151" t="s">
        <v>20</v>
      </c>
      <c r="D548" s="151" t="s">
        <v>787</v>
      </c>
      <c r="E548" s="152" t="s">
        <v>788</v>
      </c>
      <c r="F548" s="151" t="s">
        <v>23</v>
      </c>
      <c r="G548" s="151">
        <v>1</v>
      </c>
      <c r="H548" s="153"/>
      <c r="I548" s="153"/>
      <c r="J548" s="153">
        <f t="shared" si="118"/>
        <v>0</v>
      </c>
      <c r="K548" s="114">
        <f t="shared" si="119"/>
        <v>0</v>
      </c>
    </row>
    <row r="549" spans="1:11" ht="15.75">
      <c r="A549" s="157" t="s">
        <v>789</v>
      </c>
      <c r="B549" s="157"/>
      <c r="C549" s="157"/>
      <c r="D549" s="157"/>
      <c r="E549" s="158" t="s">
        <v>246</v>
      </c>
      <c r="F549" s="157"/>
      <c r="G549" s="157"/>
      <c r="H549" s="159"/>
      <c r="I549" s="159"/>
      <c r="J549" s="159"/>
      <c r="K549" s="159">
        <f>SUM(K551:K555)</f>
        <v>0</v>
      </c>
    </row>
    <row r="550" spans="1:11">
      <c r="A550" s="151"/>
      <c r="B550" s="151"/>
      <c r="C550" s="151"/>
      <c r="D550" s="151"/>
      <c r="E550" s="152"/>
      <c r="F550" s="151"/>
      <c r="G550" s="151"/>
      <c r="H550" s="153"/>
      <c r="I550" s="153"/>
      <c r="J550" s="153"/>
      <c r="K550" s="153"/>
    </row>
    <row r="551" spans="1:11" ht="30">
      <c r="A551" s="151" t="s">
        <v>790</v>
      </c>
      <c r="B551" s="151" t="s">
        <v>16</v>
      </c>
      <c r="C551" s="151" t="s">
        <v>20</v>
      </c>
      <c r="D551" s="151" t="s">
        <v>248</v>
      </c>
      <c r="E551" s="152" t="s">
        <v>249</v>
      </c>
      <c r="F551" s="151" t="s">
        <v>19</v>
      </c>
      <c r="G551" s="151">
        <v>18</v>
      </c>
      <c r="H551" s="153"/>
      <c r="I551" s="153"/>
      <c r="J551" s="153">
        <f t="shared" ref="J551:J555" si="120">TRUNC(G551*H551,2)</f>
        <v>0</v>
      </c>
      <c r="K551" s="114">
        <f t="shared" ref="K551:K555" si="121">TRUNC($G551*I551,2)</f>
        <v>0</v>
      </c>
    </row>
    <row r="552" spans="1:11" ht="30">
      <c r="A552" s="151" t="s">
        <v>791</v>
      </c>
      <c r="B552" s="151" t="s">
        <v>16</v>
      </c>
      <c r="C552" s="151" t="s">
        <v>20</v>
      </c>
      <c r="D552" s="151" t="s">
        <v>248</v>
      </c>
      <c r="E552" s="152" t="s">
        <v>249</v>
      </c>
      <c r="F552" s="151" t="s">
        <v>19</v>
      </c>
      <c r="G552" s="151">
        <v>6.4</v>
      </c>
      <c r="H552" s="153"/>
      <c r="I552" s="153"/>
      <c r="J552" s="153">
        <f t="shared" si="120"/>
        <v>0</v>
      </c>
      <c r="K552" s="114">
        <f t="shared" si="121"/>
        <v>0</v>
      </c>
    </row>
    <row r="553" spans="1:11" ht="30">
      <c r="A553" s="151" t="s">
        <v>792</v>
      </c>
      <c r="B553" s="151" t="s">
        <v>16</v>
      </c>
      <c r="C553" s="151" t="s">
        <v>20</v>
      </c>
      <c r="D553" s="151" t="s">
        <v>248</v>
      </c>
      <c r="E553" s="152" t="s">
        <v>249</v>
      </c>
      <c r="F553" s="151" t="s">
        <v>19</v>
      </c>
      <c r="G553" s="151">
        <v>1.92</v>
      </c>
      <c r="H553" s="153"/>
      <c r="I553" s="153"/>
      <c r="J553" s="153">
        <f t="shared" si="120"/>
        <v>0</v>
      </c>
      <c r="K553" s="114">
        <f t="shared" si="121"/>
        <v>0</v>
      </c>
    </row>
    <row r="554" spans="1:11" ht="75">
      <c r="A554" s="151" t="s">
        <v>793</v>
      </c>
      <c r="B554" s="151" t="s">
        <v>16</v>
      </c>
      <c r="C554" s="151" t="s">
        <v>20</v>
      </c>
      <c r="D554" s="151" t="s">
        <v>794</v>
      </c>
      <c r="E554" s="152" t="s">
        <v>795</v>
      </c>
      <c r="F554" s="151" t="s">
        <v>23</v>
      </c>
      <c r="G554" s="151">
        <v>1</v>
      </c>
      <c r="H554" s="153"/>
      <c r="I554" s="153"/>
      <c r="J554" s="153">
        <f t="shared" si="120"/>
        <v>0</v>
      </c>
      <c r="K554" s="114">
        <f t="shared" si="121"/>
        <v>0</v>
      </c>
    </row>
    <row r="555" spans="1:11" ht="30">
      <c r="A555" s="151" t="s">
        <v>796</v>
      </c>
      <c r="B555" s="151" t="s">
        <v>59</v>
      </c>
      <c r="C555" s="151" t="s">
        <v>20</v>
      </c>
      <c r="D555" s="151" t="s">
        <v>797</v>
      </c>
      <c r="E555" s="152" t="s">
        <v>798</v>
      </c>
      <c r="F555" s="151" t="s">
        <v>23</v>
      </c>
      <c r="G555" s="151">
        <v>2</v>
      </c>
      <c r="H555" s="153"/>
      <c r="I555" s="153"/>
      <c r="J555" s="153">
        <f t="shared" si="120"/>
        <v>0</v>
      </c>
      <c r="K555" s="114">
        <f t="shared" si="121"/>
        <v>0</v>
      </c>
    </row>
    <row r="556" spans="1:11" ht="15.75">
      <c r="A556" s="154" t="s">
        <v>799</v>
      </c>
      <c r="B556" s="154"/>
      <c r="C556" s="154"/>
      <c r="D556" s="154"/>
      <c r="E556" s="155" t="s">
        <v>264</v>
      </c>
      <c r="F556" s="154"/>
      <c r="G556" s="154"/>
      <c r="H556" s="156"/>
      <c r="I556" s="156"/>
      <c r="J556" s="156"/>
      <c r="K556" s="156">
        <f>SUM(K558:K560)</f>
        <v>0</v>
      </c>
    </row>
    <row r="557" spans="1:11">
      <c r="A557" s="151"/>
      <c r="B557" s="151"/>
      <c r="C557" s="151"/>
      <c r="D557" s="151"/>
      <c r="E557" s="152"/>
      <c r="F557" s="151"/>
      <c r="G557" s="151"/>
      <c r="H557" s="153"/>
      <c r="I557" s="153"/>
      <c r="J557" s="153"/>
      <c r="K557" s="153"/>
    </row>
    <row r="558" spans="1:11" ht="30">
      <c r="A558" s="151" t="s">
        <v>800</v>
      </c>
      <c r="B558" s="151" t="s">
        <v>16</v>
      </c>
      <c r="C558" s="151" t="s">
        <v>17</v>
      </c>
      <c r="D558" s="151">
        <v>97083</v>
      </c>
      <c r="E558" s="152" t="s">
        <v>266</v>
      </c>
      <c r="F558" s="151" t="s">
        <v>19</v>
      </c>
      <c r="G558" s="151">
        <v>1367.46</v>
      </c>
      <c r="H558" s="153"/>
      <c r="I558" s="153"/>
      <c r="J558" s="153">
        <f t="shared" ref="J558:J560" si="122">TRUNC(G558*H558,2)</f>
        <v>0</v>
      </c>
      <c r="K558" s="114">
        <f t="shared" ref="K558:K560" si="123">TRUNC($G558*I558,2)</f>
        <v>0</v>
      </c>
    </row>
    <row r="559" spans="1:11" ht="60">
      <c r="A559" s="151" t="s">
        <v>801</v>
      </c>
      <c r="B559" s="151" t="s">
        <v>16</v>
      </c>
      <c r="C559" s="151" t="s">
        <v>17</v>
      </c>
      <c r="D559" s="151">
        <v>87630</v>
      </c>
      <c r="E559" s="152" t="s">
        <v>268</v>
      </c>
      <c r="F559" s="151" t="s">
        <v>19</v>
      </c>
      <c r="G559" s="151">
        <v>1367.46</v>
      </c>
      <c r="H559" s="153"/>
      <c r="I559" s="153"/>
      <c r="J559" s="153">
        <f t="shared" si="122"/>
        <v>0</v>
      </c>
      <c r="K559" s="114">
        <f t="shared" si="123"/>
        <v>0</v>
      </c>
    </row>
    <row r="560" spans="1:11" ht="30">
      <c r="A560" s="151" t="s">
        <v>802</v>
      </c>
      <c r="B560" s="151" t="s">
        <v>16</v>
      </c>
      <c r="C560" s="151" t="s">
        <v>17</v>
      </c>
      <c r="D560" s="151">
        <v>98554</v>
      </c>
      <c r="E560" s="152" t="s">
        <v>271</v>
      </c>
      <c r="F560" s="151" t="s">
        <v>19</v>
      </c>
      <c r="G560" s="151">
        <v>1367.46</v>
      </c>
      <c r="H560" s="153"/>
      <c r="I560" s="153"/>
      <c r="J560" s="153">
        <f t="shared" si="122"/>
        <v>0</v>
      </c>
      <c r="K560" s="114">
        <f t="shared" si="123"/>
        <v>0</v>
      </c>
    </row>
    <row r="561" spans="1:11" ht="15.75">
      <c r="A561" s="154" t="s">
        <v>803</v>
      </c>
      <c r="B561" s="154"/>
      <c r="C561" s="154"/>
      <c r="D561" s="154"/>
      <c r="E561" s="155" t="s">
        <v>269</v>
      </c>
      <c r="F561" s="154"/>
      <c r="G561" s="154"/>
      <c r="H561" s="156"/>
      <c r="I561" s="156"/>
      <c r="J561" s="156"/>
      <c r="K561" s="156">
        <f>SUM(K563,K564,K568)</f>
        <v>0</v>
      </c>
    </row>
    <row r="562" spans="1:11">
      <c r="A562" s="151"/>
      <c r="B562" s="151"/>
      <c r="C562" s="151"/>
      <c r="D562" s="151"/>
      <c r="E562" s="152"/>
      <c r="F562" s="151"/>
      <c r="G562" s="151"/>
      <c r="H562" s="153"/>
      <c r="I562" s="153"/>
      <c r="J562" s="153"/>
      <c r="K562" s="153"/>
    </row>
    <row r="563" spans="1:11" ht="30">
      <c r="A563" s="151" t="s">
        <v>804</v>
      </c>
      <c r="B563" s="151" t="s">
        <v>16</v>
      </c>
      <c r="C563" s="151" t="s">
        <v>20</v>
      </c>
      <c r="D563" s="151" t="s">
        <v>275</v>
      </c>
      <c r="E563" s="152" t="s">
        <v>276</v>
      </c>
      <c r="F563" s="151" t="s">
        <v>19</v>
      </c>
      <c r="G563" s="151">
        <v>1367.46</v>
      </c>
      <c r="H563" s="153"/>
      <c r="I563" s="153"/>
      <c r="J563" s="153">
        <f t="shared" ref="J563" si="124">TRUNC(G563*H563,2)</f>
        <v>0</v>
      </c>
      <c r="K563" s="114">
        <f t="shared" ref="K563" si="125">TRUNC($G563*I563,2)</f>
        <v>0</v>
      </c>
    </row>
    <row r="564" spans="1:11" ht="15.75">
      <c r="A564" s="157" t="s">
        <v>804</v>
      </c>
      <c r="B564" s="157"/>
      <c r="C564" s="157"/>
      <c r="D564" s="157"/>
      <c r="E564" s="158" t="s">
        <v>278</v>
      </c>
      <c r="F564" s="157"/>
      <c r="G564" s="157"/>
      <c r="H564" s="159"/>
      <c r="I564" s="159"/>
      <c r="J564" s="159"/>
      <c r="K564" s="159">
        <f>SUM(K566:K567)</f>
        <v>0</v>
      </c>
    </row>
    <row r="565" spans="1:11">
      <c r="A565" s="151"/>
      <c r="B565" s="151"/>
      <c r="C565" s="151"/>
      <c r="D565" s="151"/>
      <c r="E565" s="152"/>
      <c r="F565" s="151"/>
      <c r="G565" s="151"/>
      <c r="H565" s="153"/>
      <c r="I565" s="153"/>
      <c r="J565" s="153"/>
      <c r="K565" s="153"/>
    </row>
    <row r="566" spans="1:11">
      <c r="A566" s="151" t="s">
        <v>805</v>
      </c>
      <c r="B566" s="151" t="s">
        <v>16</v>
      </c>
      <c r="C566" s="151" t="s">
        <v>17</v>
      </c>
      <c r="D566" s="151">
        <v>101741</v>
      </c>
      <c r="E566" s="152" t="s">
        <v>280</v>
      </c>
      <c r="F566" s="151" t="s">
        <v>43</v>
      </c>
      <c r="G566" s="151">
        <v>196.1</v>
      </c>
      <c r="H566" s="153"/>
      <c r="I566" s="153"/>
      <c r="J566" s="153">
        <f t="shared" ref="J566:J567" si="126">TRUNC(G566*H566,2)</f>
        <v>0</v>
      </c>
      <c r="K566" s="114">
        <f t="shared" ref="K566:K567" si="127">TRUNC($G566*I566,2)</f>
        <v>0</v>
      </c>
    </row>
    <row r="567" spans="1:11" ht="30">
      <c r="A567" s="151" t="s">
        <v>806</v>
      </c>
      <c r="B567" s="151" t="s">
        <v>16</v>
      </c>
      <c r="C567" s="151" t="s">
        <v>17</v>
      </c>
      <c r="D567" s="151">
        <v>98695</v>
      </c>
      <c r="E567" s="152" t="s">
        <v>282</v>
      </c>
      <c r="F567" s="151" t="s">
        <v>43</v>
      </c>
      <c r="G567" s="151">
        <v>7</v>
      </c>
      <c r="H567" s="153"/>
      <c r="I567" s="153"/>
      <c r="J567" s="153">
        <f t="shared" si="126"/>
        <v>0</v>
      </c>
      <c r="K567" s="114">
        <f t="shared" si="127"/>
        <v>0</v>
      </c>
    </row>
    <row r="568" spans="1:11" ht="15.75">
      <c r="A568" s="157" t="s">
        <v>807</v>
      </c>
      <c r="B568" s="157"/>
      <c r="C568" s="157"/>
      <c r="D568" s="157"/>
      <c r="E568" s="158" t="s">
        <v>284</v>
      </c>
      <c r="F568" s="157"/>
      <c r="G568" s="157"/>
      <c r="H568" s="159"/>
      <c r="I568" s="159"/>
      <c r="J568" s="159"/>
      <c r="K568" s="159">
        <f>SUM(K570)</f>
        <v>0</v>
      </c>
    </row>
    <row r="569" spans="1:11">
      <c r="A569" s="151"/>
      <c r="B569" s="151"/>
      <c r="C569" s="151"/>
      <c r="D569" s="151"/>
      <c r="E569" s="152"/>
      <c r="F569" s="151"/>
      <c r="G569" s="151"/>
      <c r="H569" s="153"/>
      <c r="I569" s="153"/>
      <c r="J569" s="153"/>
      <c r="K569" s="153"/>
    </row>
    <row r="570" spans="1:11" ht="45">
      <c r="A570" s="151" t="s">
        <v>808</v>
      </c>
      <c r="B570" s="151" t="s">
        <v>16</v>
      </c>
      <c r="C570" s="151" t="s">
        <v>17</v>
      </c>
      <c r="D570" s="151">
        <v>92398</v>
      </c>
      <c r="E570" s="152" t="s">
        <v>287</v>
      </c>
      <c r="F570" s="151" t="s">
        <v>19</v>
      </c>
      <c r="G570" s="151">
        <v>154.69999999999999</v>
      </c>
      <c r="H570" s="153"/>
      <c r="I570" s="153"/>
      <c r="J570" s="153">
        <f t="shared" ref="J570" si="128">TRUNC(G570*H570,2)</f>
        <v>0</v>
      </c>
      <c r="K570" s="114">
        <f t="shared" ref="K570" si="129">TRUNC($G570*I570,2)</f>
        <v>0</v>
      </c>
    </row>
    <row r="571" spans="1:11" ht="15.75">
      <c r="A571" s="154" t="s">
        <v>809</v>
      </c>
      <c r="B571" s="154"/>
      <c r="C571" s="154"/>
      <c r="D571" s="154"/>
      <c r="E571" s="155" t="s">
        <v>289</v>
      </c>
      <c r="F571" s="154"/>
      <c r="G571" s="154"/>
      <c r="H571" s="156"/>
      <c r="I571" s="156"/>
      <c r="J571" s="156"/>
      <c r="K571" s="156">
        <f>SUM(K573,K577,K582)</f>
        <v>2655.48</v>
      </c>
    </row>
    <row r="572" spans="1:11">
      <c r="A572" s="151"/>
      <c r="B572" s="151"/>
      <c r="C572" s="151"/>
      <c r="D572" s="151"/>
      <c r="E572" s="152"/>
      <c r="F572" s="151"/>
      <c r="G572" s="151"/>
      <c r="H572" s="153"/>
      <c r="I572" s="153"/>
      <c r="J572" s="153"/>
      <c r="K572" s="153"/>
    </row>
    <row r="573" spans="1:11" ht="15.75">
      <c r="A573" s="157" t="s">
        <v>810</v>
      </c>
      <c r="B573" s="157"/>
      <c r="C573" s="157"/>
      <c r="D573" s="157"/>
      <c r="E573" s="158" t="s">
        <v>210</v>
      </c>
      <c r="F573" s="157"/>
      <c r="G573" s="157"/>
      <c r="H573" s="159"/>
      <c r="I573" s="159"/>
      <c r="J573" s="159"/>
      <c r="K573" s="159">
        <v>2655.48</v>
      </c>
    </row>
    <row r="574" spans="1:11">
      <c r="A574" s="151"/>
      <c r="B574" s="151"/>
      <c r="C574" s="151"/>
      <c r="D574" s="151"/>
      <c r="E574" s="152"/>
      <c r="F574" s="151"/>
      <c r="G574" s="151"/>
      <c r="H574" s="153"/>
      <c r="I574" s="153"/>
      <c r="J574" s="153"/>
      <c r="K574" s="153"/>
    </row>
    <row r="575" spans="1:11" ht="30">
      <c r="A575" s="151" t="s">
        <v>811</v>
      </c>
      <c r="B575" s="151" t="s">
        <v>16</v>
      </c>
      <c r="C575" s="151" t="s">
        <v>17</v>
      </c>
      <c r="D575" s="151">
        <v>88484</v>
      </c>
      <c r="E575" s="152" t="s">
        <v>292</v>
      </c>
      <c r="F575" s="151" t="s">
        <v>19</v>
      </c>
      <c r="G575" s="151">
        <v>144.94999999999999</v>
      </c>
      <c r="H575" s="153"/>
      <c r="I575" s="153"/>
      <c r="J575" s="153">
        <f t="shared" ref="J575:J576" si="130">TRUNC(G575*H575,2)</f>
        <v>0</v>
      </c>
      <c r="K575" s="114">
        <f t="shared" ref="K575:K576" si="131">TRUNC($G575*I575,2)</f>
        <v>0</v>
      </c>
    </row>
    <row r="576" spans="1:11" ht="30">
      <c r="A576" s="151" t="s">
        <v>812</v>
      </c>
      <c r="B576" s="151" t="s">
        <v>16</v>
      </c>
      <c r="C576" s="151" t="s">
        <v>17</v>
      </c>
      <c r="D576" s="151">
        <v>88488</v>
      </c>
      <c r="E576" s="152" t="s">
        <v>294</v>
      </c>
      <c r="F576" s="151" t="s">
        <v>19</v>
      </c>
      <c r="G576" s="151">
        <v>144.94999999999999</v>
      </c>
      <c r="H576" s="153"/>
      <c r="I576" s="153"/>
      <c r="J576" s="153">
        <f t="shared" si="130"/>
        <v>0</v>
      </c>
      <c r="K576" s="114">
        <f t="shared" si="131"/>
        <v>0</v>
      </c>
    </row>
    <row r="577" spans="1:11" ht="15.75">
      <c r="A577" s="157" t="s">
        <v>813</v>
      </c>
      <c r="B577" s="157"/>
      <c r="C577" s="157"/>
      <c r="D577" s="157"/>
      <c r="E577" s="158" t="s">
        <v>192</v>
      </c>
      <c r="F577" s="157"/>
      <c r="G577" s="157"/>
      <c r="H577" s="159"/>
      <c r="I577" s="159"/>
      <c r="J577" s="159"/>
      <c r="K577" s="159">
        <f>SUM(K579:K581)</f>
        <v>0</v>
      </c>
    </row>
    <row r="578" spans="1:11">
      <c r="A578" s="151"/>
      <c r="B578" s="151"/>
      <c r="C578" s="151"/>
      <c r="D578" s="151"/>
      <c r="E578" s="152"/>
      <c r="F578" s="151"/>
      <c r="G578" s="151"/>
      <c r="H578" s="153"/>
      <c r="I578" s="153"/>
      <c r="J578" s="153"/>
      <c r="K578" s="153"/>
    </row>
    <row r="579" spans="1:11" ht="30">
      <c r="A579" s="151" t="s">
        <v>814</v>
      </c>
      <c r="B579" s="151" t="s">
        <v>16</v>
      </c>
      <c r="C579" s="151" t="s">
        <v>17</v>
      </c>
      <c r="D579" s="151">
        <v>88485</v>
      </c>
      <c r="E579" s="152" t="s">
        <v>297</v>
      </c>
      <c r="F579" s="151" t="s">
        <v>19</v>
      </c>
      <c r="G579" s="151">
        <v>374.28</v>
      </c>
      <c r="H579" s="153"/>
      <c r="I579" s="153"/>
      <c r="J579" s="153">
        <f t="shared" ref="J579:J581" si="132">TRUNC(G579*H579,2)</f>
        <v>0</v>
      </c>
      <c r="K579" s="114">
        <f t="shared" ref="K579:K581" si="133">TRUNC($G579*I579,2)</f>
        <v>0</v>
      </c>
    </row>
    <row r="580" spans="1:11" ht="30">
      <c r="A580" s="151" t="s">
        <v>815</v>
      </c>
      <c r="B580" s="151" t="s">
        <v>16</v>
      </c>
      <c r="C580" s="151" t="s">
        <v>17</v>
      </c>
      <c r="D580" s="151">
        <v>88497</v>
      </c>
      <c r="E580" s="152" t="s">
        <v>299</v>
      </c>
      <c r="F580" s="151" t="s">
        <v>19</v>
      </c>
      <c r="G580" s="151">
        <v>374.28</v>
      </c>
      <c r="H580" s="153"/>
      <c r="I580" s="153"/>
      <c r="J580" s="153">
        <f t="shared" si="132"/>
        <v>0</v>
      </c>
      <c r="K580" s="114">
        <f t="shared" si="133"/>
        <v>0</v>
      </c>
    </row>
    <row r="581" spans="1:11" ht="30">
      <c r="A581" s="151" t="s">
        <v>816</v>
      </c>
      <c r="B581" s="151" t="s">
        <v>16</v>
      </c>
      <c r="C581" s="151" t="s">
        <v>17</v>
      </c>
      <c r="D581" s="151">
        <v>88489</v>
      </c>
      <c r="E581" s="152" t="s">
        <v>301</v>
      </c>
      <c r="F581" s="151" t="s">
        <v>19</v>
      </c>
      <c r="G581" s="151">
        <v>374.28</v>
      </c>
      <c r="H581" s="153"/>
      <c r="I581" s="153"/>
      <c r="J581" s="153">
        <f t="shared" si="132"/>
        <v>0</v>
      </c>
      <c r="K581" s="114">
        <f t="shared" si="133"/>
        <v>0</v>
      </c>
    </row>
    <row r="582" spans="1:11" ht="15.75">
      <c r="A582" s="157" t="s">
        <v>817</v>
      </c>
      <c r="B582" s="157"/>
      <c r="C582" s="157"/>
      <c r="D582" s="157"/>
      <c r="E582" s="158" t="s">
        <v>204</v>
      </c>
      <c r="F582" s="157"/>
      <c r="G582" s="157"/>
      <c r="H582" s="159"/>
      <c r="I582" s="159"/>
      <c r="J582" s="159"/>
      <c r="K582" s="159">
        <f>SUM(K584:K586)</f>
        <v>0</v>
      </c>
    </row>
    <row r="583" spans="1:11">
      <c r="A583" s="151"/>
      <c r="B583" s="151"/>
      <c r="C583" s="151"/>
      <c r="D583" s="151"/>
      <c r="E583" s="152"/>
      <c r="F583" s="151"/>
      <c r="G583" s="151"/>
      <c r="H583" s="153"/>
      <c r="I583" s="153"/>
      <c r="J583" s="153"/>
      <c r="K583" s="153"/>
    </row>
    <row r="584" spans="1:11" ht="30">
      <c r="A584" s="151" t="s">
        <v>818</v>
      </c>
      <c r="B584" s="151" t="s">
        <v>16</v>
      </c>
      <c r="C584" s="151" t="s">
        <v>17</v>
      </c>
      <c r="D584" s="151">
        <v>88485</v>
      </c>
      <c r="E584" s="152" t="s">
        <v>297</v>
      </c>
      <c r="F584" s="151" t="s">
        <v>19</v>
      </c>
      <c r="G584" s="151">
        <v>274.14</v>
      </c>
      <c r="H584" s="153"/>
      <c r="I584" s="153"/>
      <c r="J584" s="153">
        <f t="shared" ref="J584:J586" si="134">TRUNC(G584*H584,2)</f>
        <v>0</v>
      </c>
      <c r="K584" s="114">
        <f t="shared" ref="K584:K586" si="135">TRUNC($G584*I584,2)</f>
        <v>0</v>
      </c>
    </row>
    <row r="585" spans="1:11" ht="30">
      <c r="A585" s="151" t="s">
        <v>819</v>
      </c>
      <c r="B585" s="151" t="s">
        <v>16</v>
      </c>
      <c r="C585" s="151" t="s">
        <v>17</v>
      </c>
      <c r="D585" s="151">
        <v>88489</v>
      </c>
      <c r="E585" s="152" t="s">
        <v>301</v>
      </c>
      <c r="F585" s="151" t="s">
        <v>19</v>
      </c>
      <c r="G585" s="151">
        <v>274.14</v>
      </c>
      <c r="H585" s="153"/>
      <c r="I585" s="153"/>
      <c r="J585" s="153">
        <f t="shared" si="134"/>
        <v>0</v>
      </c>
      <c r="K585" s="114">
        <f t="shared" si="135"/>
        <v>0</v>
      </c>
    </row>
    <row r="586" spans="1:11" ht="30">
      <c r="A586" s="151" t="s">
        <v>1306</v>
      </c>
      <c r="B586" s="151" t="s">
        <v>16</v>
      </c>
      <c r="C586" s="151" t="s">
        <v>17</v>
      </c>
      <c r="D586" s="151">
        <v>95305</v>
      </c>
      <c r="E586" s="152" t="s">
        <v>1088</v>
      </c>
      <c r="F586" s="151" t="s">
        <v>19</v>
      </c>
      <c r="G586" s="151">
        <v>274.14</v>
      </c>
      <c r="H586" s="153"/>
      <c r="I586" s="153"/>
      <c r="J586" s="153">
        <f t="shared" si="134"/>
        <v>0</v>
      </c>
      <c r="K586" s="114">
        <f t="shared" si="135"/>
        <v>0</v>
      </c>
    </row>
    <row r="587" spans="1:11" ht="15.75">
      <c r="A587" s="154" t="s">
        <v>820</v>
      </c>
      <c r="B587" s="154"/>
      <c r="C587" s="154"/>
      <c r="D587" s="154"/>
      <c r="E587" s="155" t="s">
        <v>306</v>
      </c>
      <c r="F587" s="154"/>
      <c r="G587" s="154"/>
      <c r="H587" s="156"/>
      <c r="I587" s="156"/>
      <c r="J587" s="156"/>
      <c r="K587" s="156">
        <f>SUM(K589,K593,K601)</f>
        <v>0</v>
      </c>
    </row>
    <row r="588" spans="1:11">
      <c r="A588" s="151"/>
      <c r="B588" s="151"/>
      <c r="C588" s="151"/>
      <c r="D588" s="151"/>
      <c r="E588" s="152"/>
      <c r="F588" s="151"/>
      <c r="G588" s="151"/>
      <c r="H588" s="153"/>
      <c r="I588" s="153"/>
      <c r="J588" s="153"/>
      <c r="K588" s="153"/>
    </row>
    <row r="589" spans="1:11" ht="15.75">
      <c r="A589" s="157" t="s">
        <v>821</v>
      </c>
      <c r="B589" s="157"/>
      <c r="C589" s="157"/>
      <c r="D589" s="157"/>
      <c r="E589" s="158" t="s">
        <v>308</v>
      </c>
      <c r="F589" s="157"/>
      <c r="G589" s="157"/>
      <c r="H589" s="159"/>
      <c r="I589" s="159"/>
      <c r="J589" s="159"/>
      <c r="K589" s="159">
        <f>SUM(K591:K592)</f>
        <v>0</v>
      </c>
    </row>
    <row r="590" spans="1:11">
      <c r="A590" s="151"/>
      <c r="B590" s="151"/>
      <c r="C590" s="151"/>
      <c r="D590" s="151"/>
      <c r="E590" s="152"/>
      <c r="F590" s="151"/>
      <c r="G590" s="151"/>
      <c r="H590" s="153"/>
      <c r="I590" s="153"/>
      <c r="J590" s="153"/>
      <c r="K590" s="153"/>
    </row>
    <row r="591" spans="1:11" ht="60">
      <c r="A591" s="151" t="s">
        <v>822</v>
      </c>
      <c r="B591" s="151" t="s">
        <v>16</v>
      </c>
      <c r="C591" s="151" t="s">
        <v>17</v>
      </c>
      <c r="D591" s="151">
        <v>95470</v>
      </c>
      <c r="E591" s="152" t="s">
        <v>310</v>
      </c>
      <c r="F591" s="151" t="s">
        <v>23</v>
      </c>
      <c r="G591" s="151">
        <v>2</v>
      </c>
      <c r="H591" s="153"/>
      <c r="I591" s="153"/>
      <c r="J591" s="153">
        <f t="shared" ref="J591:J592" si="136">TRUNC(G591*H591,2)</f>
        <v>0</v>
      </c>
      <c r="K591" s="114">
        <f t="shared" ref="K591:K592" si="137">TRUNC($G591*I591,2)</f>
        <v>0</v>
      </c>
    </row>
    <row r="592" spans="1:11" ht="30">
      <c r="A592" s="151" t="s">
        <v>1307</v>
      </c>
      <c r="B592" s="151" t="s">
        <v>16</v>
      </c>
      <c r="C592" s="151" t="s">
        <v>17</v>
      </c>
      <c r="D592" s="151">
        <v>100849</v>
      </c>
      <c r="E592" s="152" t="s">
        <v>1227</v>
      </c>
      <c r="F592" s="151" t="s">
        <v>23</v>
      </c>
      <c r="G592" s="151">
        <v>2</v>
      </c>
      <c r="H592" s="153"/>
      <c r="I592" s="153"/>
      <c r="J592" s="153">
        <f t="shared" si="136"/>
        <v>0</v>
      </c>
      <c r="K592" s="114">
        <f t="shared" si="137"/>
        <v>0</v>
      </c>
    </row>
    <row r="593" spans="1:11" ht="15.75">
      <c r="A593" s="157" t="s">
        <v>823</v>
      </c>
      <c r="B593" s="157"/>
      <c r="C593" s="157"/>
      <c r="D593" s="157"/>
      <c r="E593" s="158" t="s">
        <v>317</v>
      </c>
      <c r="F593" s="157"/>
      <c r="G593" s="157"/>
      <c r="H593" s="159"/>
      <c r="I593" s="159"/>
      <c r="J593" s="159"/>
      <c r="K593" s="159">
        <f>SUM(K595:K600)</f>
        <v>0</v>
      </c>
    </row>
    <row r="594" spans="1:11">
      <c r="A594" s="151"/>
      <c r="B594" s="151"/>
      <c r="C594" s="151"/>
      <c r="D594" s="151"/>
      <c r="E594" s="152"/>
      <c r="F594" s="151"/>
      <c r="G594" s="151"/>
      <c r="H594" s="153"/>
      <c r="I594" s="153"/>
      <c r="J594" s="153"/>
      <c r="K594" s="153"/>
    </row>
    <row r="595" spans="1:11" ht="30">
      <c r="A595" s="151" t="s">
        <v>824</v>
      </c>
      <c r="B595" s="151" t="s">
        <v>16</v>
      </c>
      <c r="C595" s="151" t="s">
        <v>17</v>
      </c>
      <c r="D595" s="151">
        <v>100860</v>
      </c>
      <c r="E595" s="152" t="s">
        <v>319</v>
      </c>
      <c r="F595" s="151" t="s">
        <v>23</v>
      </c>
      <c r="G595" s="151">
        <v>2</v>
      </c>
      <c r="H595" s="153"/>
      <c r="I595" s="153"/>
      <c r="J595" s="153">
        <f t="shared" ref="J595:J600" si="138">TRUNC(G595*H595,2)</f>
        <v>0</v>
      </c>
      <c r="K595" s="114">
        <f t="shared" ref="K595:K600" si="139">TRUNC($G595*I595,2)</f>
        <v>0</v>
      </c>
    </row>
    <row r="596" spans="1:11" ht="30">
      <c r="A596" s="151" t="s">
        <v>825</v>
      </c>
      <c r="B596" s="151" t="s">
        <v>16</v>
      </c>
      <c r="C596" s="151" t="s">
        <v>17</v>
      </c>
      <c r="D596" s="151">
        <v>95546</v>
      </c>
      <c r="E596" s="152" t="s">
        <v>321</v>
      </c>
      <c r="F596" s="151" t="s">
        <v>23</v>
      </c>
      <c r="G596" s="151">
        <v>2</v>
      </c>
      <c r="H596" s="153"/>
      <c r="I596" s="153"/>
      <c r="J596" s="153">
        <f t="shared" si="138"/>
        <v>0</v>
      </c>
      <c r="K596" s="114">
        <f t="shared" si="139"/>
        <v>0</v>
      </c>
    </row>
    <row r="597" spans="1:11" ht="45">
      <c r="A597" s="151" t="s">
        <v>826</v>
      </c>
      <c r="B597" s="151" t="s">
        <v>16</v>
      </c>
      <c r="C597" s="151" t="s">
        <v>17</v>
      </c>
      <c r="D597" s="151">
        <v>95547</v>
      </c>
      <c r="E597" s="152" t="s">
        <v>323</v>
      </c>
      <c r="F597" s="151" t="s">
        <v>23</v>
      </c>
      <c r="G597" s="151">
        <v>2</v>
      </c>
      <c r="H597" s="153"/>
      <c r="I597" s="153"/>
      <c r="J597" s="153">
        <f t="shared" si="138"/>
        <v>0</v>
      </c>
      <c r="K597" s="114">
        <f t="shared" si="139"/>
        <v>0</v>
      </c>
    </row>
    <row r="598" spans="1:11">
      <c r="A598" s="151" t="s">
        <v>827</v>
      </c>
      <c r="B598" s="151" t="s">
        <v>59</v>
      </c>
      <c r="C598" s="151" t="s">
        <v>17</v>
      </c>
      <c r="D598" s="151">
        <v>11186</v>
      </c>
      <c r="E598" s="152" t="s">
        <v>325</v>
      </c>
      <c r="F598" s="151" t="s">
        <v>19</v>
      </c>
      <c r="G598" s="151">
        <v>0.5</v>
      </c>
      <c r="H598" s="153"/>
      <c r="I598" s="153"/>
      <c r="J598" s="153">
        <f t="shared" si="138"/>
        <v>0</v>
      </c>
      <c r="K598" s="114">
        <f t="shared" si="139"/>
        <v>0</v>
      </c>
    </row>
    <row r="599" spans="1:11" ht="30">
      <c r="A599" s="151" t="s">
        <v>828</v>
      </c>
      <c r="B599" s="151" t="s">
        <v>16</v>
      </c>
      <c r="C599" s="151" t="s">
        <v>20</v>
      </c>
      <c r="D599" s="151" t="s">
        <v>327</v>
      </c>
      <c r="E599" s="152" t="s">
        <v>328</v>
      </c>
      <c r="F599" s="151" t="s">
        <v>23</v>
      </c>
      <c r="G599" s="151">
        <v>2</v>
      </c>
      <c r="H599" s="153"/>
      <c r="I599" s="153"/>
      <c r="J599" s="153">
        <f t="shared" si="138"/>
        <v>0</v>
      </c>
      <c r="K599" s="114">
        <f t="shared" si="139"/>
        <v>0</v>
      </c>
    </row>
    <row r="600" spans="1:11" ht="60">
      <c r="A600" s="151" t="s">
        <v>829</v>
      </c>
      <c r="B600" s="151" t="s">
        <v>16</v>
      </c>
      <c r="C600" s="151" t="s">
        <v>20</v>
      </c>
      <c r="D600" s="151" t="s">
        <v>330</v>
      </c>
      <c r="E600" s="152" t="s">
        <v>331</v>
      </c>
      <c r="F600" s="151" t="s">
        <v>23</v>
      </c>
      <c r="G600" s="151">
        <v>2</v>
      </c>
      <c r="H600" s="153"/>
      <c r="I600" s="153"/>
      <c r="J600" s="153">
        <f t="shared" si="138"/>
        <v>0</v>
      </c>
      <c r="K600" s="114">
        <f t="shared" si="139"/>
        <v>0</v>
      </c>
    </row>
    <row r="601" spans="1:11" ht="15.75">
      <c r="A601" s="157" t="s">
        <v>830</v>
      </c>
      <c r="B601" s="157"/>
      <c r="C601" s="157"/>
      <c r="D601" s="157"/>
      <c r="E601" s="158" t="s">
        <v>831</v>
      </c>
      <c r="F601" s="157"/>
      <c r="G601" s="157"/>
      <c r="H601" s="159"/>
      <c r="I601" s="159"/>
      <c r="J601" s="159"/>
      <c r="K601" s="159">
        <f>SUM(K603:K605)</f>
        <v>0</v>
      </c>
    </row>
    <row r="602" spans="1:11">
      <c r="A602" s="151"/>
      <c r="B602" s="151"/>
      <c r="C602" s="151"/>
      <c r="D602" s="151"/>
      <c r="E602" s="152"/>
      <c r="F602" s="151"/>
      <c r="G602" s="151"/>
      <c r="H602" s="153"/>
      <c r="I602" s="153"/>
      <c r="J602" s="153"/>
      <c r="K602" s="153"/>
    </row>
    <row r="603" spans="1:11" ht="120">
      <c r="A603" s="151" t="s">
        <v>832</v>
      </c>
      <c r="B603" s="151" t="s">
        <v>16</v>
      </c>
      <c r="C603" s="151" t="s">
        <v>20</v>
      </c>
      <c r="D603" s="151" t="s">
        <v>833</v>
      </c>
      <c r="E603" s="152" t="s">
        <v>834</v>
      </c>
      <c r="F603" s="151" t="s">
        <v>342</v>
      </c>
      <c r="G603" s="151">
        <v>1</v>
      </c>
      <c r="H603" s="153"/>
      <c r="I603" s="153"/>
      <c r="J603" s="153">
        <f t="shared" ref="J603:J605" si="140">TRUNC(G603*H603,2)</f>
        <v>0</v>
      </c>
      <c r="K603" s="114">
        <f t="shared" ref="K603:K605" si="141">TRUNC($G603*I603,2)</f>
        <v>0</v>
      </c>
    </row>
    <row r="604" spans="1:11" ht="60">
      <c r="A604" s="151" t="s">
        <v>835</v>
      </c>
      <c r="B604" s="151" t="s">
        <v>16</v>
      </c>
      <c r="C604" s="151" t="s">
        <v>20</v>
      </c>
      <c r="D604" s="151" t="s">
        <v>836</v>
      </c>
      <c r="E604" s="152" t="s">
        <v>837</v>
      </c>
      <c r="F604" s="151" t="s">
        <v>23</v>
      </c>
      <c r="G604" s="151">
        <v>2</v>
      </c>
      <c r="H604" s="153"/>
      <c r="I604" s="153"/>
      <c r="J604" s="153">
        <f t="shared" si="140"/>
        <v>0</v>
      </c>
      <c r="K604" s="114">
        <f t="shared" si="141"/>
        <v>0</v>
      </c>
    </row>
    <row r="605" spans="1:11" ht="60">
      <c r="A605" s="151" t="s">
        <v>838</v>
      </c>
      <c r="B605" s="151" t="s">
        <v>16</v>
      </c>
      <c r="C605" s="151" t="s">
        <v>20</v>
      </c>
      <c r="D605" s="151" t="s">
        <v>839</v>
      </c>
      <c r="E605" s="152" t="s">
        <v>840</v>
      </c>
      <c r="F605" s="151" t="s">
        <v>23</v>
      </c>
      <c r="G605" s="151">
        <v>1</v>
      </c>
      <c r="H605" s="153"/>
      <c r="I605" s="153"/>
      <c r="J605" s="153">
        <f t="shared" si="140"/>
        <v>0</v>
      </c>
      <c r="K605" s="114">
        <f t="shared" si="141"/>
        <v>0</v>
      </c>
    </row>
    <row r="606" spans="1:11" ht="15.75">
      <c r="A606" s="154" t="s">
        <v>841</v>
      </c>
      <c r="B606" s="154"/>
      <c r="C606" s="154"/>
      <c r="D606" s="154"/>
      <c r="E606" s="155" t="s">
        <v>487</v>
      </c>
      <c r="F606" s="154"/>
      <c r="G606" s="154"/>
      <c r="H606" s="156"/>
      <c r="I606" s="156"/>
      <c r="J606" s="156"/>
      <c r="K606" s="156">
        <f>SUM(K608:K610)</f>
        <v>0</v>
      </c>
    </row>
    <row r="607" spans="1:11">
      <c r="A607" s="151"/>
      <c r="B607" s="151"/>
      <c r="C607" s="151"/>
      <c r="D607" s="151"/>
      <c r="E607" s="152"/>
      <c r="F607" s="151"/>
      <c r="G607" s="151"/>
      <c r="H607" s="153"/>
      <c r="I607" s="153"/>
      <c r="J607" s="153"/>
      <c r="K607" s="153"/>
    </row>
    <row r="608" spans="1:11" ht="30">
      <c r="A608" s="151" t="s">
        <v>842</v>
      </c>
      <c r="B608" s="151" t="s">
        <v>16</v>
      </c>
      <c r="C608" s="151" t="s">
        <v>20</v>
      </c>
      <c r="D608" s="151" t="s">
        <v>498</v>
      </c>
      <c r="E608" s="152" t="s">
        <v>499</v>
      </c>
      <c r="F608" s="151" t="s">
        <v>23</v>
      </c>
      <c r="G608" s="151">
        <v>1</v>
      </c>
      <c r="H608" s="153"/>
      <c r="I608" s="153"/>
      <c r="J608" s="153">
        <f t="shared" ref="J608:J610" si="142">TRUNC(G608*H608,2)</f>
        <v>0</v>
      </c>
      <c r="K608" s="114">
        <f t="shared" ref="K608:K610" si="143">TRUNC($G608*I608,2)</f>
        <v>0</v>
      </c>
    </row>
    <row r="609" spans="1:11">
      <c r="A609" s="151" t="s">
        <v>843</v>
      </c>
      <c r="B609" s="151" t="s">
        <v>59</v>
      </c>
      <c r="C609" s="151" t="s">
        <v>20</v>
      </c>
      <c r="D609" s="151" t="s">
        <v>493</v>
      </c>
      <c r="E609" s="152" t="s">
        <v>494</v>
      </c>
      <c r="F609" s="151" t="s">
        <v>23</v>
      </c>
      <c r="G609" s="151">
        <v>1</v>
      </c>
      <c r="H609" s="153"/>
      <c r="I609" s="153"/>
      <c r="J609" s="153">
        <f t="shared" si="142"/>
        <v>0</v>
      </c>
      <c r="K609" s="114">
        <f t="shared" si="143"/>
        <v>0</v>
      </c>
    </row>
    <row r="610" spans="1:11" ht="60">
      <c r="A610" s="151" t="s">
        <v>1308</v>
      </c>
      <c r="B610" s="151" t="s">
        <v>16</v>
      </c>
      <c r="C610" s="151" t="s">
        <v>20</v>
      </c>
      <c r="D610" s="151" t="s">
        <v>1285</v>
      </c>
      <c r="E610" s="152" t="s">
        <v>1286</v>
      </c>
      <c r="F610" s="151" t="s">
        <v>43</v>
      </c>
      <c r="G610" s="151">
        <v>2</v>
      </c>
      <c r="H610" s="153"/>
      <c r="I610" s="153"/>
      <c r="J610" s="153">
        <f t="shared" si="142"/>
        <v>0</v>
      </c>
      <c r="K610" s="114">
        <f t="shared" si="143"/>
        <v>0</v>
      </c>
    </row>
    <row r="611" spans="1:11" ht="15.75">
      <c r="A611" s="154" t="s">
        <v>844</v>
      </c>
      <c r="B611" s="154"/>
      <c r="C611" s="154"/>
      <c r="D611" s="154"/>
      <c r="E611" s="155" t="s">
        <v>845</v>
      </c>
      <c r="F611" s="154"/>
      <c r="G611" s="154"/>
      <c r="H611" s="156"/>
      <c r="I611" s="156"/>
      <c r="J611" s="156"/>
      <c r="K611" s="156">
        <f>SUM(K613:K615)</f>
        <v>0</v>
      </c>
    </row>
    <row r="612" spans="1:11">
      <c r="A612" s="151"/>
      <c r="B612" s="151"/>
      <c r="C612" s="151"/>
      <c r="D612" s="151"/>
      <c r="E612" s="152"/>
      <c r="F612" s="151"/>
      <c r="G612" s="151"/>
      <c r="H612" s="153"/>
      <c r="I612" s="153"/>
      <c r="J612" s="153"/>
      <c r="K612" s="153"/>
    </row>
    <row r="613" spans="1:11">
      <c r="A613" s="151" t="s">
        <v>846</v>
      </c>
      <c r="B613" s="151" t="s">
        <v>16</v>
      </c>
      <c r="C613" s="151" t="s">
        <v>20</v>
      </c>
      <c r="D613" s="151" t="s">
        <v>514</v>
      </c>
      <c r="E613" s="152" t="s">
        <v>515</v>
      </c>
      <c r="F613" s="151" t="s">
        <v>19</v>
      </c>
      <c r="G613" s="151">
        <v>49.5</v>
      </c>
      <c r="H613" s="153"/>
      <c r="I613" s="153"/>
      <c r="J613" s="153">
        <f t="shared" ref="J613:J615" si="144">TRUNC(G613*H613,2)</f>
        <v>0</v>
      </c>
      <c r="K613" s="114">
        <f t="shared" ref="K613:K615" si="145">TRUNC($G613*I613,2)</f>
        <v>0</v>
      </c>
    </row>
    <row r="614" spans="1:11" ht="30">
      <c r="A614" s="151" t="s">
        <v>847</v>
      </c>
      <c r="B614" s="151" t="s">
        <v>16</v>
      </c>
      <c r="C614" s="151" t="s">
        <v>17</v>
      </c>
      <c r="D614" s="151">
        <v>99806</v>
      </c>
      <c r="E614" s="152" t="s">
        <v>518</v>
      </c>
      <c r="F614" s="151" t="s">
        <v>19</v>
      </c>
      <c r="G614" s="151">
        <v>337</v>
      </c>
      <c r="H614" s="153"/>
      <c r="I614" s="153"/>
      <c r="J614" s="153">
        <f t="shared" si="144"/>
        <v>0</v>
      </c>
      <c r="K614" s="114">
        <f t="shared" si="145"/>
        <v>0</v>
      </c>
    </row>
    <row r="615" spans="1:11">
      <c r="A615" s="151" t="s">
        <v>848</v>
      </c>
      <c r="B615" s="151" t="s">
        <v>16</v>
      </c>
      <c r="C615" s="151" t="s">
        <v>20</v>
      </c>
      <c r="D615" s="151" t="s">
        <v>516</v>
      </c>
      <c r="E615" s="152" t="s">
        <v>517</v>
      </c>
      <c r="F615" s="151" t="s">
        <v>19</v>
      </c>
      <c r="G615" s="151">
        <v>1458.72</v>
      </c>
      <c r="H615" s="153"/>
      <c r="I615" s="153"/>
      <c r="J615" s="153">
        <f t="shared" si="144"/>
        <v>0</v>
      </c>
      <c r="K615" s="114">
        <f t="shared" si="145"/>
        <v>0</v>
      </c>
    </row>
    <row r="616" spans="1:11" ht="15.75">
      <c r="A616" s="154" t="s">
        <v>849</v>
      </c>
      <c r="B616" s="154"/>
      <c r="C616" s="154"/>
      <c r="D616" s="154"/>
      <c r="E616" s="155" t="s">
        <v>850</v>
      </c>
      <c r="F616" s="154"/>
      <c r="G616" s="154"/>
      <c r="H616" s="156"/>
      <c r="I616" s="156"/>
      <c r="J616" s="156"/>
      <c r="K616" s="156">
        <f>SUM(K618,K621,K627,K635,K645,K649,K656,K662,K669,K679,K687,K691)</f>
        <v>0</v>
      </c>
    </row>
    <row r="617" spans="1:11">
      <c r="A617" s="151"/>
      <c r="B617" s="151"/>
      <c r="C617" s="151"/>
      <c r="D617" s="151"/>
      <c r="E617" s="152"/>
      <c r="F617" s="151"/>
      <c r="G617" s="151"/>
      <c r="H617" s="153"/>
      <c r="I617" s="153"/>
      <c r="J617" s="153"/>
      <c r="K617" s="153"/>
    </row>
    <row r="618" spans="1:11" ht="15.75">
      <c r="A618" s="157" t="s">
        <v>851</v>
      </c>
      <c r="B618" s="157"/>
      <c r="C618" s="157"/>
      <c r="D618" s="157"/>
      <c r="E618" s="158" t="s">
        <v>852</v>
      </c>
      <c r="F618" s="157"/>
      <c r="G618" s="157"/>
      <c r="H618" s="159"/>
      <c r="I618" s="159"/>
      <c r="J618" s="159"/>
      <c r="K618" s="159">
        <f>SUM(K620)</f>
        <v>0</v>
      </c>
    </row>
    <row r="619" spans="1:11">
      <c r="A619" s="151"/>
      <c r="B619" s="151"/>
      <c r="C619" s="151"/>
      <c r="D619" s="151"/>
      <c r="E619" s="152"/>
      <c r="F619" s="151"/>
      <c r="G619" s="151"/>
      <c r="H619" s="153"/>
      <c r="I619" s="153"/>
      <c r="J619" s="153"/>
      <c r="K619" s="153"/>
    </row>
    <row r="620" spans="1:11" ht="60">
      <c r="A620" s="151" t="s">
        <v>853</v>
      </c>
      <c r="B620" s="151" t="s">
        <v>16</v>
      </c>
      <c r="C620" s="151" t="s">
        <v>17</v>
      </c>
      <c r="D620" s="151">
        <v>101879</v>
      </c>
      <c r="E620" s="152" t="s">
        <v>354</v>
      </c>
      <c r="F620" s="151" t="s">
        <v>23</v>
      </c>
      <c r="G620" s="151">
        <v>1</v>
      </c>
      <c r="H620" s="153"/>
      <c r="I620" s="153"/>
      <c r="J620" s="153">
        <f t="shared" ref="J620" si="146">TRUNC(G620*H620,2)</f>
        <v>0</v>
      </c>
      <c r="K620" s="114">
        <f t="shared" ref="K620" si="147">TRUNC($G620*I620,2)</f>
        <v>0</v>
      </c>
    </row>
    <row r="621" spans="1:11" ht="15.75">
      <c r="A621" s="157" t="s">
        <v>854</v>
      </c>
      <c r="B621" s="157"/>
      <c r="C621" s="157"/>
      <c r="D621" s="157"/>
      <c r="E621" s="158" t="s">
        <v>358</v>
      </c>
      <c r="F621" s="157"/>
      <c r="G621" s="157"/>
      <c r="H621" s="159"/>
      <c r="I621" s="159"/>
      <c r="J621" s="159"/>
      <c r="K621" s="159">
        <f>SUM(K623:K626)</f>
        <v>0</v>
      </c>
    </row>
    <row r="622" spans="1:11">
      <c r="A622" s="151"/>
      <c r="B622" s="151"/>
      <c r="C622" s="151"/>
      <c r="D622" s="151"/>
      <c r="E622" s="152"/>
      <c r="F622" s="151"/>
      <c r="G622" s="151"/>
      <c r="H622" s="153"/>
      <c r="I622" s="153"/>
      <c r="J622" s="153"/>
      <c r="K622" s="153"/>
    </row>
    <row r="623" spans="1:11" ht="45">
      <c r="A623" s="151" t="s">
        <v>855</v>
      </c>
      <c r="B623" s="151" t="s">
        <v>16</v>
      </c>
      <c r="C623" s="151" t="s">
        <v>17</v>
      </c>
      <c r="D623" s="151">
        <v>91926</v>
      </c>
      <c r="E623" s="152" t="s">
        <v>360</v>
      </c>
      <c r="F623" s="151" t="s">
        <v>43</v>
      </c>
      <c r="G623" s="151">
        <v>1624.34</v>
      </c>
      <c r="H623" s="153"/>
      <c r="I623" s="153"/>
      <c r="J623" s="153">
        <f t="shared" ref="J623:J626" si="148">TRUNC(G623*H623,2)</f>
        <v>0</v>
      </c>
      <c r="K623" s="114">
        <f t="shared" ref="K623:K626" si="149">TRUNC($G623*I623,2)</f>
        <v>0</v>
      </c>
    </row>
    <row r="624" spans="1:11" ht="45">
      <c r="A624" s="151" t="s">
        <v>856</v>
      </c>
      <c r="B624" s="151" t="s">
        <v>16</v>
      </c>
      <c r="C624" s="151" t="s">
        <v>17</v>
      </c>
      <c r="D624" s="151">
        <v>91928</v>
      </c>
      <c r="E624" s="152" t="s">
        <v>362</v>
      </c>
      <c r="F624" s="151" t="s">
        <v>43</v>
      </c>
      <c r="G624" s="151">
        <v>1380</v>
      </c>
      <c r="H624" s="153"/>
      <c r="I624" s="153"/>
      <c r="J624" s="153">
        <f t="shared" si="148"/>
        <v>0</v>
      </c>
      <c r="K624" s="114">
        <f t="shared" si="149"/>
        <v>0</v>
      </c>
    </row>
    <row r="625" spans="1:11" ht="45">
      <c r="A625" s="151" t="s">
        <v>857</v>
      </c>
      <c r="B625" s="151" t="s">
        <v>16</v>
      </c>
      <c r="C625" s="151" t="s">
        <v>17</v>
      </c>
      <c r="D625" s="151">
        <v>91930</v>
      </c>
      <c r="E625" s="152" t="s">
        <v>364</v>
      </c>
      <c r="F625" s="151" t="s">
        <v>43</v>
      </c>
      <c r="G625" s="151">
        <v>207.13</v>
      </c>
      <c r="H625" s="153"/>
      <c r="I625" s="153"/>
      <c r="J625" s="153">
        <f t="shared" si="148"/>
        <v>0</v>
      </c>
      <c r="K625" s="114">
        <f t="shared" si="149"/>
        <v>0</v>
      </c>
    </row>
    <row r="626" spans="1:11" ht="45">
      <c r="A626" s="151" t="s">
        <v>858</v>
      </c>
      <c r="B626" s="151" t="s">
        <v>16</v>
      </c>
      <c r="C626" s="151" t="s">
        <v>17</v>
      </c>
      <c r="D626" s="151">
        <v>92984</v>
      </c>
      <c r="E626" s="152" t="s">
        <v>370</v>
      </c>
      <c r="F626" s="151" t="s">
        <v>43</v>
      </c>
      <c r="G626" s="151">
        <v>418.21</v>
      </c>
      <c r="H626" s="153"/>
      <c r="I626" s="153"/>
      <c r="J626" s="153">
        <f t="shared" si="148"/>
        <v>0</v>
      </c>
      <c r="K626" s="114">
        <f t="shared" si="149"/>
        <v>0</v>
      </c>
    </row>
    <row r="627" spans="1:11" ht="15.75">
      <c r="A627" s="157" t="s">
        <v>859</v>
      </c>
      <c r="B627" s="157"/>
      <c r="C627" s="157"/>
      <c r="D627" s="157"/>
      <c r="E627" s="158" t="s">
        <v>376</v>
      </c>
      <c r="F627" s="157"/>
      <c r="G627" s="157"/>
      <c r="H627" s="159"/>
      <c r="I627" s="159"/>
      <c r="J627" s="159"/>
      <c r="K627" s="159">
        <f>SUM(K629:K634)</f>
        <v>0</v>
      </c>
    </row>
    <row r="628" spans="1:11">
      <c r="A628" s="151"/>
      <c r="B628" s="151"/>
      <c r="C628" s="151"/>
      <c r="D628" s="151"/>
      <c r="E628" s="152"/>
      <c r="F628" s="151"/>
      <c r="G628" s="151"/>
      <c r="H628" s="153"/>
      <c r="I628" s="153"/>
      <c r="J628" s="153"/>
      <c r="K628" s="153"/>
    </row>
    <row r="629" spans="1:11" ht="30">
      <c r="A629" s="151" t="s">
        <v>860</v>
      </c>
      <c r="B629" s="151" t="s">
        <v>16</v>
      </c>
      <c r="C629" s="151" t="s">
        <v>17</v>
      </c>
      <c r="D629" s="151">
        <v>93653</v>
      </c>
      <c r="E629" s="152" t="s">
        <v>378</v>
      </c>
      <c r="F629" s="151" t="s">
        <v>23</v>
      </c>
      <c r="G629" s="151">
        <v>4</v>
      </c>
      <c r="H629" s="153"/>
      <c r="I629" s="153"/>
      <c r="J629" s="153">
        <f t="shared" ref="J629:J634" si="150">TRUNC(G629*H629,2)</f>
        <v>0</v>
      </c>
      <c r="K629" s="114">
        <f t="shared" ref="K629:K634" si="151">TRUNC($G629*I629,2)</f>
        <v>0</v>
      </c>
    </row>
    <row r="630" spans="1:11" ht="30">
      <c r="A630" s="151" t="s">
        <v>861</v>
      </c>
      <c r="B630" s="151" t="s">
        <v>16</v>
      </c>
      <c r="C630" s="151" t="s">
        <v>17</v>
      </c>
      <c r="D630" s="151">
        <v>93663</v>
      </c>
      <c r="E630" s="152" t="s">
        <v>862</v>
      </c>
      <c r="F630" s="151" t="s">
        <v>23</v>
      </c>
      <c r="G630" s="151">
        <v>1</v>
      </c>
      <c r="H630" s="153"/>
      <c r="I630" s="153"/>
      <c r="J630" s="153">
        <f t="shared" si="150"/>
        <v>0</v>
      </c>
      <c r="K630" s="114">
        <f t="shared" si="151"/>
        <v>0</v>
      </c>
    </row>
    <row r="631" spans="1:11" ht="30">
      <c r="A631" s="151" t="s">
        <v>863</v>
      </c>
      <c r="B631" s="151" t="s">
        <v>16</v>
      </c>
      <c r="C631" s="151" t="s">
        <v>17</v>
      </c>
      <c r="D631" s="151">
        <v>93664</v>
      </c>
      <c r="E631" s="152" t="s">
        <v>382</v>
      </c>
      <c r="F631" s="151" t="s">
        <v>23</v>
      </c>
      <c r="G631" s="151">
        <v>12</v>
      </c>
      <c r="H631" s="153"/>
      <c r="I631" s="153"/>
      <c r="J631" s="153">
        <f t="shared" si="150"/>
        <v>0</v>
      </c>
      <c r="K631" s="114">
        <f t="shared" si="151"/>
        <v>0</v>
      </c>
    </row>
    <row r="632" spans="1:11" ht="30">
      <c r="A632" s="151" t="s">
        <v>864</v>
      </c>
      <c r="B632" s="151" t="s">
        <v>16</v>
      </c>
      <c r="C632" s="151" t="s">
        <v>17</v>
      </c>
      <c r="D632" s="151">
        <v>93655</v>
      </c>
      <c r="E632" s="152" t="s">
        <v>865</v>
      </c>
      <c r="F632" s="151" t="s">
        <v>23</v>
      </c>
      <c r="G632" s="151">
        <v>9</v>
      </c>
      <c r="H632" s="153"/>
      <c r="I632" s="153"/>
      <c r="J632" s="153">
        <f t="shared" si="150"/>
        <v>0</v>
      </c>
      <c r="K632" s="114">
        <f t="shared" si="151"/>
        <v>0</v>
      </c>
    </row>
    <row r="633" spans="1:11" ht="30">
      <c r="A633" s="151" t="s">
        <v>866</v>
      </c>
      <c r="B633" s="151" t="s">
        <v>16</v>
      </c>
      <c r="C633" s="151" t="s">
        <v>20</v>
      </c>
      <c r="D633" s="151" t="s">
        <v>867</v>
      </c>
      <c r="E633" s="152" t="s">
        <v>868</v>
      </c>
      <c r="F633" s="151" t="s">
        <v>23</v>
      </c>
      <c r="G633" s="151">
        <v>2</v>
      </c>
      <c r="H633" s="153"/>
      <c r="I633" s="153"/>
      <c r="J633" s="153">
        <f t="shared" si="150"/>
        <v>0</v>
      </c>
      <c r="K633" s="114">
        <f t="shared" si="151"/>
        <v>0</v>
      </c>
    </row>
    <row r="634" spans="1:11" ht="30">
      <c r="A634" s="151" t="s">
        <v>869</v>
      </c>
      <c r="B634" s="151" t="s">
        <v>16</v>
      </c>
      <c r="C634" s="151" t="s">
        <v>20</v>
      </c>
      <c r="D634" s="151" t="s">
        <v>870</v>
      </c>
      <c r="E634" s="152" t="s">
        <v>871</v>
      </c>
      <c r="F634" s="151" t="s">
        <v>23</v>
      </c>
      <c r="G634" s="151">
        <v>2</v>
      </c>
      <c r="H634" s="153"/>
      <c r="I634" s="153"/>
      <c r="J634" s="153">
        <f t="shared" si="150"/>
        <v>0</v>
      </c>
      <c r="K634" s="114">
        <f t="shared" si="151"/>
        <v>0</v>
      </c>
    </row>
    <row r="635" spans="1:11" ht="15.75">
      <c r="A635" s="157" t="s">
        <v>872</v>
      </c>
      <c r="B635" s="157"/>
      <c r="C635" s="157"/>
      <c r="D635" s="157"/>
      <c r="E635" s="158" t="s">
        <v>397</v>
      </c>
      <c r="F635" s="157"/>
      <c r="G635" s="157"/>
      <c r="H635" s="159"/>
      <c r="I635" s="159"/>
      <c r="J635" s="159"/>
      <c r="K635" s="159">
        <f>SUM(K637:K644)</f>
        <v>0</v>
      </c>
    </row>
    <row r="636" spans="1:11">
      <c r="A636" s="151"/>
      <c r="B636" s="151"/>
      <c r="C636" s="151"/>
      <c r="D636" s="151"/>
      <c r="E636" s="152"/>
      <c r="F636" s="151"/>
      <c r="G636" s="151"/>
      <c r="H636" s="153"/>
      <c r="I636" s="153"/>
      <c r="J636" s="153"/>
      <c r="K636" s="153"/>
    </row>
    <row r="637" spans="1:11" ht="45">
      <c r="A637" s="151" t="s">
        <v>873</v>
      </c>
      <c r="B637" s="151" t="s">
        <v>16</v>
      </c>
      <c r="C637" s="151" t="s">
        <v>17</v>
      </c>
      <c r="D637" s="151">
        <v>91836</v>
      </c>
      <c r="E637" s="152" t="s">
        <v>399</v>
      </c>
      <c r="F637" s="151" t="s">
        <v>43</v>
      </c>
      <c r="G637" s="151">
        <v>54.36</v>
      </c>
      <c r="H637" s="153"/>
      <c r="I637" s="153"/>
      <c r="J637" s="153">
        <f t="shared" ref="J637:J644" si="152">TRUNC(G637*H637,2)</f>
        <v>0</v>
      </c>
      <c r="K637" s="114">
        <f t="shared" ref="K637:K644" si="153">TRUNC($G637*I637,2)</f>
        <v>0</v>
      </c>
    </row>
    <row r="638" spans="1:11" ht="45">
      <c r="A638" s="151" t="s">
        <v>874</v>
      </c>
      <c r="B638" s="151" t="s">
        <v>16</v>
      </c>
      <c r="C638" s="151" t="s">
        <v>17</v>
      </c>
      <c r="D638" s="151">
        <v>91834</v>
      </c>
      <c r="E638" s="152" t="s">
        <v>401</v>
      </c>
      <c r="F638" s="151" t="s">
        <v>43</v>
      </c>
      <c r="G638" s="151">
        <v>402.32</v>
      </c>
      <c r="H638" s="153"/>
      <c r="I638" s="153"/>
      <c r="J638" s="153">
        <f t="shared" si="152"/>
        <v>0</v>
      </c>
      <c r="K638" s="114">
        <f t="shared" si="153"/>
        <v>0</v>
      </c>
    </row>
    <row r="639" spans="1:11" ht="30">
      <c r="A639" s="151" t="s">
        <v>875</v>
      </c>
      <c r="B639" s="151" t="s">
        <v>16</v>
      </c>
      <c r="C639" s="151" t="s">
        <v>17</v>
      </c>
      <c r="D639" s="151">
        <v>97668</v>
      </c>
      <c r="E639" s="152" t="s">
        <v>403</v>
      </c>
      <c r="F639" s="151" t="s">
        <v>43</v>
      </c>
      <c r="G639" s="151">
        <v>87.52</v>
      </c>
      <c r="H639" s="153"/>
      <c r="I639" s="153"/>
      <c r="J639" s="153">
        <f t="shared" si="152"/>
        <v>0</v>
      </c>
      <c r="K639" s="114">
        <f t="shared" si="153"/>
        <v>0</v>
      </c>
    </row>
    <row r="640" spans="1:11" ht="45">
      <c r="A640" s="151" t="s">
        <v>876</v>
      </c>
      <c r="B640" s="151" t="s">
        <v>16</v>
      </c>
      <c r="C640" s="151" t="s">
        <v>17</v>
      </c>
      <c r="D640" s="151">
        <v>95782</v>
      </c>
      <c r="E640" s="152" t="s">
        <v>405</v>
      </c>
      <c r="F640" s="151" t="s">
        <v>23</v>
      </c>
      <c r="G640" s="151">
        <v>47</v>
      </c>
      <c r="H640" s="153"/>
      <c r="I640" s="153"/>
      <c r="J640" s="153">
        <f t="shared" si="152"/>
        <v>0</v>
      </c>
      <c r="K640" s="114">
        <f t="shared" si="153"/>
        <v>0</v>
      </c>
    </row>
    <row r="641" spans="1:11" ht="45">
      <c r="A641" s="151" t="s">
        <v>877</v>
      </c>
      <c r="B641" s="151" t="s">
        <v>16</v>
      </c>
      <c r="C641" s="151" t="s">
        <v>17</v>
      </c>
      <c r="D641" s="151">
        <v>95746</v>
      </c>
      <c r="E641" s="152" t="s">
        <v>407</v>
      </c>
      <c r="F641" s="151" t="s">
        <v>43</v>
      </c>
      <c r="G641" s="151">
        <v>392.1</v>
      </c>
      <c r="H641" s="153"/>
      <c r="I641" s="153"/>
      <c r="J641" s="153">
        <f t="shared" si="152"/>
        <v>0</v>
      </c>
      <c r="K641" s="114">
        <f t="shared" si="153"/>
        <v>0</v>
      </c>
    </row>
    <row r="642" spans="1:11" ht="45">
      <c r="A642" s="151" t="s">
        <v>878</v>
      </c>
      <c r="B642" s="151" t="s">
        <v>16</v>
      </c>
      <c r="C642" s="151" t="s">
        <v>17</v>
      </c>
      <c r="D642" s="151">
        <v>91940</v>
      </c>
      <c r="E642" s="152" t="s">
        <v>409</v>
      </c>
      <c r="F642" s="151" t="s">
        <v>23</v>
      </c>
      <c r="G642" s="151">
        <v>51</v>
      </c>
      <c r="H642" s="153"/>
      <c r="I642" s="153"/>
      <c r="J642" s="153">
        <f t="shared" si="152"/>
        <v>0</v>
      </c>
      <c r="K642" s="114">
        <f t="shared" si="153"/>
        <v>0</v>
      </c>
    </row>
    <row r="643" spans="1:11" ht="30">
      <c r="A643" s="151" t="s">
        <v>879</v>
      </c>
      <c r="B643" s="151" t="s">
        <v>16</v>
      </c>
      <c r="C643" s="151" t="s">
        <v>17</v>
      </c>
      <c r="D643" s="151">
        <v>91937</v>
      </c>
      <c r="E643" s="152" t="s">
        <v>411</v>
      </c>
      <c r="F643" s="151" t="s">
        <v>23</v>
      </c>
      <c r="G643" s="151">
        <v>15</v>
      </c>
      <c r="H643" s="153"/>
      <c r="I643" s="153"/>
      <c r="J643" s="153">
        <f t="shared" si="152"/>
        <v>0</v>
      </c>
      <c r="K643" s="114">
        <f t="shared" si="153"/>
        <v>0</v>
      </c>
    </row>
    <row r="644" spans="1:11" ht="30">
      <c r="A644" s="151" t="s">
        <v>880</v>
      </c>
      <c r="B644" s="151" t="s">
        <v>16</v>
      </c>
      <c r="C644" s="151" t="s">
        <v>20</v>
      </c>
      <c r="D644" s="151" t="s">
        <v>418</v>
      </c>
      <c r="E644" s="152" t="s">
        <v>419</v>
      </c>
      <c r="F644" s="151" t="s">
        <v>23</v>
      </c>
      <c r="G644" s="151">
        <v>10</v>
      </c>
      <c r="H644" s="153"/>
      <c r="I644" s="153"/>
      <c r="J644" s="153">
        <f t="shared" si="152"/>
        <v>0</v>
      </c>
      <c r="K644" s="114">
        <f t="shared" si="153"/>
        <v>0</v>
      </c>
    </row>
    <row r="645" spans="1:11" ht="15.75">
      <c r="A645" s="157" t="s">
        <v>881</v>
      </c>
      <c r="B645" s="157"/>
      <c r="C645" s="157"/>
      <c r="D645" s="157"/>
      <c r="E645" s="158" t="s">
        <v>421</v>
      </c>
      <c r="F645" s="157"/>
      <c r="G645" s="157"/>
      <c r="H645" s="159"/>
      <c r="I645" s="159"/>
      <c r="J645" s="159"/>
      <c r="K645" s="159">
        <f>SUM(K647:K648)</f>
        <v>0</v>
      </c>
    </row>
    <row r="646" spans="1:11">
      <c r="A646" s="151"/>
      <c r="B646" s="151"/>
      <c r="C646" s="151"/>
      <c r="D646" s="151"/>
      <c r="E646" s="152"/>
      <c r="F646" s="151"/>
      <c r="G646" s="151"/>
      <c r="H646" s="153"/>
      <c r="I646" s="153"/>
      <c r="J646" s="153"/>
      <c r="K646" s="153"/>
    </row>
    <row r="647" spans="1:11" ht="30">
      <c r="A647" s="151" t="s">
        <v>882</v>
      </c>
      <c r="B647" s="151" t="s">
        <v>16</v>
      </c>
      <c r="C647" s="151" t="s">
        <v>20</v>
      </c>
      <c r="D647" s="151" t="s">
        <v>426</v>
      </c>
      <c r="E647" s="152" t="s">
        <v>427</v>
      </c>
      <c r="F647" s="151" t="s">
        <v>23</v>
      </c>
      <c r="G647" s="151">
        <v>4</v>
      </c>
      <c r="H647" s="153"/>
      <c r="I647" s="153"/>
      <c r="J647" s="153">
        <f t="shared" ref="J647:J648" si="154">TRUNC(G647*H647,2)</f>
        <v>0</v>
      </c>
      <c r="K647" s="114">
        <f t="shared" ref="K647:K648" si="155">TRUNC($G647*I647,2)</f>
        <v>0</v>
      </c>
    </row>
    <row r="648" spans="1:11" ht="30">
      <c r="A648" s="151" t="s">
        <v>883</v>
      </c>
      <c r="B648" s="151" t="s">
        <v>16</v>
      </c>
      <c r="C648" s="151" t="s">
        <v>20</v>
      </c>
      <c r="D648" s="151" t="s">
        <v>423</v>
      </c>
      <c r="E648" s="152" t="s">
        <v>424</v>
      </c>
      <c r="F648" s="151" t="s">
        <v>23</v>
      </c>
      <c r="G648" s="151">
        <v>56</v>
      </c>
      <c r="H648" s="153"/>
      <c r="I648" s="153"/>
      <c r="J648" s="153">
        <f t="shared" si="154"/>
        <v>0</v>
      </c>
      <c r="K648" s="114">
        <f t="shared" si="155"/>
        <v>0</v>
      </c>
    </row>
    <row r="649" spans="1:11" ht="15.75">
      <c r="A649" s="157" t="s">
        <v>884</v>
      </c>
      <c r="B649" s="157"/>
      <c r="C649" s="157"/>
      <c r="D649" s="157"/>
      <c r="E649" s="158" t="s">
        <v>432</v>
      </c>
      <c r="F649" s="157"/>
      <c r="G649" s="157"/>
      <c r="H649" s="159"/>
      <c r="I649" s="159"/>
      <c r="J649" s="159"/>
      <c r="K649" s="159">
        <f>SUM(K651:K655)</f>
        <v>0</v>
      </c>
    </row>
    <row r="650" spans="1:11">
      <c r="A650" s="151"/>
      <c r="B650" s="151"/>
      <c r="C650" s="151"/>
      <c r="D650" s="151"/>
      <c r="E650" s="152"/>
      <c r="F650" s="151"/>
      <c r="G650" s="151"/>
      <c r="H650" s="153"/>
      <c r="I650" s="153"/>
      <c r="J650" s="153"/>
      <c r="K650" s="153"/>
    </row>
    <row r="651" spans="1:11" ht="30">
      <c r="A651" s="151" t="s">
        <v>885</v>
      </c>
      <c r="B651" s="151" t="s">
        <v>16</v>
      </c>
      <c r="C651" s="151" t="s">
        <v>17</v>
      </c>
      <c r="D651" s="151">
        <v>91953</v>
      </c>
      <c r="E651" s="152" t="s">
        <v>434</v>
      </c>
      <c r="F651" s="151" t="s">
        <v>23</v>
      </c>
      <c r="G651" s="151">
        <v>5</v>
      </c>
      <c r="H651" s="153"/>
      <c r="I651" s="153"/>
      <c r="J651" s="153">
        <f t="shared" ref="J651:J655" si="156">TRUNC(G651*H651,2)</f>
        <v>0</v>
      </c>
      <c r="K651" s="114">
        <f t="shared" ref="K651:K655" si="157">TRUNC($G651*I651,2)</f>
        <v>0</v>
      </c>
    </row>
    <row r="652" spans="1:11" ht="30">
      <c r="A652" s="151" t="s">
        <v>886</v>
      </c>
      <c r="B652" s="151" t="s">
        <v>16</v>
      </c>
      <c r="C652" s="151" t="s">
        <v>17</v>
      </c>
      <c r="D652" s="151">
        <v>91959</v>
      </c>
      <c r="E652" s="152" t="s">
        <v>436</v>
      </c>
      <c r="F652" s="151" t="s">
        <v>23</v>
      </c>
      <c r="G652" s="151">
        <v>3</v>
      </c>
      <c r="H652" s="153"/>
      <c r="I652" s="153"/>
      <c r="J652" s="153">
        <f t="shared" si="156"/>
        <v>0</v>
      </c>
      <c r="K652" s="114">
        <f t="shared" si="157"/>
        <v>0</v>
      </c>
    </row>
    <row r="653" spans="1:11" ht="30">
      <c r="A653" s="151" t="s">
        <v>887</v>
      </c>
      <c r="B653" s="151" t="s">
        <v>16</v>
      </c>
      <c r="C653" s="151" t="s">
        <v>17</v>
      </c>
      <c r="D653" s="151">
        <v>91967</v>
      </c>
      <c r="E653" s="152" t="s">
        <v>438</v>
      </c>
      <c r="F653" s="151" t="s">
        <v>23</v>
      </c>
      <c r="G653" s="151">
        <v>2</v>
      </c>
      <c r="H653" s="153"/>
      <c r="I653" s="153"/>
      <c r="J653" s="153">
        <f t="shared" si="156"/>
        <v>0</v>
      </c>
      <c r="K653" s="114">
        <f t="shared" si="157"/>
        <v>0</v>
      </c>
    </row>
    <row r="654" spans="1:11" ht="30">
      <c r="A654" s="151" t="s">
        <v>888</v>
      </c>
      <c r="B654" s="151" t="s">
        <v>16</v>
      </c>
      <c r="C654" s="151" t="s">
        <v>17</v>
      </c>
      <c r="D654" s="151">
        <v>91996</v>
      </c>
      <c r="E654" s="152" t="s">
        <v>440</v>
      </c>
      <c r="F654" s="151" t="s">
        <v>23</v>
      </c>
      <c r="G654" s="151">
        <v>64</v>
      </c>
      <c r="H654" s="153"/>
      <c r="I654" s="153"/>
      <c r="J654" s="153">
        <f t="shared" si="156"/>
        <v>0</v>
      </c>
      <c r="K654" s="114">
        <f t="shared" si="157"/>
        <v>0</v>
      </c>
    </row>
    <row r="655" spans="1:11" ht="45">
      <c r="A655" s="151" t="s">
        <v>889</v>
      </c>
      <c r="B655" s="151" t="s">
        <v>16</v>
      </c>
      <c r="C655" s="151" t="s">
        <v>17</v>
      </c>
      <c r="D655" s="151">
        <v>92005</v>
      </c>
      <c r="E655" s="152" t="s">
        <v>442</v>
      </c>
      <c r="F655" s="151" t="s">
        <v>23</v>
      </c>
      <c r="G655" s="151">
        <v>2</v>
      </c>
      <c r="H655" s="153"/>
      <c r="I655" s="153"/>
      <c r="J655" s="153">
        <f t="shared" si="156"/>
        <v>0</v>
      </c>
      <c r="K655" s="114">
        <f t="shared" si="157"/>
        <v>0</v>
      </c>
    </row>
    <row r="656" spans="1:11" ht="15.75">
      <c r="A656" s="157" t="s">
        <v>890</v>
      </c>
      <c r="B656" s="157"/>
      <c r="C656" s="157"/>
      <c r="D656" s="157"/>
      <c r="E656" s="158" t="s">
        <v>891</v>
      </c>
      <c r="F656" s="157"/>
      <c r="G656" s="157"/>
      <c r="H656" s="159"/>
      <c r="I656" s="159"/>
      <c r="J656" s="159"/>
      <c r="K656" s="159">
        <f>SUM(K658:K661)</f>
        <v>0</v>
      </c>
    </row>
    <row r="657" spans="1:11">
      <c r="A657" s="151"/>
      <c r="B657" s="151"/>
      <c r="C657" s="151"/>
      <c r="D657" s="151"/>
      <c r="E657" s="152"/>
      <c r="F657" s="151"/>
      <c r="G657" s="151"/>
      <c r="H657" s="153"/>
      <c r="I657" s="153"/>
      <c r="J657" s="153"/>
      <c r="K657" s="153"/>
    </row>
    <row r="658" spans="1:11" ht="60">
      <c r="A658" s="151" t="s">
        <v>892</v>
      </c>
      <c r="B658" s="151" t="s">
        <v>16</v>
      </c>
      <c r="C658" s="151" t="s">
        <v>17</v>
      </c>
      <c r="D658" s="151">
        <v>101881</v>
      </c>
      <c r="E658" s="152" t="s">
        <v>356</v>
      </c>
      <c r="F658" s="151" t="s">
        <v>23</v>
      </c>
      <c r="G658" s="151">
        <v>1</v>
      </c>
      <c r="H658" s="153"/>
      <c r="I658" s="153"/>
      <c r="J658" s="153">
        <f t="shared" ref="J658:J661" si="158">TRUNC(G658*H658,2)</f>
        <v>0</v>
      </c>
      <c r="K658" s="114">
        <f t="shared" ref="K658:K661" si="159">TRUNC($G658*I658,2)</f>
        <v>0</v>
      </c>
    </row>
    <row r="659" spans="1:11" ht="60">
      <c r="A659" s="151" t="s">
        <v>893</v>
      </c>
      <c r="B659" s="151" t="s">
        <v>16</v>
      </c>
      <c r="C659" s="151" t="s">
        <v>17</v>
      </c>
      <c r="D659" s="151">
        <v>101879</v>
      </c>
      <c r="E659" s="152" t="s">
        <v>354</v>
      </c>
      <c r="F659" s="151" t="s">
        <v>23</v>
      </c>
      <c r="G659" s="151">
        <v>1</v>
      </c>
      <c r="H659" s="153"/>
      <c r="I659" s="153"/>
      <c r="J659" s="153">
        <f t="shared" si="158"/>
        <v>0</v>
      </c>
      <c r="K659" s="114">
        <f t="shared" si="159"/>
        <v>0</v>
      </c>
    </row>
    <row r="660" spans="1:11" ht="45">
      <c r="A660" s="151" t="s">
        <v>894</v>
      </c>
      <c r="B660" s="151" t="s">
        <v>16</v>
      </c>
      <c r="C660" s="151" t="s">
        <v>17</v>
      </c>
      <c r="D660" s="151">
        <v>97893</v>
      </c>
      <c r="E660" s="152" t="s">
        <v>710</v>
      </c>
      <c r="F660" s="151" t="s">
        <v>23</v>
      </c>
      <c r="G660" s="151">
        <v>34</v>
      </c>
      <c r="H660" s="153"/>
      <c r="I660" s="153"/>
      <c r="J660" s="153">
        <f t="shared" si="158"/>
        <v>0</v>
      </c>
      <c r="K660" s="114">
        <f t="shared" si="159"/>
        <v>0</v>
      </c>
    </row>
    <row r="661" spans="1:11" ht="60">
      <c r="A661" s="151" t="s">
        <v>895</v>
      </c>
      <c r="B661" s="151" t="s">
        <v>16</v>
      </c>
      <c r="C661" s="151" t="s">
        <v>17</v>
      </c>
      <c r="D661" s="151">
        <v>101878</v>
      </c>
      <c r="E661" s="152" t="s">
        <v>896</v>
      </c>
      <c r="F661" s="151" t="s">
        <v>23</v>
      </c>
      <c r="G661" s="151">
        <v>1</v>
      </c>
      <c r="H661" s="153"/>
      <c r="I661" s="153"/>
      <c r="J661" s="153">
        <f t="shared" si="158"/>
        <v>0</v>
      </c>
      <c r="K661" s="114">
        <f t="shared" si="159"/>
        <v>0</v>
      </c>
    </row>
    <row r="662" spans="1:11" ht="15.75">
      <c r="A662" s="157" t="s">
        <v>897</v>
      </c>
      <c r="B662" s="157"/>
      <c r="C662" s="157"/>
      <c r="D662" s="157"/>
      <c r="E662" s="158" t="s">
        <v>358</v>
      </c>
      <c r="F662" s="157"/>
      <c r="G662" s="157"/>
      <c r="H662" s="159"/>
      <c r="I662" s="159"/>
      <c r="J662" s="159"/>
      <c r="K662" s="159">
        <f>SUM(K664:K668)</f>
        <v>0</v>
      </c>
    </row>
    <row r="663" spans="1:11">
      <c r="A663" s="151"/>
      <c r="B663" s="151"/>
      <c r="C663" s="151"/>
      <c r="D663" s="151"/>
      <c r="E663" s="152"/>
      <c r="F663" s="151"/>
      <c r="G663" s="151"/>
      <c r="H663" s="153"/>
      <c r="I663" s="153"/>
      <c r="J663" s="153"/>
      <c r="K663" s="153"/>
    </row>
    <row r="664" spans="1:11" ht="45">
      <c r="A664" s="151" t="s">
        <v>898</v>
      </c>
      <c r="B664" s="151" t="s">
        <v>16</v>
      </c>
      <c r="C664" s="151" t="s">
        <v>17</v>
      </c>
      <c r="D664" s="151">
        <v>91928</v>
      </c>
      <c r="E664" s="152" t="s">
        <v>362</v>
      </c>
      <c r="F664" s="151" t="s">
        <v>43</v>
      </c>
      <c r="G664" s="151">
        <v>382</v>
      </c>
      <c r="H664" s="153"/>
      <c r="I664" s="153"/>
      <c r="J664" s="153">
        <f t="shared" ref="J664:J668" si="160">TRUNC(G664*H664,2)</f>
        <v>0</v>
      </c>
      <c r="K664" s="114">
        <f t="shared" ref="K664:K668" si="161">TRUNC($G664*I664,2)</f>
        <v>0</v>
      </c>
    </row>
    <row r="665" spans="1:11" ht="45">
      <c r="A665" s="151" t="s">
        <v>899</v>
      </c>
      <c r="B665" s="151" t="s">
        <v>16</v>
      </c>
      <c r="C665" s="151" t="s">
        <v>17</v>
      </c>
      <c r="D665" s="151">
        <v>91930</v>
      </c>
      <c r="E665" s="152" t="s">
        <v>364</v>
      </c>
      <c r="F665" s="151" t="s">
        <v>43</v>
      </c>
      <c r="G665" s="151">
        <v>1535</v>
      </c>
      <c r="H665" s="153"/>
      <c r="I665" s="153"/>
      <c r="J665" s="153">
        <f t="shared" si="160"/>
        <v>0</v>
      </c>
      <c r="K665" s="114">
        <f t="shared" si="161"/>
        <v>0</v>
      </c>
    </row>
    <row r="666" spans="1:11" ht="45">
      <c r="A666" s="151" t="s">
        <v>900</v>
      </c>
      <c r="B666" s="151" t="s">
        <v>16</v>
      </c>
      <c r="C666" s="151" t="s">
        <v>17</v>
      </c>
      <c r="D666" s="151">
        <v>92982</v>
      </c>
      <c r="E666" s="152" t="s">
        <v>368</v>
      </c>
      <c r="F666" s="151" t="s">
        <v>43</v>
      </c>
      <c r="G666" s="151">
        <v>50</v>
      </c>
      <c r="H666" s="153"/>
      <c r="I666" s="153"/>
      <c r="J666" s="153">
        <f t="shared" si="160"/>
        <v>0</v>
      </c>
      <c r="K666" s="114">
        <f t="shared" si="161"/>
        <v>0</v>
      </c>
    </row>
    <row r="667" spans="1:11" ht="45">
      <c r="A667" s="151" t="s">
        <v>901</v>
      </c>
      <c r="B667" s="151" t="s">
        <v>16</v>
      </c>
      <c r="C667" s="151" t="s">
        <v>17</v>
      </c>
      <c r="D667" s="151">
        <v>92998</v>
      </c>
      <c r="E667" s="152" t="s">
        <v>902</v>
      </c>
      <c r="F667" s="151" t="s">
        <v>43</v>
      </c>
      <c r="G667" s="151">
        <v>200</v>
      </c>
      <c r="H667" s="153"/>
      <c r="I667" s="153"/>
      <c r="J667" s="153">
        <f t="shared" si="160"/>
        <v>0</v>
      </c>
      <c r="K667" s="114">
        <f t="shared" si="161"/>
        <v>0</v>
      </c>
    </row>
    <row r="668" spans="1:11" ht="45">
      <c r="A668" s="151" t="s">
        <v>903</v>
      </c>
      <c r="B668" s="151" t="s">
        <v>16</v>
      </c>
      <c r="C668" s="151" t="s">
        <v>17</v>
      </c>
      <c r="D668" s="151">
        <v>91926</v>
      </c>
      <c r="E668" s="152" t="s">
        <v>360</v>
      </c>
      <c r="F668" s="151" t="s">
        <v>43</v>
      </c>
      <c r="G668" s="151">
        <v>100</v>
      </c>
      <c r="H668" s="153"/>
      <c r="I668" s="153"/>
      <c r="J668" s="153">
        <f t="shared" si="160"/>
        <v>0</v>
      </c>
      <c r="K668" s="114">
        <f t="shared" si="161"/>
        <v>0</v>
      </c>
    </row>
    <row r="669" spans="1:11" ht="15.75">
      <c r="A669" s="157" t="s">
        <v>904</v>
      </c>
      <c r="B669" s="157"/>
      <c r="C669" s="157"/>
      <c r="D669" s="157"/>
      <c r="E669" s="158" t="s">
        <v>376</v>
      </c>
      <c r="F669" s="157"/>
      <c r="G669" s="157"/>
      <c r="H669" s="159"/>
      <c r="I669" s="159"/>
      <c r="J669" s="159"/>
      <c r="K669" s="159">
        <f>SUM(K671:K678)</f>
        <v>0</v>
      </c>
    </row>
    <row r="670" spans="1:11">
      <c r="A670" s="151"/>
      <c r="B670" s="151"/>
      <c r="C670" s="151"/>
      <c r="D670" s="151"/>
      <c r="E670" s="152"/>
      <c r="F670" s="151"/>
      <c r="G670" s="151"/>
      <c r="H670" s="153"/>
      <c r="I670" s="153"/>
      <c r="J670" s="153"/>
      <c r="K670" s="153"/>
    </row>
    <row r="671" spans="1:11" ht="30">
      <c r="A671" s="151" t="s">
        <v>905</v>
      </c>
      <c r="B671" s="151" t="s">
        <v>16</v>
      </c>
      <c r="C671" s="151" t="s">
        <v>17</v>
      </c>
      <c r="D671" s="151">
        <v>93653</v>
      </c>
      <c r="E671" s="152" t="s">
        <v>378</v>
      </c>
      <c r="F671" s="151" t="s">
        <v>23</v>
      </c>
      <c r="G671" s="151">
        <v>1</v>
      </c>
      <c r="H671" s="153"/>
      <c r="I671" s="153"/>
      <c r="J671" s="153">
        <f t="shared" ref="J671:J678" si="162">TRUNC(G671*H671,2)</f>
        <v>0</v>
      </c>
      <c r="K671" s="114">
        <f t="shared" ref="K671:K678" si="163">TRUNC($G671*I671,2)</f>
        <v>0</v>
      </c>
    </row>
    <row r="672" spans="1:11" ht="30">
      <c r="A672" s="151" t="s">
        <v>906</v>
      </c>
      <c r="B672" s="151" t="s">
        <v>16</v>
      </c>
      <c r="C672" s="151" t="s">
        <v>17</v>
      </c>
      <c r="D672" s="151">
        <v>93662</v>
      </c>
      <c r="E672" s="152" t="s">
        <v>380</v>
      </c>
      <c r="F672" s="151" t="s">
        <v>23</v>
      </c>
      <c r="G672" s="151">
        <v>13</v>
      </c>
      <c r="H672" s="153"/>
      <c r="I672" s="153"/>
      <c r="J672" s="153">
        <f t="shared" si="162"/>
        <v>0</v>
      </c>
      <c r="K672" s="114">
        <f t="shared" si="163"/>
        <v>0</v>
      </c>
    </row>
    <row r="673" spans="1:11" ht="30">
      <c r="A673" s="151" t="s">
        <v>907</v>
      </c>
      <c r="B673" s="151" t="s">
        <v>16</v>
      </c>
      <c r="C673" s="151" t="s">
        <v>17</v>
      </c>
      <c r="D673" s="151">
        <v>93671</v>
      </c>
      <c r="E673" s="152" t="s">
        <v>908</v>
      </c>
      <c r="F673" s="151" t="s">
        <v>23</v>
      </c>
      <c r="G673" s="151">
        <v>4</v>
      </c>
      <c r="H673" s="153"/>
      <c r="I673" s="153"/>
      <c r="J673" s="153">
        <f t="shared" si="162"/>
        <v>0</v>
      </c>
      <c r="K673" s="114">
        <f t="shared" si="163"/>
        <v>0</v>
      </c>
    </row>
    <row r="674" spans="1:11" ht="30">
      <c r="A674" s="151" t="s">
        <v>909</v>
      </c>
      <c r="B674" s="151" t="s">
        <v>16</v>
      </c>
      <c r="C674" s="151" t="s">
        <v>17</v>
      </c>
      <c r="D674" s="151">
        <v>93672</v>
      </c>
      <c r="E674" s="152" t="s">
        <v>384</v>
      </c>
      <c r="F674" s="151" t="s">
        <v>23</v>
      </c>
      <c r="G674" s="151">
        <v>2</v>
      </c>
      <c r="H674" s="153"/>
      <c r="I674" s="153"/>
      <c r="J674" s="153">
        <f t="shared" si="162"/>
        <v>0</v>
      </c>
      <c r="K674" s="114">
        <f t="shared" si="163"/>
        <v>0</v>
      </c>
    </row>
    <row r="675" spans="1:11" ht="30">
      <c r="A675" s="151" t="s">
        <v>910</v>
      </c>
      <c r="B675" s="151" t="s">
        <v>16</v>
      </c>
      <c r="C675" s="151" t="s">
        <v>17</v>
      </c>
      <c r="D675" s="151">
        <v>93673</v>
      </c>
      <c r="E675" s="152" t="s">
        <v>386</v>
      </c>
      <c r="F675" s="151" t="s">
        <v>23</v>
      </c>
      <c r="G675" s="151">
        <v>4</v>
      </c>
      <c r="H675" s="153"/>
      <c r="I675" s="153"/>
      <c r="J675" s="153">
        <f t="shared" si="162"/>
        <v>0</v>
      </c>
      <c r="K675" s="114">
        <f t="shared" si="163"/>
        <v>0</v>
      </c>
    </row>
    <row r="676" spans="1:11" ht="30">
      <c r="A676" s="151" t="s">
        <v>911</v>
      </c>
      <c r="B676" s="151" t="s">
        <v>16</v>
      </c>
      <c r="C676" s="151" t="s">
        <v>20</v>
      </c>
      <c r="D676" s="151" t="s">
        <v>388</v>
      </c>
      <c r="E676" s="152" t="s">
        <v>389</v>
      </c>
      <c r="F676" s="151" t="s">
        <v>23</v>
      </c>
      <c r="G676" s="151">
        <v>2</v>
      </c>
      <c r="H676" s="153"/>
      <c r="I676" s="153"/>
      <c r="J676" s="153">
        <f t="shared" si="162"/>
        <v>0</v>
      </c>
      <c r="K676" s="114">
        <f t="shared" si="163"/>
        <v>0</v>
      </c>
    </row>
    <row r="677" spans="1:11" ht="30">
      <c r="A677" s="151" t="s">
        <v>912</v>
      </c>
      <c r="B677" s="151" t="s">
        <v>16</v>
      </c>
      <c r="C677" s="151" t="s">
        <v>20</v>
      </c>
      <c r="D677" s="151" t="s">
        <v>391</v>
      </c>
      <c r="E677" s="152" t="s">
        <v>392</v>
      </c>
      <c r="F677" s="151" t="s">
        <v>23</v>
      </c>
      <c r="G677" s="151">
        <v>2</v>
      </c>
      <c r="H677" s="153"/>
      <c r="I677" s="153"/>
      <c r="J677" s="153">
        <f t="shared" si="162"/>
        <v>0</v>
      </c>
      <c r="K677" s="114">
        <f t="shared" si="163"/>
        <v>0</v>
      </c>
    </row>
    <row r="678" spans="1:11" ht="30">
      <c r="A678" s="151" t="s">
        <v>913</v>
      </c>
      <c r="B678" s="151" t="s">
        <v>16</v>
      </c>
      <c r="C678" s="151" t="s">
        <v>20</v>
      </c>
      <c r="D678" s="151" t="s">
        <v>914</v>
      </c>
      <c r="E678" s="152" t="s">
        <v>915</v>
      </c>
      <c r="F678" s="151" t="s">
        <v>916</v>
      </c>
      <c r="G678" s="151">
        <v>1</v>
      </c>
      <c r="H678" s="153"/>
      <c r="I678" s="153"/>
      <c r="J678" s="153">
        <f t="shared" si="162"/>
        <v>0</v>
      </c>
      <c r="K678" s="114">
        <f t="shared" si="163"/>
        <v>0</v>
      </c>
    </row>
    <row r="679" spans="1:11" ht="15.75">
      <c r="A679" s="157" t="s">
        <v>917</v>
      </c>
      <c r="B679" s="157"/>
      <c r="C679" s="157"/>
      <c r="D679" s="157"/>
      <c r="E679" s="158" t="s">
        <v>397</v>
      </c>
      <c r="F679" s="157"/>
      <c r="G679" s="157"/>
      <c r="H679" s="159"/>
      <c r="I679" s="159"/>
      <c r="J679" s="159"/>
      <c r="K679" s="159">
        <f>SUM(K681:K686)</f>
        <v>0</v>
      </c>
    </row>
    <row r="680" spans="1:11">
      <c r="A680" s="151"/>
      <c r="B680" s="151"/>
      <c r="C680" s="151"/>
      <c r="D680" s="151"/>
      <c r="E680" s="152"/>
      <c r="F680" s="151"/>
      <c r="G680" s="151"/>
      <c r="H680" s="153"/>
      <c r="I680" s="153"/>
      <c r="J680" s="153"/>
      <c r="K680" s="153"/>
    </row>
    <row r="681" spans="1:11" ht="45">
      <c r="A681" s="151" t="s">
        <v>918</v>
      </c>
      <c r="B681" s="151" t="s">
        <v>16</v>
      </c>
      <c r="C681" s="151" t="s">
        <v>17</v>
      </c>
      <c r="D681" s="151">
        <v>91836</v>
      </c>
      <c r="E681" s="152" t="s">
        <v>399</v>
      </c>
      <c r="F681" s="151" t="s">
        <v>43</v>
      </c>
      <c r="G681" s="151">
        <v>149.35</v>
      </c>
      <c r="H681" s="153"/>
      <c r="I681" s="153"/>
      <c r="J681" s="153">
        <f t="shared" ref="J681:J686" si="164">TRUNC(G681*H681,2)</f>
        <v>0</v>
      </c>
      <c r="K681" s="114">
        <f t="shared" ref="K681:K686" si="165">TRUNC($G681*I681,2)</f>
        <v>0</v>
      </c>
    </row>
    <row r="682" spans="1:11" ht="30">
      <c r="A682" s="151" t="s">
        <v>919</v>
      </c>
      <c r="B682" s="151" t="s">
        <v>16</v>
      </c>
      <c r="C682" s="151" t="s">
        <v>17</v>
      </c>
      <c r="D682" s="151">
        <v>97668</v>
      </c>
      <c r="E682" s="152" t="s">
        <v>403</v>
      </c>
      <c r="F682" s="151" t="s">
        <v>43</v>
      </c>
      <c r="G682" s="151">
        <v>295.19</v>
      </c>
      <c r="H682" s="153"/>
      <c r="I682" s="153"/>
      <c r="J682" s="153">
        <f t="shared" si="164"/>
        <v>0</v>
      </c>
      <c r="K682" s="114">
        <f t="shared" si="165"/>
        <v>0</v>
      </c>
    </row>
    <row r="683" spans="1:11" ht="45">
      <c r="A683" s="151" t="s">
        <v>920</v>
      </c>
      <c r="B683" s="151" t="s">
        <v>16</v>
      </c>
      <c r="C683" s="151" t="s">
        <v>17</v>
      </c>
      <c r="D683" s="151">
        <v>95782</v>
      </c>
      <c r="E683" s="152" t="s">
        <v>405</v>
      </c>
      <c r="F683" s="151" t="s">
        <v>23</v>
      </c>
      <c r="G683" s="151">
        <v>15</v>
      </c>
      <c r="H683" s="153"/>
      <c r="I683" s="153"/>
      <c r="J683" s="153">
        <f t="shared" si="164"/>
        <v>0</v>
      </c>
      <c r="K683" s="114">
        <f t="shared" si="165"/>
        <v>0</v>
      </c>
    </row>
    <row r="684" spans="1:11" ht="45">
      <c r="A684" s="151" t="s">
        <v>921</v>
      </c>
      <c r="B684" s="151" t="s">
        <v>16</v>
      </c>
      <c r="C684" s="151" t="s">
        <v>17</v>
      </c>
      <c r="D684" s="151">
        <v>95746</v>
      </c>
      <c r="E684" s="152" t="s">
        <v>407</v>
      </c>
      <c r="F684" s="151" t="s">
        <v>43</v>
      </c>
      <c r="G684" s="151">
        <v>116.22</v>
      </c>
      <c r="H684" s="153"/>
      <c r="I684" s="153"/>
      <c r="J684" s="153">
        <f t="shared" si="164"/>
        <v>0</v>
      </c>
      <c r="K684" s="114">
        <f t="shared" si="165"/>
        <v>0</v>
      </c>
    </row>
    <row r="685" spans="1:11" ht="30">
      <c r="A685" s="151" t="s">
        <v>922</v>
      </c>
      <c r="B685" s="151" t="s">
        <v>16</v>
      </c>
      <c r="C685" s="151" t="s">
        <v>20</v>
      </c>
      <c r="D685" s="151" t="s">
        <v>416</v>
      </c>
      <c r="E685" s="152" t="s">
        <v>1241</v>
      </c>
      <c r="F685" s="151" t="s">
        <v>23</v>
      </c>
      <c r="G685" s="151">
        <v>20</v>
      </c>
      <c r="H685" s="153"/>
      <c r="I685" s="153"/>
      <c r="J685" s="153">
        <f t="shared" si="164"/>
        <v>0</v>
      </c>
      <c r="K685" s="114">
        <f t="shared" si="165"/>
        <v>0</v>
      </c>
    </row>
    <row r="686" spans="1:11" ht="30">
      <c r="A686" s="151" t="s">
        <v>923</v>
      </c>
      <c r="B686" s="151" t="s">
        <v>16</v>
      </c>
      <c r="C686" s="151" t="s">
        <v>20</v>
      </c>
      <c r="D686" s="151" t="s">
        <v>924</v>
      </c>
      <c r="E686" s="152" t="s">
        <v>925</v>
      </c>
      <c r="F686" s="151" t="s">
        <v>23</v>
      </c>
      <c r="G686" s="151">
        <v>10</v>
      </c>
      <c r="H686" s="153"/>
      <c r="I686" s="153"/>
      <c r="J686" s="153">
        <f t="shared" si="164"/>
        <v>0</v>
      </c>
      <c r="K686" s="114">
        <f t="shared" si="165"/>
        <v>0</v>
      </c>
    </row>
    <row r="687" spans="1:11" ht="15.75">
      <c r="A687" s="157" t="s">
        <v>926</v>
      </c>
      <c r="B687" s="157"/>
      <c r="C687" s="157"/>
      <c r="D687" s="157"/>
      <c r="E687" s="158" t="s">
        <v>927</v>
      </c>
      <c r="F687" s="157"/>
      <c r="G687" s="157"/>
      <c r="H687" s="159"/>
      <c r="I687" s="159"/>
      <c r="J687" s="159"/>
      <c r="K687" s="159">
        <f>SUM(K689:K690)</f>
        <v>0</v>
      </c>
    </row>
    <row r="688" spans="1:11">
      <c r="A688" s="151"/>
      <c r="B688" s="151"/>
      <c r="C688" s="151"/>
      <c r="D688" s="151"/>
      <c r="E688" s="152"/>
      <c r="F688" s="151"/>
      <c r="G688" s="151"/>
      <c r="H688" s="153"/>
      <c r="I688" s="153"/>
      <c r="J688" s="153"/>
      <c r="K688" s="153"/>
    </row>
    <row r="689" spans="1:11" ht="30">
      <c r="A689" s="151" t="s">
        <v>928</v>
      </c>
      <c r="B689" s="151" t="s">
        <v>16</v>
      </c>
      <c r="C689" s="151" t="s">
        <v>20</v>
      </c>
      <c r="D689" s="151" t="s">
        <v>423</v>
      </c>
      <c r="E689" s="152" t="s">
        <v>424</v>
      </c>
      <c r="F689" s="151" t="s">
        <v>23</v>
      </c>
      <c r="G689" s="151">
        <v>56</v>
      </c>
      <c r="H689" s="153"/>
      <c r="I689" s="153"/>
      <c r="J689" s="153">
        <f t="shared" ref="J689:J690" si="166">TRUNC(G689*H689,2)</f>
        <v>0</v>
      </c>
      <c r="K689" s="114">
        <f t="shared" ref="K689:K690" si="167">TRUNC($G689*I689,2)</f>
        <v>0</v>
      </c>
    </row>
    <row r="690" spans="1:11" ht="30">
      <c r="A690" s="151" t="s">
        <v>929</v>
      </c>
      <c r="B690" s="151" t="s">
        <v>16</v>
      </c>
      <c r="C690" s="151" t="s">
        <v>20</v>
      </c>
      <c r="D690" s="151" t="s">
        <v>426</v>
      </c>
      <c r="E690" s="152" t="s">
        <v>427</v>
      </c>
      <c r="F690" s="151" t="s">
        <v>23</v>
      </c>
      <c r="G690" s="151">
        <v>4</v>
      </c>
      <c r="H690" s="153"/>
      <c r="I690" s="153"/>
      <c r="J690" s="153">
        <f t="shared" si="166"/>
        <v>0</v>
      </c>
      <c r="K690" s="114">
        <f t="shared" si="167"/>
        <v>0</v>
      </c>
    </row>
    <row r="691" spans="1:11" ht="15.75">
      <c r="A691" s="157" t="s">
        <v>930</v>
      </c>
      <c r="B691" s="157"/>
      <c r="C691" s="157"/>
      <c r="D691" s="157"/>
      <c r="E691" s="158" t="s">
        <v>432</v>
      </c>
      <c r="F691" s="157"/>
      <c r="G691" s="157"/>
      <c r="H691" s="159"/>
      <c r="I691" s="159"/>
      <c r="J691" s="159"/>
      <c r="K691" s="159">
        <f>SUM(K693)</f>
        <v>0</v>
      </c>
    </row>
    <row r="692" spans="1:11">
      <c r="A692" s="151"/>
      <c r="B692" s="151"/>
      <c r="C692" s="151"/>
      <c r="D692" s="151"/>
      <c r="E692" s="152"/>
      <c r="F692" s="151"/>
      <c r="G692" s="151"/>
      <c r="H692" s="153"/>
      <c r="I692" s="153"/>
      <c r="J692" s="153"/>
      <c r="K692" s="153"/>
    </row>
    <row r="693" spans="1:11" ht="30">
      <c r="A693" s="151" t="s">
        <v>931</v>
      </c>
      <c r="B693" s="151" t="s">
        <v>16</v>
      </c>
      <c r="C693" s="151" t="s">
        <v>17</v>
      </c>
      <c r="D693" s="151">
        <v>91967</v>
      </c>
      <c r="E693" s="152" t="s">
        <v>438</v>
      </c>
      <c r="F693" s="151" t="s">
        <v>23</v>
      </c>
      <c r="G693" s="151">
        <v>3</v>
      </c>
      <c r="H693" s="153"/>
      <c r="I693" s="153"/>
      <c r="J693" s="153">
        <f t="shared" ref="J693" si="168">TRUNC(G693*H693,2)</f>
        <v>0</v>
      </c>
      <c r="K693" s="114">
        <f t="shared" ref="K693" si="169">TRUNC($G693*I693,2)</f>
        <v>0</v>
      </c>
    </row>
    <row r="694" spans="1:11" ht="15.75">
      <c r="A694" s="154" t="s">
        <v>932</v>
      </c>
      <c r="B694" s="154"/>
      <c r="C694" s="154"/>
      <c r="D694" s="154"/>
      <c r="E694" s="155" t="s">
        <v>933</v>
      </c>
      <c r="F694" s="154"/>
      <c r="G694" s="154"/>
      <c r="H694" s="156"/>
      <c r="I694" s="156"/>
      <c r="J694" s="156"/>
      <c r="K694" s="156">
        <f>SUM(K696)</f>
        <v>0</v>
      </c>
    </row>
    <row r="695" spans="1:11">
      <c r="A695" s="151"/>
      <c r="B695" s="151"/>
      <c r="C695" s="151"/>
      <c r="D695" s="151"/>
      <c r="E695" s="152"/>
      <c r="F695" s="151"/>
      <c r="G695" s="151"/>
      <c r="H695" s="153"/>
      <c r="I695" s="153"/>
      <c r="J695" s="153"/>
      <c r="K695" s="153"/>
    </row>
    <row r="696" spans="1:11" ht="15.75">
      <c r="A696" s="157" t="s">
        <v>934</v>
      </c>
      <c r="B696" s="157"/>
      <c r="C696" s="157"/>
      <c r="D696" s="157"/>
      <c r="E696" s="158" t="s">
        <v>935</v>
      </c>
      <c r="F696" s="157"/>
      <c r="G696" s="157"/>
      <c r="H696" s="159"/>
      <c r="I696" s="159"/>
      <c r="J696" s="159"/>
      <c r="K696" s="159">
        <f>SUM(K698:K710)</f>
        <v>0</v>
      </c>
    </row>
    <row r="697" spans="1:11">
      <c r="A697" s="151"/>
      <c r="B697" s="151"/>
      <c r="C697" s="151"/>
      <c r="D697" s="151"/>
      <c r="E697" s="152"/>
      <c r="F697" s="151"/>
      <c r="G697" s="151"/>
      <c r="H697" s="153"/>
      <c r="I697" s="153"/>
      <c r="J697" s="153"/>
      <c r="K697" s="153"/>
    </row>
    <row r="698" spans="1:11" ht="45">
      <c r="A698" s="151" t="s">
        <v>936</v>
      </c>
      <c r="B698" s="151" t="s">
        <v>16</v>
      </c>
      <c r="C698" s="151" t="s">
        <v>17</v>
      </c>
      <c r="D698" s="151">
        <v>91872</v>
      </c>
      <c r="E698" s="152" t="s">
        <v>937</v>
      </c>
      <c r="F698" s="151" t="s">
        <v>43</v>
      </c>
      <c r="G698" s="151">
        <v>79</v>
      </c>
      <c r="H698" s="153"/>
      <c r="I698" s="153"/>
      <c r="J698" s="153">
        <f t="shared" ref="J698:J710" si="170">TRUNC(G698*H698,2)</f>
        <v>0</v>
      </c>
      <c r="K698" s="114">
        <f t="shared" ref="K698:K710" si="171">TRUNC($G698*I698,2)</f>
        <v>0</v>
      </c>
    </row>
    <row r="699" spans="1:11" ht="30">
      <c r="A699" s="151" t="s">
        <v>938</v>
      </c>
      <c r="B699" s="151" t="s">
        <v>16</v>
      </c>
      <c r="C699" s="151" t="s">
        <v>17</v>
      </c>
      <c r="D699" s="151">
        <v>96985</v>
      </c>
      <c r="E699" s="152" t="s">
        <v>939</v>
      </c>
      <c r="F699" s="151" t="s">
        <v>23</v>
      </c>
      <c r="G699" s="151">
        <v>118</v>
      </c>
      <c r="H699" s="153"/>
      <c r="I699" s="153"/>
      <c r="J699" s="153">
        <f t="shared" si="170"/>
        <v>0</v>
      </c>
      <c r="K699" s="114">
        <f t="shared" si="171"/>
        <v>0</v>
      </c>
    </row>
    <row r="700" spans="1:11" ht="30">
      <c r="A700" s="151" t="s">
        <v>940</v>
      </c>
      <c r="B700" s="151" t="s">
        <v>16</v>
      </c>
      <c r="C700" s="151" t="s">
        <v>20</v>
      </c>
      <c r="D700" s="151" t="s">
        <v>941</v>
      </c>
      <c r="E700" s="152" t="s">
        <v>942</v>
      </c>
      <c r="F700" s="151" t="s">
        <v>43</v>
      </c>
      <c r="G700" s="151">
        <v>600</v>
      </c>
      <c r="H700" s="153"/>
      <c r="I700" s="153"/>
      <c r="J700" s="153">
        <f t="shared" si="170"/>
        <v>0</v>
      </c>
      <c r="K700" s="114">
        <f t="shared" si="171"/>
        <v>0</v>
      </c>
    </row>
    <row r="701" spans="1:11" ht="30">
      <c r="A701" s="151" t="s">
        <v>943</v>
      </c>
      <c r="B701" s="151" t="s">
        <v>16</v>
      </c>
      <c r="C701" s="151" t="s">
        <v>17</v>
      </c>
      <c r="D701" s="151">
        <v>93358</v>
      </c>
      <c r="E701" s="152" t="s">
        <v>944</v>
      </c>
      <c r="F701" s="151" t="s">
        <v>57</v>
      </c>
      <c r="G701" s="151">
        <v>90</v>
      </c>
      <c r="H701" s="153"/>
      <c r="I701" s="153"/>
      <c r="J701" s="153">
        <f t="shared" si="170"/>
        <v>0</v>
      </c>
      <c r="K701" s="114">
        <f t="shared" si="171"/>
        <v>0</v>
      </c>
    </row>
    <row r="702" spans="1:11" ht="30">
      <c r="A702" s="151" t="s">
        <v>945</v>
      </c>
      <c r="B702" s="151" t="s">
        <v>16</v>
      </c>
      <c r="C702" s="151" t="s">
        <v>17</v>
      </c>
      <c r="D702" s="151">
        <v>93382</v>
      </c>
      <c r="E702" s="152" t="s">
        <v>946</v>
      </c>
      <c r="F702" s="151" t="s">
        <v>57</v>
      </c>
      <c r="G702" s="151">
        <v>90</v>
      </c>
      <c r="H702" s="153"/>
      <c r="I702" s="153"/>
      <c r="J702" s="153">
        <f t="shared" si="170"/>
        <v>0</v>
      </c>
      <c r="K702" s="114">
        <f t="shared" si="171"/>
        <v>0</v>
      </c>
    </row>
    <row r="703" spans="1:11" ht="30">
      <c r="A703" s="151" t="s">
        <v>947</v>
      </c>
      <c r="B703" s="151" t="s">
        <v>16</v>
      </c>
      <c r="C703" s="151" t="s">
        <v>17</v>
      </c>
      <c r="D703" s="151">
        <v>98111</v>
      </c>
      <c r="E703" s="152" t="s">
        <v>948</v>
      </c>
      <c r="F703" s="151" t="s">
        <v>23</v>
      </c>
      <c r="G703" s="151">
        <v>11</v>
      </c>
      <c r="H703" s="153"/>
      <c r="I703" s="153"/>
      <c r="J703" s="153">
        <f t="shared" si="170"/>
        <v>0</v>
      </c>
      <c r="K703" s="114">
        <f t="shared" si="171"/>
        <v>0</v>
      </c>
    </row>
    <row r="704" spans="1:11" ht="45">
      <c r="A704" s="151" t="s">
        <v>949</v>
      </c>
      <c r="B704" s="151" t="s">
        <v>16</v>
      </c>
      <c r="C704" s="151" t="s">
        <v>17</v>
      </c>
      <c r="D704" s="151">
        <v>101798</v>
      </c>
      <c r="E704" s="152" t="s">
        <v>950</v>
      </c>
      <c r="F704" s="151" t="s">
        <v>23</v>
      </c>
      <c r="G704" s="151">
        <v>11</v>
      </c>
      <c r="H704" s="153"/>
      <c r="I704" s="153"/>
      <c r="J704" s="153">
        <f t="shared" si="170"/>
        <v>0</v>
      </c>
      <c r="K704" s="114">
        <f t="shared" si="171"/>
        <v>0</v>
      </c>
    </row>
    <row r="705" spans="1:11" ht="30">
      <c r="A705" s="151" t="s">
        <v>951</v>
      </c>
      <c r="B705" s="151" t="s">
        <v>16</v>
      </c>
      <c r="C705" s="151" t="s">
        <v>20</v>
      </c>
      <c r="D705" s="151" t="s">
        <v>952</v>
      </c>
      <c r="E705" s="152" t="s">
        <v>953</v>
      </c>
      <c r="F705" s="151" t="s">
        <v>43</v>
      </c>
      <c r="G705" s="151">
        <v>1725</v>
      </c>
      <c r="H705" s="153"/>
      <c r="I705" s="153"/>
      <c r="J705" s="153">
        <f t="shared" si="170"/>
        <v>0</v>
      </c>
      <c r="K705" s="114">
        <f t="shared" si="171"/>
        <v>0</v>
      </c>
    </row>
    <row r="706" spans="1:11" ht="90">
      <c r="A706" s="151" t="s">
        <v>954</v>
      </c>
      <c r="B706" s="151" t="s">
        <v>16</v>
      </c>
      <c r="C706" s="151" t="s">
        <v>20</v>
      </c>
      <c r="D706" s="151" t="s">
        <v>955</v>
      </c>
      <c r="E706" s="152" t="s">
        <v>956</v>
      </c>
      <c r="F706" s="151" t="s">
        <v>23</v>
      </c>
      <c r="G706" s="151">
        <v>200</v>
      </c>
      <c r="H706" s="153"/>
      <c r="I706" s="153"/>
      <c r="J706" s="153">
        <f t="shared" si="170"/>
        <v>0</v>
      </c>
      <c r="K706" s="114">
        <f t="shared" si="171"/>
        <v>0</v>
      </c>
    </row>
    <row r="707" spans="1:11" ht="30">
      <c r="A707" s="151" t="s">
        <v>957</v>
      </c>
      <c r="B707" s="151" t="s">
        <v>16</v>
      </c>
      <c r="C707" s="151" t="s">
        <v>20</v>
      </c>
      <c r="D707" s="151" t="s">
        <v>958</v>
      </c>
      <c r="E707" s="152" t="s">
        <v>959</v>
      </c>
      <c r="F707" s="151" t="s">
        <v>23</v>
      </c>
      <c r="G707" s="151">
        <v>150</v>
      </c>
      <c r="H707" s="153"/>
      <c r="I707" s="153"/>
      <c r="J707" s="153">
        <f t="shared" si="170"/>
        <v>0</v>
      </c>
      <c r="K707" s="114">
        <f t="shared" si="171"/>
        <v>0</v>
      </c>
    </row>
    <row r="708" spans="1:11" ht="30">
      <c r="A708" s="151" t="s">
        <v>960</v>
      </c>
      <c r="B708" s="151" t="s">
        <v>16</v>
      </c>
      <c r="C708" s="151" t="s">
        <v>20</v>
      </c>
      <c r="D708" s="151" t="s">
        <v>961</v>
      </c>
      <c r="E708" s="152" t="s">
        <v>962</v>
      </c>
      <c r="F708" s="151" t="s">
        <v>23</v>
      </c>
      <c r="G708" s="151">
        <v>2025</v>
      </c>
      <c r="H708" s="153"/>
      <c r="I708" s="153"/>
      <c r="J708" s="153">
        <f t="shared" si="170"/>
        <v>0</v>
      </c>
      <c r="K708" s="114">
        <f t="shared" si="171"/>
        <v>0</v>
      </c>
    </row>
    <row r="709" spans="1:11" ht="30">
      <c r="A709" s="151" t="s">
        <v>963</v>
      </c>
      <c r="B709" s="151" t="s">
        <v>16</v>
      </c>
      <c r="C709" s="151" t="s">
        <v>20</v>
      </c>
      <c r="D709" s="151" t="s">
        <v>964</v>
      </c>
      <c r="E709" s="152" t="s">
        <v>965</v>
      </c>
      <c r="F709" s="151" t="s">
        <v>23</v>
      </c>
      <c r="G709" s="151">
        <v>1</v>
      </c>
      <c r="H709" s="153"/>
      <c r="I709" s="153"/>
      <c r="J709" s="153">
        <f t="shared" si="170"/>
        <v>0</v>
      </c>
      <c r="K709" s="114">
        <f t="shared" si="171"/>
        <v>0</v>
      </c>
    </row>
    <row r="710" spans="1:11" ht="45">
      <c r="A710" s="151" t="s">
        <v>966</v>
      </c>
      <c r="B710" s="151" t="s">
        <v>16</v>
      </c>
      <c r="C710" s="151" t="s">
        <v>20</v>
      </c>
      <c r="D710" s="151" t="s">
        <v>967</v>
      </c>
      <c r="E710" s="152" t="s">
        <v>968</v>
      </c>
      <c r="F710" s="151" t="s">
        <v>23</v>
      </c>
      <c r="G710" s="151">
        <v>153</v>
      </c>
      <c r="H710" s="153"/>
      <c r="I710" s="153"/>
      <c r="J710" s="153">
        <f t="shared" si="170"/>
        <v>0</v>
      </c>
      <c r="K710" s="114">
        <f t="shared" si="171"/>
        <v>0</v>
      </c>
    </row>
    <row r="711" spans="1:11" ht="31.5">
      <c r="A711" s="154" t="s">
        <v>969</v>
      </c>
      <c r="B711" s="154"/>
      <c r="C711" s="154"/>
      <c r="D711" s="154"/>
      <c r="E711" s="155" t="s">
        <v>970</v>
      </c>
      <c r="F711" s="154"/>
      <c r="G711" s="154"/>
      <c r="H711" s="156"/>
      <c r="I711" s="156"/>
      <c r="J711" s="156"/>
      <c r="K711" s="156">
        <f>SUM(K713,K720,K724)</f>
        <v>0</v>
      </c>
    </row>
    <row r="712" spans="1:11">
      <c r="A712" s="151"/>
      <c r="B712" s="151"/>
      <c r="C712" s="151"/>
      <c r="D712" s="151"/>
      <c r="E712" s="152"/>
      <c r="F712" s="151"/>
      <c r="G712" s="151"/>
      <c r="H712" s="153"/>
      <c r="I712" s="153"/>
      <c r="J712" s="153"/>
      <c r="K712" s="153"/>
    </row>
    <row r="713" spans="1:11" ht="15.75">
      <c r="A713" s="157" t="s">
        <v>971</v>
      </c>
      <c r="B713" s="157"/>
      <c r="C713" s="157"/>
      <c r="D713" s="157"/>
      <c r="E713" s="158" t="s">
        <v>972</v>
      </c>
      <c r="F713" s="157"/>
      <c r="G713" s="157"/>
      <c r="H713" s="159"/>
      <c r="I713" s="159"/>
      <c r="J713" s="159"/>
      <c r="K713" s="159">
        <f>SUM(K715:K719)</f>
        <v>0</v>
      </c>
    </row>
    <row r="714" spans="1:11">
      <c r="A714" s="151"/>
      <c r="B714" s="151"/>
      <c r="C714" s="151"/>
      <c r="D714" s="151"/>
      <c r="E714" s="152"/>
      <c r="F714" s="151"/>
      <c r="G714" s="151"/>
      <c r="H714" s="153"/>
      <c r="I714" s="153"/>
      <c r="J714" s="153"/>
      <c r="K714" s="153"/>
    </row>
    <row r="715" spans="1:11" ht="30">
      <c r="A715" s="151" t="s">
        <v>973</v>
      </c>
      <c r="B715" s="151" t="s">
        <v>16</v>
      </c>
      <c r="C715" s="151" t="s">
        <v>17</v>
      </c>
      <c r="D715" s="151">
        <v>101907</v>
      </c>
      <c r="E715" s="152" t="s">
        <v>974</v>
      </c>
      <c r="F715" s="151" t="s">
        <v>23</v>
      </c>
      <c r="G715" s="151">
        <v>2</v>
      </c>
      <c r="H715" s="153"/>
      <c r="I715" s="153"/>
      <c r="J715" s="153">
        <f t="shared" ref="J715:J719" si="172">TRUNC(G715*H715,2)</f>
        <v>0</v>
      </c>
      <c r="K715" s="114">
        <f t="shared" ref="K715:K719" si="173">TRUNC($G715*I715,2)</f>
        <v>0</v>
      </c>
    </row>
    <row r="716" spans="1:11" ht="45">
      <c r="A716" s="151" t="s">
        <v>975</v>
      </c>
      <c r="B716" s="151" t="s">
        <v>16</v>
      </c>
      <c r="C716" s="151" t="s">
        <v>17</v>
      </c>
      <c r="D716" s="151">
        <v>101905</v>
      </c>
      <c r="E716" s="152" t="s">
        <v>976</v>
      </c>
      <c r="F716" s="151" t="s">
        <v>23</v>
      </c>
      <c r="G716" s="151">
        <v>5</v>
      </c>
      <c r="H716" s="153"/>
      <c r="I716" s="153"/>
      <c r="J716" s="153">
        <f t="shared" si="172"/>
        <v>0</v>
      </c>
      <c r="K716" s="114">
        <f t="shared" si="173"/>
        <v>0</v>
      </c>
    </row>
    <row r="717" spans="1:11" ht="30">
      <c r="A717" s="151" t="s">
        <v>977</v>
      </c>
      <c r="B717" s="151" t="s">
        <v>16</v>
      </c>
      <c r="C717" s="151" t="s">
        <v>17</v>
      </c>
      <c r="D717" s="151">
        <v>101909</v>
      </c>
      <c r="E717" s="152" t="s">
        <v>978</v>
      </c>
      <c r="F717" s="151" t="s">
        <v>23</v>
      </c>
      <c r="G717" s="151">
        <v>8</v>
      </c>
      <c r="H717" s="153"/>
      <c r="I717" s="153"/>
      <c r="J717" s="153">
        <f t="shared" si="172"/>
        <v>0</v>
      </c>
      <c r="K717" s="114">
        <f t="shared" si="173"/>
        <v>0</v>
      </c>
    </row>
    <row r="718" spans="1:11" ht="30">
      <c r="A718" s="151" t="s">
        <v>979</v>
      </c>
      <c r="B718" s="151" t="s">
        <v>16</v>
      </c>
      <c r="C718" s="151" t="s">
        <v>17</v>
      </c>
      <c r="D718" s="151">
        <v>102491</v>
      </c>
      <c r="E718" s="152" t="s">
        <v>980</v>
      </c>
      <c r="F718" s="151" t="s">
        <v>19</v>
      </c>
      <c r="G718" s="151">
        <v>15</v>
      </c>
      <c r="H718" s="153"/>
      <c r="I718" s="153"/>
      <c r="J718" s="153">
        <f t="shared" si="172"/>
        <v>0</v>
      </c>
      <c r="K718" s="114">
        <f t="shared" si="173"/>
        <v>0</v>
      </c>
    </row>
    <row r="719" spans="1:11" ht="30">
      <c r="A719" s="151" t="s">
        <v>981</v>
      </c>
      <c r="B719" s="151" t="s">
        <v>16</v>
      </c>
      <c r="C719" s="151" t="s">
        <v>20</v>
      </c>
      <c r="D719" s="151" t="s">
        <v>982</v>
      </c>
      <c r="E719" s="152" t="s">
        <v>983</v>
      </c>
      <c r="F719" s="151" t="s">
        <v>23</v>
      </c>
      <c r="G719" s="151">
        <v>15</v>
      </c>
      <c r="H719" s="153"/>
      <c r="I719" s="153"/>
      <c r="J719" s="153">
        <f t="shared" si="172"/>
        <v>0</v>
      </c>
      <c r="K719" s="114">
        <f t="shared" si="173"/>
        <v>0</v>
      </c>
    </row>
    <row r="720" spans="1:11" ht="15.75">
      <c r="A720" s="157" t="s">
        <v>984</v>
      </c>
      <c r="B720" s="157"/>
      <c r="C720" s="157"/>
      <c r="D720" s="157"/>
      <c r="E720" s="158" t="s">
        <v>985</v>
      </c>
      <c r="F720" s="157"/>
      <c r="G720" s="157"/>
      <c r="H720" s="159"/>
      <c r="I720" s="159"/>
      <c r="J720" s="159"/>
      <c r="K720" s="159">
        <f>SUM(K722:K723)</f>
        <v>0</v>
      </c>
    </row>
    <row r="721" spans="1:11">
      <c r="A721" s="151"/>
      <c r="B721" s="151"/>
      <c r="C721" s="151"/>
      <c r="D721" s="151"/>
      <c r="E721" s="152"/>
      <c r="F721" s="151"/>
      <c r="G721" s="151"/>
      <c r="H721" s="153"/>
      <c r="I721" s="153"/>
      <c r="J721" s="153"/>
      <c r="K721" s="153"/>
    </row>
    <row r="722" spans="1:11" ht="60">
      <c r="A722" s="151" t="s">
        <v>986</v>
      </c>
      <c r="B722" s="151" t="s">
        <v>16</v>
      </c>
      <c r="C722" s="151" t="s">
        <v>20</v>
      </c>
      <c r="D722" s="151" t="s">
        <v>987</v>
      </c>
      <c r="E722" s="152" t="s">
        <v>988</v>
      </c>
      <c r="F722" s="151" t="s">
        <v>23</v>
      </c>
      <c r="G722" s="151">
        <v>69</v>
      </c>
      <c r="H722" s="153"/>
      <c r="I722" s="153"/>
      <c r="J722" s="153">
        <f t="shared" ref="J722:J723" si="174">TRUNC(G722*H722,2)</f>
        <v>0</v>
      </c>
      <c r="K722" s="114">
        <f t="shared" ref="K722:K723" si="175">TRUNC($G722*I722,2)</f>
        <v>0</v>
      </c>
    </row>
    <row r="723" spans="1:11" ht="30">
      <c r="A723" s="151" t="s">
        <v>986</v>
      </c>
      <c r="B723" s="151" t="s">
        <v>16</v>
      </c>
      <c r="C723" s="151" t="s">
        <v>20</v>
      </c>
      <c r="D723" s="151" t="s">
        <v>989</v>
      </c>
      <c r="E723" s="152" t="s">
        <v>990</v>
      </c>
      <c r="F723" s="151" t="s">
        <v>23</v>
      </c>
      <c r="G723" s="151">
        <v>23</v>
      </c>
      <c r="H723" s="153"/>
      <c r="I723" s="153"/>
      <c r="J723" s="153">
        <f t="shared" si="174"/>
        <v>0</v>
      </c>
      <c r="K723" s="114">
        <f t="shared" si="175"/>
        <v>0</v>
      </c>
    </row>
    <row r="724" spans="1:11" ht="15.75">
      <c r="A724" s="157" t="s">
        <v>991</v>
      </c>
      <c r="B724" s="157"/>
      <c r="C724" s="157"/>
      <c r="D724" s="157"/>
      <c r="E724" s="158" t="s">
        <v>992</v>
      </c>
      <c r="F724" s="157"/>
      <c r="G724" s="157"/>
      <c r="H724" s="159"/>
      <c r="I724" s="159"/>
      <c r="J724" s="159"/>
      <c r="K724" s="159">
        <f>SUM(K726:K738)</f>
        <v>0</v>
      </c>
    </row>
    <row r="725" spans="1:11">
      <c r="A725" s="151"/>
      <c r="B725" s="151"/>
      <c r="C725" s="151"/>
      <c r="D725" s="151"/>
      <c r="E725" s="152"/>
      <c r="F725" s="151"/>
      <c r="G725" s="151"/>
      <c r="H725" s="153"/>
      <c r="I725" s="153"/>
      <c r="J725" s="153"/>
      <c r="K725" s="153"/>
    </row>
    <row r="726" spans="1:11" ht="45">
      <c r="A726" s="151" t="s">
        <v>993</v>
      </c>
      <c r="B726" s="151" t="s">
        <v>16</v>
      </c>
      <c r="C726" s="151" t="s">
        <v>20</v>
      </c>
      <c r="D726" s="151" t="s">
        <v>994</v>
      </c>
      <c r="E726" s="152" t="s">
        <v>995</v>
      </c>
      <c r="F726" s="151" t="s">
        <v>23</v>
      </c>
      <c r="G726" s="151">
        <v>10</v>
      </c>
      <c r="H726" s="153"/>
      <c r="I726" s="153"/>
      <c r="J726" s="153">
        <f t="shared" ref="J726:J738" si="176">TRUNC(G726*H726,2)</f>
        <v>0</v>
      </c>
      <c r="K726" s="114">
        <f t="shared" ref="K726:K738" si="177">TRUNC($G726*I726,2)</f>
        <v>0</v>
      </c>
    </row>
    <row r="727" spans="1:11" ht="30">
      <c r="A727" s="151" t="s">
        <v>996</v>
      </c>
      <c r="B727" s="151" t="s">
        <v>16</v>
      </c>
      <c r="C727" s="151" t="s">
        <v>20</v>
      </c>
      <c r="D727" s="151" t="s">
        <v>997</v>
      </c>
      <c r="E727" s="152" t="s">
        <v>998</v>
      </c>
      <c r="F727" s="151" t="s">
        <v>23</v>
      </c>
      <c r="G727" s="151">
        <v>10</v>
      </c>
      <c r="H727" s="153"/>
      <c r="I727" s="153"/>
      <c r="J727" s="153">
        <f t="shared" si="176"/>
        <v>0</v>
      </c>
      <c r="K727" s="114">
        <f t="shared" si="177"/>
        <v>0</v>
      </c>
    </row>
    <row r="728" spans="1:11" ht="30">
      <c r="A728" s="151" t="s">
        <v>999</v>
      </c>
      <c r="B728" s="151" t="s">
        <v>16</v>
      </c>
      <c r="C728" s="151" t="s">
        <v>20</v>
      </c>
      <c r="D728" s="151" t="s">
        <v>1000</v>
      </c>
      <c r="E728" s="152" t="s">
        <v>1001</v>
      </c>
      <c r="F728" s="151" t="s">
        <v>23</v>
      </c>
      <c r="G728" s="151">
        <v>1</v>
      </c>
      <c r="H728" s="153"/>
      <c r="I728" s="153"/>
      <c r="J728" s="153">
        <f t="shared" si="176"/>
        <v>0</v>
      </c>
      <c r="K728" s="114">
        <f t="shared" si="177"/>
        <v>0</v>
      </c>
    </row>
    <row r="729" spans="1:11" ht="30">
      <c r="A729" s="151" t="s">
        <v>1002</v>
      </c>
      <c r="B729" s="151" t="s">
        <v>16</v>
      </c>
      <c r="C729" s="151" t="s">
        <v>20</v>
      </c>
      <c r="D729" s="151" t="s">
        <v>1003</v>
      </c>
      <c r="E729" s="152" t="s">
        <v>1004</v>
      </c>
      <c r="F729" s="151" t="s">
        <v>23</v>
      </c>
      <c r="G729" s="151">
        <v>1</v>
      </c>
      <c r="H729" s="153"/>
      <c r="I729" s="153"/>
      <c r="J729" s="153">
        <f t="shared" si="176"/>
        <v>0</v>
      </c>
      <c r="K729" s="114">
        <f t="shared" si="177"/>
        <v>0</v>
      </c>
    </row>
    <row r="730" spans="1:11" ht="30">
      <c r="A730" s="151" t="s">
        <v>1005</v>
      </c>
      <c r="B730" s="151" t="s">
        <v>16</v>
      </c>
      <c r="C730" s="151" t="s">
        <v>17</v>
      </c>
      <c r="D730" s="151">
        <v>91996</v>
      </c>
      <c r="E730" s="152" t="s">
        <v>440</v>
      </c>
      <c r="F730" s="151" t="s">
        <v>23</v>
      </c>
      <c r="G730" s="151">
        <v>72</v>
      </c>
      <c r="H730" s="153"/>
      <c r="I730" s="153"/>
      <c r="J730" s="153">
        <f t="shared" si="176"/>
        <v>0</v>
      </c>
      <c r="K730" s="114">
        <f t="shared" si="177"/>
        <v>0</v>
      </c>
    </row>
    <row r="731" spans="1:11" ht="45">
      <c r="A731" s="151" t="s">
        <v>1006</v>
      </c>
      <c r="B731" s="151" t="s">
        <v>16</v>
      </c>
      <c r="C731" s="151" t="s">
        <v>17</v>
      </c>
      <c r="D731" s="151">
        <v>91925</v>
      </c>
      <c r="E731" s="152" t="s">
        <v>1007</v>
      </c>
      <c r="F731" s="151" t="s">
        <v>43</v>
      </c>
      <c r="G731" s="151">
        <v>2000</v>
      </c>
      <c r="H731" s="153"/>
      <c r="I731" s="153"/>
      <c r="J731" s="153">
        <f t="shared" si="176"/>
        <v>0</v>
      </c>
      <c r="K731" s="114">
        <f t="shared" si="177"/>
        <v>0</v>
      </c>
    </row>
    <row r="732" spans="1:11" ht="45">
      <c r="A732" s="151" t="s">
        <v>1008</v>
      </c>
      <c r="B732" s="151" t="s">
        <v>16</v>
      </c>
      <c r="C732" s="151" t="s">
        <v>17</v>
      </c>
      <c r="D732" s="151">
        <v>91940</v>
      </c>
      <c r="E732" s="152" t="s">
        <v>409</v>
      </c>
      <c r="F732" s="151" t="s">
        <v>23</v>
      </c>
      <c r="G732" s="151">
        <v>53</v>
      </c>
      <c r="H732" s="153"/>
      <c r="I732" s="153"/>
      <c r="J732" s="153">
        <f t="shared" si="176"/>
        <v>0</v>
      </c>
      <c r="K732" s="114">
        <f t="shared" si="177"/>
        <v>0</v>
      </c>
    </row>
    <row r="733" spans="1:11" ht="45">
      <c r="A733" s="151" t="s">
        <v>1009</v>
      </c>
      <c r="B733" s="151" t="s">
        <v>16</v>
      </c>
      <c r="C733" s="151" t="s">
        <v>17</v>
      </c>
      <c r="D733" s="151">
        <v>95750</v>
      </c>
      <c r="E733" s="152" t="s">
        <v>1010</v>
      </c>
      <c r="F733" s="151" t="s">
        <v>43</v>
      </c>
      <c r="G733" s="151">
        <v>203</v>
      </c>
      <c r="H733" s="153"/>
      <c r="I733" s="153"/>
      <c r="J733" s="153">
        <f t="shared" si="176"/>
        <v>0</v>
      </c>
      <c r="K733" s="114">
        <f t="shared" si="177"/>
        <v>0</v>
      </c>
    </row>
    <row r="734" spans="1:11" ht="45">
      <c r="A734" s="151" t="s">
        <v>1011</v>
      </c>
      <c r="B734" s="151" t="s">
        <v>16</v>
      </c>
      <c r="C734" s="151" t="s">
        <v>17</v>
      </c>
      <c r="D734" s="151">
        <v>95796</v>
      </c>
      <c r="E734" s="152" t="s">
        <v>1012</v>
      </c>
      <c r="F734" s="151" t="s">
        <v>23</v>
      </c>
      <c r="G734" s="151">
        <v>23</v>
      </c>
      <c r="H734" s="153"/>
      <c r="I734" s="153"/>
      <c r="J734" s="153">
        <f t="shared" si="176"/>
        <v>0</v>
      </c>
      <c r="K734" s="114">
        <f t="shared" si="177"/>
        <v>0</v>
      </c>
    </row>
    <row r="735" spans="1:11" ht="45">
      <c r="A735" s="151" t="s">
        <v>1013</v>
      </c>
      <c r="B735" s="151" t="s">
        <v>16</v>
      </c>
      <c r="C735" s="151" t="s">
        <v>20</v>
      </c>
      <c r="D735" s="151" t="s">
        <v>1014</v>
      </c>
      <c r="E735" s="152" t="s">
        <v>1015</v>
      </c>
      <c r="F735" s="151" t="s">
        <v>23</v>
      </c>
      <c r="G735" s="151">
        <v>206</v>
      </c>
      <c r="H735" s="153"/>
      <c r="I735" s="153"/>
      <c r="J735" s="153">
        <f t="shared" si="176"/>
        <v>0</v>
      </c>
      <c r="K735" s="114">
        <f t="shared" si="177"/>
        <v>0</v>
      </c>
    </row>
    <row r="736" spans="1:11" ht="45">
      <c r="A736" s="151" t="s">
        <v>1016</v>
      </c>
      <c r="B736" s="151" t="s">
        <v>16</v>
      </c>
      <c r="C736" s="151" t="s">
        <v>17</v>
      </c>
      <c r="D736" s="151">
        <v>95738</v>
      </c>
      <c r="E736" s="152" t="s">
        <v>1017</v>
      </c>
      <c r="F736" s="151" t="s">
        <v>23</v>
      </c>
      <c r="G736" s="151">
        <v>68</v>
      </c>
      <c r="H736" s="153"/>
      <c r="I736" s="153"/>
      <c r="J736" s="153">
        <f t="shared" si="176"/>
        <v>0</v>
      </c>
      <c r="K736" s="114">
        <f t="shared" si="177"/>
        <v>0</v>
      </c>
    </row>
    <row r="737" spans="1:11" ht="90">
      <c r="A737" s="151" t="s">
        <v>1018</v>
      </c>
      <c r="B737" s="151" t="s">
        <v>16</v>
      </c>
      <c r="C737" s="151" t="s">
        <v>20</v>
      </c>
      <c r="D737" s="151" t="s">
        <v>955</v>
      </c>
      <c r="E737" s="152" t="s">
        <v>956</v>
      </c>
      <c r="F737" s="151" t="s">
        <v>23</v>
      </c>
      <c r="G737" s="151">
        <v>412</v>
      </c>
      <c r="H737" s="153"/>
      <c r="I737" s="153"/>
      <c r="J737" s="153">
        <f t="shared" si="176"/>
        <v>0</v>
      </c>
      <c r="K737" s="114">
        <f t="shared" si="177"/>
        <v>0</v>
      </c>
    </row>
    <row r="738" spans="1:11" ht="45">
      <c r="A738" s="151" t="s">
        <v>1019</v>
      </c>
      <c r="B738" s="151" t="s">
        <v>16</v>
      </c>
      <c r="C738" s="151" t="s">
        <v>17</v>
      </c>
      <c r="D738" s="151">
        <v>97887</v>
      </c>
      <c r="E738" s="152" t="s">
        <v>1020</v>
      </c>
      <c r="F738" s="151" t="s">
        <v>23</v>
      </c>
      <c r="G738" s="151">
        <v>3</v>
      </c>
      <c r="H738" s="153"/>
      <c r="I738" s="153"/>
      <c r="J738" s="153">
        <f t="shared" si="176"/>
        <v>0</v>
      </c>
      <c r="K738" s="114">
        <f t="shared" si="177"/>
        <v>0</v>
      </c>
    </row>
    <row r="739" spans="1:11" ht="15.75">
      <c r="A739" s="154" t="s">
        <v>1021</v>
      </c>
      <c r="B739" s="154"/>
      <c r="C739" s="154"/>
      <c r="D739" s="154"/>
      <c r="E739" s="155" t="s">
        <v>1022</v>
      </c>
      <c r="F739" s="154"/>
      <c r="G739" s="154"/>
      <c r="H739" s="156"/>
      <c r="I739" s="156"/>
      <c r="J739" s="156"/>
      <c r="K739" s="156">
        <f>SUM(K741,K756)</f>
        <v>0</v>
      </c>
    </row>
    <row r="740" spans="1:11">
      <c r="A740" s="151"/>
      <c r="B740" s="151"/>
      <c r="C740" s="151"/>
      <c r="D740" s="151"/>
      <c r="E740" s="152"/>
      <c r="F740" s="151"/>
      <c r="G740" s="151"/>
      <c r="H740" s="153"/>
      <c r="I740" s="153"/>
      <c r="J740" s="153"/>
      <c r="K740" s="153"/>
    </row>
    <row r="741" spans="1:11" ht="15.75">
      <c r="A741" s="157" t="s">
        <v>1023</v>
      </c>
      <c r="B741" s="157"/>
      <c r="C741" s="157"/>
      <c r="D741" s="157"/>
      <c r="E741" s="158" t="s">
        <v>1024</v>
      </c>
      <c r="F741" s="157"/>
      <c r="G741" s="157"/>
      <c r="H741" s="159"/>
      <c r="I741" s="159"/>
      <c r="J741" s="159"/>
      <c r="K741" s="159">
        <f>SUM(K743:K755)</f>
        <v>0</v>
      </c>
    </row>
    <row r="742" spans="1:11">
      <c r="A742" s="151"/>
      <c r="B742" s="151"/>
      <c r="C742" s="151"/>
      <c r="D742" s="151"/>
      <c r="E742" s="152"/>
      <c r="F742" s="151"/>
      <c r="G742" s="151"/>
      <c r="H742" s="153"/>
      <c r="I742" s="153"/>
      <c r="J742" s="153"/>
      <c r="K742" s="153"/>
    </row>
    <row r="743" spans="1:11" ht="45">
      <c r="A743" s="151" t="s">
        <v>1025</v>
      </c>
      <c r="B743" s="151" t="s">
        <v>16</v>
      </c>
      <c r="C743" s="151" t="s">
        <v>17</v>
      </c>
      <c r="D743" s="151">
        <v>92390</v>
      </c>
      <c r="E743" s="152" t="s">
        <v>1026</v>
      </c>
      <c r="F743" s="151" t="s">
        <v>23</v>
      </c>
      <c r="G743" s="151">
        <v>10</v>
      </c>
      <c r="H743" s="153"/>
      <c r="I743" s="153"/>
      <c r="J743" s="153">
        <f t="shared" ref="J743:J755" si="178">TRUNC(G743*H743,2)</f>
        <v>0</v>
      </c>
      <c r="K743" s="114">
        <f t="shared" ref="K743:K755" si="179">TRUNC($G743*I743,2)</f>
        <v>0</v>
      </c>
    </row>
    <row r="744" spans="1:11" ht="60">
      <c r="A744" s="151" t="s">
        <v>1027</v>
      </c>
      <c r="B744" s="151" t="s">
        <v>16</v>
      </c>
      <c r="C744" s="151" t="s">
        <v>17</v>
      </c>
      <c r="D744" s="151">
        <v>92367</v>
      </c>
      <c r="E744" s="152" t="s">
        <v>1028</v>
      </c>
      <c r="F744" s="151" t="s">
        <v>43</v>
      </c>
      <c r="G744" s="151">
        <v>278</v>
      </c>
      <c r="H744" s="153"/>
      <c r="I744" s="153"/>
      <c r="J744" s="153">
        <f t="shared" si="178"/>
        <v>0</v>
      </c>
      <c r="K744" s="114">
        <f t="shared" si="179"/>
        <v>0</v>
      </c>
    </row>
    <row r="745" spans="1:11" ht="45">
      <c r="A745" s="151" t="s">
        <v>1027</v>
      </c>
      <c r="B745" s="151" t="s">
        <v>16</v>
      </c>
      <c r="C745" s="151" t="s">
        <v>20</v>
      </c>
      <c r="D745" s="151" t="s">
        <v>1029</v>
      </c>
      <c r="E745" s="152" t="s">
        <v>1030</v>
      </c>
      <c r="F745" s="151" t="s">
        <v>23</v>
      </c>
      <c r="G745" s="151">
        <v>5</v>
      </c>
      <c r="H745" s="153"/>
      <c r="I745" s="153"/>
      <c r="J745" s="153">
        <f t="shared" si="178"/>
        <v>0</v>
      </c>
      <c r="K745" s="114">
        <f t="shared" si="179"/>
        <v>0</v>
      </c>
    </row>
    <row r="746" spans="1:11" ht="45">
      <c r="A746" s="151" t="s">
        <v>1031</v>
      </c>
      <c r="B746" s="151" t="s">
        <v>16</v>
      </c>
      <c r="C746" s="151" t="s">
        <v>17</v>
      </c>
      <c r="D746" s="151">
        <v>92642</v>
      </c>
      <c r="E746" s="152" t="s">
        <v>1032</v>
      </c>
      <c r="F746" s="151" t="s">
        <v>23</v>
      </c>
      <c r="G746" s="151">
        <v>5</v>
      </c>
      <c r="H746" s="153"/>
      <c r="I746" s="153"/>
      <c r="J746" s="153">
        <f t="shared" si="178"/>
        <v>0</v>
      </c>
      <c r="K746" s="114">
        <f t="shared" si="179"/>
        <v>0</v>
      </c>
    </row>
    <row r="747" spans="1:11" ht="45">
      <c r="A747" s="151" t="s">
        <v>1033</v>
      </c>
      <c r="B747" s="151" t="s">
        <v>16</v>
      </c>
      <c r="C747" s="151" t="s">
        <v>17</v>
      </c>
      <c r="D747" s="151">
        <v>92896</v>
      </c>
      <c r="E747" s="152" t="s">
        <v>1034</v>
      </c>
      <c r="F747" s="151" t="s">
        <v>23</v>
      </c>
      <c r="G747" s="151">
        <v>2</v>
      </c>
      <c r="H747" s="153"/>
      <c r="I747" s="153"/>
      <c r="J747" s="153">
        <f t="shared" si="178"/>
        <v>0</v>
      </c>
      <c r="K747" s="114">
        <f t="shared" si="179"/>
        <v>0</v>
      </c>
    </row>
    <row r="748" spans="1:11" ht="45">
      <c r="A748" s="151" t="s">
        <v>1035</v>
      </c>
      <c r="B748" s="151" t="s">
        <v>16</v>
      </c>
      <c r="C748" s="151" t="s">
        <v>17</v>
      </c>
      <c r="D748" s="151">
        <v>92377</v>
      </c>
      <c r="E748" s="152" t="s">
        <v>1036</v>
      </c>
      <c r="F748" s="151" t="s">
        <v>23</v>
      </c>
      <c r="G748" s="151">
        <v>5</v>
      </c>
      <c r="H748" s="153"/>
      <c r="I748" s="153"/>
      <c r="J748" s="153">
        <f t="shared" si="178"/>
        <v>0</v>
      </c>
      <c r="K748" s="114">
        <f t="shared" si="179"/>
        <v>0</v>
      </c>
    </row>
    <row r="749" spans="1:11" ht="60">
      <c r="A749" s="151" t="s">
        <v>1037</v>
      </c>
      <c r="B749" s="151" t="s">
        <v>16</v>
      </c>
      <c r="C749" s="151" t="s">
        <v>17</v>
      </c>
      <c r="D749" s="151">
        <v>94499</v>
      </c>
      <c r="E749" s="152" t="s">
        <v>1038</v>
      </c>
      <c r="F749" s="151" t="s">
        <v>23</v>
      </c>
      <c r="G749" s="151">
        <v>2</v>
      </c>
      <c r="H749" s="153"/>
      <c r="I749" s="153"/>
      <c r="J749" s="153">
        <f t="shared" si="178"/>
        <v>0</v>
      </c>
      <c r="K749" s="114">
        <f t="shared" si="179"/>
        <v>0</v>
      </c>
    </row>
    <row r="750" spans="1:11" ht="30">
      <c r="A750" s="151" t="s">
        <v>1039</v>
      </c>
      <c r="B750" s="151" t="s">
        <v>16</v>
      </c>
      <c r="C750" s="151" t="s">
        <v>17</v>
      </c>
      <c r="D750" s="151">
        <v>99624</v>
      </c>
      <c r="E750" s="152" t="s">
        <v>1040</v>
      </c>
      <c r="F750" s="151" t="s">
        <v>23</v>
      </c>
      <c r="G750" s="151">
        <v>1</v>
      </c>
      <c r="H750" s="153"/>
      <c r="I750" s="153"/>
      <c r="J750" s="153">
        <f t="shared" si="178"/>
        <v>0</v>
      </c>
      <c r="K750" s="114">
        <f t="shared" si="179"/>
        <v>0</v>
      </c>
    </row>
    <row r="751" spans="1:11" ht="75">
      <c r="A751" s="151" t="s">
        <v>1041</v>
      </c>
      <c r="B751" s="151" t="s">
        <v>16</v>
      </c>
      <c r="C751" s="151" t="s">
        <v>20</v>
      </c>
      <c r="D751" s="151" t="s">
        <v>1042</v>
      </c>
      <c r="E751" s="152" t="s">
        <v>1043</v>
      </c>
      <c r="F751" s="151" t="s">
        <v>23</v>
      </c>
      <c r="G751" s="151">
        <v>5</v>
      </c>
      <c r="H751" s="153"/>
      <c r="I751" s="153"/>
      <c r="J751" s="153">
        <f t="shared" si="178"/>
        <v>0</v>
      </c>
      <c r="K751" s="114">
        <f t="shared" si="179"/>
        <v>0</v>
      </c>
    </row>
    <row r="752" spans="1:11" ht="30">
      <c r="A752" s="151" t="s">
        <v>1044</v>
      </c>
      <c r="B752" s="151" t="s">
        <v>16</v>
      </c>
      <c r="C752" s="151" t="s">
        <v>20</v>
      </c>
      <c r="D752" s="151" t="s">
        <v>1045</v>
      </c>
      <c r="E752" s="152" t="s">
        <v>1046</v>
      </c>
      <c r="F752" s="151" t="s">
        <v>23</v>
      </c>
      <c r="G752" s="151">
        <v>1</v>
      </c>
      <c r="H752" s="153"/>
      <c r="I752" s="153"/>
      <c r="J752" s="153">
        <f t="shared" si="178"/>
        <v>0</v>
      </c>
      <c r="K752" s="114">
        <f t="shared" si="179"/>
        <v>0</v>
      </c>
    </row>
    <row r="753" spans="1:11" ht="30">
      <c r="A753" s="151" t="s">
        <v>1047</v>
      </c>
      <c r="B753" s="151" t="s">
        <v>16</v>
      </c>
      <c r="C753" s="151" t="s">
        <v>20</v>
      </c>
      <c r="D753" s="151" t="s">
        <v>1048</v>
      </c>
      <c r="E753" s="152" t="s">
        <v>1049</v>
      </c>
      <c r="F753" s="151" t="s">
        <v>23</v>
      </c>
      <c r="G753" s="151">
        <v>1</v>
      </c>
      <c r="H753" s="153"/>
      <c r="I753" s="153"/>
      <c r="J753" s="153">
        <f t="shared" si="178"/>
        <v>0</v>
      </c>
      <c r="K753" s="114">
        <f t="shared" si="179"/>
        <v>0</v>
      </c>
    </row>
    <row r="754" spans="1:11" ht="30">
      <c r="A754" s="151" t="s">
        <v>1050</v>
      </c>
      <c r="B754" s="151" t="s">
        <v>16</v>
      </c>
      <c r="C754" s="151" t="s">
        <v>17</v>
      </c>
      <c r="D754" s="151">
        <v>97668</v>
      </c>
      <c r="E754" s="152" t="s">
        <v>403</v>
      </c>
      <c r="F754" s="151" t="s">
        <v>43</v>
      </c>
      <c r="G754" s="151">
        <v>100</v>
      </c>
      <c r="H754" s="153"/>
      <c r="I754" s="153"/>
      <c r="J754" s="153">
        <f t="shared" si="178"/>
        <v>0</v>
      </c>
      <c r="K754" s="114">
        <f t="shared" si="179"/>
        <v>0</v>
      </c>
    </row>
    <row r="755" spans="1:11" ht="45">
      <c r="A755" s="151" t="s">
        <v>1051</v>
      </c>
      <c r="B755" s="151" t="s">
        <v>16</v>
      </c>
      <c r="C755" s="151" t="s">
        <v>17</v>
      </c>
      <c r="D755" s="151">
        <v>101562</v>
      </c>
      <c r="E755" s="152" t="s">
        <v>1052</v>
      </c>
      <c r="F755" s="151" t="s">
        <v>43</v>
      </c>
      <c r="G755" s="151">
        <v>300</v>
      </c>
      <c r="H755" s="153"/>
      <c r="I755" s="153"/>
      <c r="J755" s="153">
        <f t="shared" si="178"/>
        <v>0</v>
      </c>
      <c r="K755" s="114">
        <f t="shared" si="179"/>
        <v>0</v>
      </c>
    </row>
    <row r="756" spans="1:11" ht="15.75">
      <c r="A756" s="157" t="s">
        <v>1053</v>
      </c>
      <c r="B756" s="157"/>
      <c r="C756" s="157"/>
      <c r="D756" s="157"/>
      <c r="E756" s="158" t="s">
        <v>1054</v>
      </c>
      <c r="F756" s="157"/>
      <c r="G756" s="157"/>
      <c r="H756" s="159"/>
      <c r="I756" s="159"/>
      <c r="J756" s="159"/>
      <c r="K756" s="159">
        <f>SUM(K758:K762)</f>
        <v>0</v>
      </c>
    </row>
    <row r="757" spans="1:11">
      <c r="A757" s="151"/>
      <c r="B757" s="151"/>
      <c r="C757" s="151"/>
      <c r="D757" s="151"/>
      <c r="E757" s="152"/>
      <c r="F757" s="151"/>
      <c r="G757" s="151"/>
      <c r="H757" s="153"/>
      <c r="I757" s="153"/>
      <c r="J757" s="153"/>
      <c r="K757" s="153"/>
    </row>
    <row r="758" spans="1:11" ht="30">
      <c r="A758" s="151" t="s">
        <v>1055</v>
      </c>
      <c r="B758" s="151" t="s">
        <v>16</v>
      </c>
      <c r="C758" s="151" t="s">
        <v>17</v>
      </c>
      <c r="D758" s="151">
        <v>101913</v>
      </c>
      <c r="E758" s="152" t="s">
        <v>1056</v>
      </c>
      <c r="F758" s="151" t="s">
        <v>23</v>
      </c>
      <c r="G758" s="151">
        <v>1</v>
      </c>
      <c r="H758" s="153"/>
      <c r="I758" s="153"/>
      <c r="J758" s="153">
        <f t="shared" ref="J758:J762" si="180">TRUNC(G758*H758,2)</f>
        <v>0</v>
      </c>
      <c r="K758" s="114">
        <f t="shared" ref="K758:K762" si="181">TRUNC($G758*I758,2)</f>
        <v>0</v>
      </c>
    </row>
    <row r="759" spans="1:11" ht="60">
      <c r="A759" s="151" t="s">
        <v>1057</v>
      </c>
      <c r="B759" s="151" t="s">
        <v>16</v>
      </c>
      <c r="C759" s="151" t="s">
        <v>17</v>
      </c>
      <c r="D759" s="151">
        <v>94499</v>
      </c>
      <c r="E759" s="152" t="s">
        <v>1038</v>
      </c>
      <c r="F759" s="151" t="s">
        <v>23</v>
      </c>
      <c r="G759" s="151">
        <v>1</v>
      </c>
      <c r="H759" s="153"/>
      <c r="I759" s="153"/>
      <c r="J759" s="153">
        <f t="shared" si="180"/>
        <v>0</v>
      </c>
      <c r="K759" s="114">
        <f t="shared" si="181"/>
        <v>0</v>
      </c>
    </row>
    <row r="760" spans="1:11" ht="30">
      <c r="A760" s="151" t="s">
        <v>1058</v>
      </c>
      <c r="B760" s="151" t="s">
        <v>16</v>
      </c>
      <c r="C760" s="151" t="s">
        <v>17</v>
      </c>
      <c r="D760" s="151">
        <v>99624</v>
      </c>
      <c r="E760" s="152" t="s">
        <v>1040</v>
      </c>
      <c r="F760" s="151" t="s">
        <v>23</v>
      </c>
      <c r="G760" s="151">
        <v>1</v>
      </c>
      <c r="H760" s="153"/>
      <c r="I760" s="153"/>
      <c r="J760" s="153">
        <f t="shared" si="180"/>
        <v>0</v>
      </c>
      <c r="K760" s="114">
        <f t="shared" si="181"/>
        <v>0</v>
      </c>
    </row>
    <row r="761" spans="1:11" ht="60">
      <c r="A761" s="151" t="s">
        <v>1059</v>
      </c>
      <c r="B761" s="151" t="s">
        <v>16</v>
      </c>
      <c r="C761" s="151" t="s">
        <v>20</v>
      </c>
      <c r="D761" s="151" t="s">
        <v>1060</v>
      </c>
      <c r="E761" s="152" t="s">
        <v>1061</v>
      </c>
      <c r="F761" s="151" t="s">
        <v>23</v>
      </c>
      <c r="G761" s="151">
        <v>1</v>
      </c>
      <c r="H761" s="153"/>
      <c r="I761" s="153"/>
      <c r="J761" s="153">
        <f t="shared" si="180"/>
        <v>0</v>
      </c>
      <c r="K761" s="114">
        <f t="shared" si="181"/>
        <v>0</v>
      </c>
    </row>
    <row r="762" spans="1:11" ht="45">
      <c r="A762" s="151" t="s">
        <v>1062</v>
      </c>
      <c r="B762" s="151" t="s">
        <v>16</v>
      </c>
      <c r="C762" s="151" t="s">
        <v>20</v>
      </c>
      <c r="D762" s="151" t="s">
        <v>1063</v>
      </c>
      <c r="E762" s="152" t="s">
        <v>1064</v>
      </c>
      <c r="F762" s="151" t="s">
        <v>19</v>
      </c>
      <c r="G762" s="151">
        <v>6.2</v>
      </c>
      <c r="H762" s="153"/>
      <c r="I762" s="153"/>
      <c r="J762" s="153">
        <f t="shared" si="180"/>
        <v>0</v>
      </c>
      <c r="K762" s="114">
        <f t="shared" si="181"/>
        <v>0</v>
      </c>
    </row>
    <row r="763" spans="1:11" ht="15.75">
      <c r="A763" s="154" t="s">
        <v>1065</v>
      </c>
      <c r="B763" s="154"/>
      <c r="C763" s="154"/>
      <c r="D763" s="154"/>
      <c r="E763" s="155" t="s">
        <v>1066</v>
      </c>
      <c r="F763" s="154"/>
      <c r="G763" s="154"/>
      <c r="H763" s="156"/>
      <c r="I763" s="156"/>
      <c r="J763" s="156"/>
      <c r="K763" s="156">
        <f>SUM(K765:K779)</f>
        <v>0</v>
      </c>
    </row>
    <row r="764" spans="1:11">
      <c r="A764" s="151"/>
      <c r="B764" s="151"/>
      <c r="C764" s="151"/>
      <c r="D764" s="151"/>
      <c r="E764" s="152"/>
      <c r="F764" s="151"/>
      <c r="G764" s="151"/>
      <c r="H764" s="153"/>
      <c r="I764" s="153"/>
      <c r="J764" s="153"/>
      <c r="K764" s="153"/>
    </row>
    <row r="765" spans="1:11" ht="60">
      <c r="A765" s="151" t="s">
        <v>1067</v>
      </c>
      <c r="B765" s="151" t="s">
        <v>16</v>
      </c>
      <c r="C765" s="151" t="s">
        <v>17</v>
      </c>
      <c r="D765" s="151">
        <v>89472</v>
      </c>
      <c r="E765" s="152" t="s">
        <v>1068</v>
      </c>
      <c r="F765" s="151" t="s">
        <v>19</v>
      </c>
      <c r="G765" s="151">
        <v>12.4</v>
      </c>
      <c r="H765" s="153"/>
      <c r="I765" s="153"/>
      <c r="J765" s="153">
        <f t="shared" ref="J765:J779" si="182">TRUNC(G765*H765,2)</f>
        <v>0</v>
      </c>
      <c r="K765" s="114">
        <f t="shared" ref="K765:K779" si="183">TRUNC($G765*I765,2)</f>
        <v>0</v>
      </c>
    </row>
    <row r="766" spans="1:11" ht="60">
      <c r="A766" s="151" t="s">
        <v>1069</v>
      </c>
      <c r="B766" s="151" t="s">
        <v>16</v>
      </c>
      <c r="C766" s="151" t="s">
        <v>17</v>
      </c>
      <c r="D766" s="151">
        <v>87905</v>
      </c>
      <c r="E766" s="152" t="s">
        <v>206</v>
      </c>
      <c r="F766" s="151" t="s">
        <v>19</v>
      </c>
      <c r="G766" s="151">
        <v>23.6</v>
      </c>
      <c r="H766" s="153"/>
      <c r="I766" s="153"/>
      <c r="J766" s="153">
        <f t="shared" si="182"/>
        <v>0</v>
      </c>
      <c r="K766" s="114">
        <f t="shared" si="183"/>
        <v>0</v>
      </c>
    </row>
    <row r="767" spans="1:11" ht="60">
      <c r="A767" s="151" t="s">
        <v>1070</v>
      </c>
      <c r="B767" s="151" t="s">
        <v>16</v>
      </c>
      <c r="C767" s="151" t="s">
        <v>17</v>
      </c>
      <c r="D767" s="151">
        <v>87775</v>
      </c>
      <c r="E767" s="152" t="s">
        <v>208</v>
      </c>
      <c r="F767" s="151" t="s">
        <v>19</v>
      </c>
      <c r="G767" s="151">
        <v>23.6</v>
      </c>
      <c r="H767" s="153"/>
      <c r="I767" s="153"/>
      <c r="J767" s="153">
        <f t="shared" si="182"/>
        <v>0</v>
      </c>
      <c r="K767" s="114">
        <f t="shared" si="183"/>
        <v>0</v>
      </c>
    </row>
    <row r="768" spans="1:11" ht="45">
      <c r="A768" s="151" t="s">
        <v>1071</v>
      </c>
      <c r="B768" s="151" t="s">
        <v>16</v>
      </c>
      <c r="C768" s="151" t="s">
        <v>17</v>
      </c>
      <c r="D768" s="151">
        <v>101964</v>
      </c>
      <c r="E768" s="152" t="s">
        <v>1072</v>
      </c>
      <c r="F768" s="151" t="s">
        <v>19</v>
      </c>
      <c r="G768" s="151">
        <v>6.28</v>
      </c>
      <c r="H768" s="153"/>
      <c r="I768" s="153"/>
      <c r="J768" s="153">
        <f t="shared" si="182"/>
        <v>0</v>
      </c>
      <c r="K768" s="114">
        <f t="shared" si="183"/>
        <v>0</v>
      </c>
    </row>
    <row r="769" spans="1:11" ht="60">
      <c r="A769" s="151" t="s">
        <v>1073</v>
      </c>
      <c r="B769" s="151" t="s">
        <v>16</v>
      </c>
      <c r="C769" s="151" t="s">
        <v>17</v>
      </c>
      <c r="D769" s="151">
        <v>92688</v>
      </c>
      <c r="E769" s="152" t="s">
        <v>1074</v>
      </c>
      <c r="F769" s="151" t="s">
        <v>43</v>
      </c>
      <c r="G769" s="151">
        <v>19</v>
      </c>
      <c r="H769" s="153"/>
      <c r="I769" s="153"/>
      <c r="J769" s="153">
        <f t="shared" si="182"/>
        <v>0</v>
      </c>
      <c r="K769" s="114">
        <f t="shared" si="183"/>
        <v>0</v>
      </c>
    </row>
    <row r="770" spans="1:11" ht="45">
      <c r="A770" s="151" t="s">
        <v>1075</v>
      </c>
      <c r="B770" s="151" t="s">
        <v>16</v>
      </c>
      <c r="C770" s="151" t="s">
        <v>17</v>
      </c>
      <c r="D770" s="151">
        <v>92701</v>
      </c>
      <c r="E770" s="152" t="s">
        <v>1076</v>
      </c>
      <c r="F770" s="151" t="s">
        <v>23</v>
      </c>
      <c r="G770" s="151">
        <v>5</v>
      </c>
      <c r="H770" s="153"/>
      <c r="I770" s="153"/>
      <c r="J770" s="153">
        <f t="shared" si="182"/>
        <v>0</v>
      </c>
      <c r="K770" s="114">
        <f t="shared" si="183"/>
        <v>0</v>
      </c>
    </row>
    <row r="771" spans="1:11" ht="45">
      <c r="A771" s="151" t="s">
        <v>1077</v>
      </c>
      <c r="B771" s="151" t="s">
        <v>16</v>
      </c>
      <c r="C771" s="151" t="s">
        <v>17</v>
      </c>
      <c r="D771" s="151">
        <v>92705</v>
      </c>
      <c r="E771" s="152" t="s">
        <v>1078</v>
      </c>
      <c r="F771" s="151" t="s">
        <v>23</v>
      </c>
      <c r="G771" s="151">
        <v>1</v>
      </c>
      <c r="H771" s="153"/>
      <c r="I771" s="153"/>
      <c r="J771" s="153">
        <f t="shared" si="182"/>
        <v>0</v>
      </c>
      <c r="K771" s="114">
        <f t="shared" si="183"/>
        <v>0</v>
      </c>
    </row>
    <row r="772" spans="1:11" ht="45">
      <c r="A772" s="151" t="s">
        <v>1079</v>
      </c>
      <c r="B772" s="151" t="s">
        <v>16</v>
      </c>
      <c r="C772" s="151" t="s">
        <v>17</v>
      </c>
      <c r="D772" s="151">
        <v>92905</v>
      </c>
      <c r="E772" s="152" t="s">
        <v>1080</v>
      </c>
      <c r="F772" s="151" t="s">
        <v>23</v>
      </c>
      <c r="G772" s="151">
        <v>2</v>
      </c>
      <c r="H772" s="153"/>
      <c r="I772" s="153"/>
      <c r="J772" s="153">
        <f t="shared" si="182"/>
        <v>0</v>
      </c>
      <c r="K772" s="114">
        <f t="shared" si="183"/>
        <v>0</v>
      </c>
    </row>
    <row r="773" spans="1:11" ht="45">
      <c r="A773" s="151" t="s">
        <v>1081</v>
      </c>
      <c r="B773" s="151" t="s">
        <v>16</v>
      </c>
      <c r="C773" s="151" t="s">
        <v>17</v>
      </c>
      <c r="D773" s="151">
        <v>101963</v>
      </c>
      <c r="E773" s="152" t="s">
        <v>1082</v>
      </c>
      <c r="F773" s="151" t="s">
        <v>19</v>
      </c>
      <c r="G773" s="151">
        <v>6.28</v>
      </c>
      <c r="H773" s="153"/>
      <c r="I773" s="153"/>
      <c r="J773" s="153">
        <f t="shared" si="182"/>
        <v>0</v>
      </c>
      <c r="K773" s="114">
        <f t="shared" si="183"/>
        <v>0</v>
      </c>
    </row>
    <row r="774" spans="1:11" ht="45">
      <c r="A774" s="151" t="s">
        <v>1083</v>
      </c>
      <c r="B774" s="151" t="s">
        <v>16</v>
      </c>
      <c r="C774" s="151" t="s">
        <v>17</v>
      </c>
      <c r="D774" s="151">
        <v>92694</v>
      </c>
      <c r="E774" s="152" t="s">
        <v>1084</v>
      </c>
      <c r="F774" s="151" t="s">
        <v>23</v>
      </c>
      <c r="G774" s="151">
        <v>2</v>
      </c>
      <c r="H774" s="153"/>
      <c r="I774" s="153"/>
      <c r="J774" s="153">
        <f t="shared" si="182"/>
        <v>0</v>
      </c>
      <c r="K774" s="114">
        <f t="shared" si="183"/>
        <v>0</v>
      </c>
    </row>
    <row r="775" spans="1:11" ht="45">
      <c r="A775" s="151" t="s">
        <v>1085</v>
      </c>
      <c r="B775" s="151" t="s">
        <v>16</v>
      </c>
      <c r="C775" s="151" t="s">
        <v>17</v>
      </c>
      <c r="D775" s="151">
        <v>100747</v>
      </c>
      <c r="E775" s="152" t="s">
        <v>1086</v>
      </c>
      <c r="F775" s="151" t="s">
        <v>19</v>
      </c>
      <c r="G775" s="151">
        <v>9.7200000000000006</v>
      </c>
      <c r="H775" s="153"/>
      <c r="I775" s="153"/>
      <c r="J775" s="153">
        <f t="shared" si="182"/>
        <v>0</v>
      </c>
      <c r="K775" s="114">
        <f t="shared" si="183"/>
        <v>0</v>
      </c>
    </row>
    <row r="776" spans="1:11" ht="30">
      <c r="A776" s="151" t="s">
        <v>1087</v>
      </c>
      <c r="B776" s="151" t="s">
        <v>16</v>
      </c>
      <c r="C776" s="151" t="s">
        <v>17</v>
      </c>
      <c r="D776" s="151">
        <v>95305</v>
      </c>
      <c r="E776" s="152" t="s">
        <v>1088</v>
      </c>
      <c r="F776" s="151" t="s">
        <v>19</v>
      </c>
      <c r="G776" s="151">
        <v>23.6</v>
      </c>
      <c r="H776" s="153"/>
      <c r="I776" s="153"/>
      <c r="J776" s="153">
        <f t="shared" si="182"/>
        <v>0</v>
      </c>
      <c r="K776" s="114">
        <f t="shared" si="183"/>
        <v>0</v>
      </c>
    </row>
    <row r="777" spans="1:11" ht="30">
      <c r="A777" s="151" t="s">
        <v>1089</v>
      </c>
      <c r="B777" s="151" t="s">
        <v>16</v>
      </c>
      <c r="C777" s="151" t="s">
        <v>17</v>
      </c>
      <c r="D777" s="151">
        <v>95306</v>
      </c>
      <c r="E777" s="152" t="s">
        <v>1090</v>
      </c>
      <c r="F777" s="151" t="s">
        <v>19</v>
      </c>
      <c r="G777" s="151">
        <v>6.9</v>
      </c>
      <c r="H777" s="153"/>
      <c r="I777" s="153"/>
      <c r="J777" s="153">
        <f t="shared" si="182"/>
        <v>0</v>
      </c>
      <c r="K777" s="114">
        <f t="shared" si="183"/>
        <v>0</v>
      </c>
    </row>
    <row r="778" spans="1:11" ht="30">
      <c r="A778" s="151" t="s">
        <v>1091</v>
      </c>
      <c r="B778" s="151" t="s">
        <v>16</v>
      </c>
      <c r="C778" s="151" t="s">
        <v>17</v>
      </c>
      <c r="D778" s="151">
        <v>88489</v>
      </c>
      <c r="E778" s="152" t="s">
        <v>301</v>
      </c>
      <c r="F778" s="151" t="s">
        <v>19</v>
      </c>
      <c r="G778" s="151">
        <v>23.6</v>
      </c>
      <c r="H778" s="153"/>
      <c r="I778" s="153"/>
      <c r="J778" s="153">
        <f t="shared" si="182"/>
        <v>0</v>
      </c>
      <c r="K778" s="114">
        <f t="shared" si="183"/>
        <v>0</v>
      </c>
    </row>
    <row r="779" spans="1:11" ht="30">
      <c r="A779" s="151" t="s">
        <v>1092</v>
      </c>
      <c r="B779" s="151" t="s">
        <v>16</v>
      </c>
      <c r="C779" s="151" t="s">
        <v>17</v>
      </c>
      <c r="D779" s="151">
        <v>99861</v>
      </c>
      <c r="E779" s="152" t="s">
        <v>1093</v>
      </c>
      <c r="F779" s="151" t="s">
        <v>19</v>
      </c>
      <c r="G779" s="151">
        <v>6</v>
      </c>
      <c r="H779" s="153"/>
      <c r="I779" s="153"/>
      <c r="J779" s="153">
        <f t="shared" si="182"/>
        <v>0</v>
      </c>
      <c r="K779" s="114">
        <f t="shared" si="183"/>
        <v>0</v>
      </c>
    </row>
    <row r="780" spans="1:11" ht="15.75">
      <c r="A780" s="154" t="s">
        <v>1094</v>
      </c>
      <c r="B780" s="154"/>
      <c r="C780" s="154"/>
      <c r="D780" s="154"/>
      <c r="E780" s="155" t="s">
        <v>1095</v>
      </c>
      <c r="F780" s="154"/>
      <c r="G780" s="154"/>
      <c r="H780" s="156"/>
      <c r="I780" s="156"/>
      <c r="J780" s="156"/>
      <c r="K780" s="156">
        <f>SUM(K782:K783)</f>
        <v>0</v>
      </c>
    </row>
    <row r="781" spans="1:11">
      <c r="A781" s="151"/>
      <c r="B781" s="151"/>
      <c r="C781" s="151"/>
      <c r="D781" s="151"/>
      <c r="E781" s="152"/>
      <c r="F781" s="151"/>
      <c r="G781" s="151"/>
      <c r="H781" s="153"/>
      <c r="I781" s="153"/>
      <c r="J781" s="153"/>
      <c r="K781" s="153"/>
    </row>
    <row r="782" spans="1:11" ht="30">
      <c r="A782" s="151" t="s">
        <v>1096</v>
      </c>
      <c r="B782" s="151" t="s">
        <v>16</v>
      </c>
      <c r="C782" s="151" t="s">
        <v>20</v>
      </c>
      <c r="D782" s="151" t="s">
        <v>1097</v>
      </c>
      <c r="E782" s="152" t="s">
        <v>1098</v>
      </c>
      <c r="F782" s="151" t="s">
        <v>23</v>
      </c>
      <c r="G782" s="151">
        <v>9</v>
      </c>
      <c r="H782" s="153"/>
      <c r="I782" s="153"/>
      <c r="J782" s="153">
        <f t="shared" ref="J782:J783" si="184">TRUNC(G782*H782,2)</f>
        <v>0</v>
      </c>
      <c r="K782" s="114">
        <f t="shared" ref="K782:K783" si="185">TRUNC($G782*I782,2)</f>
        <v>0</v>
      </c>
    </row>
    <row r="783" spans="1:11" ht="30">
      <c r="A783" s="151" t="s">
        <v>1099</v>
      </c>
      <c r="B783" s="151" t="s">
        <v>16</v>
      </c>
      <c r="C783" s="151" t="s">
        <v>17</v>
      </c>
      <c r="D783" s="151">
        <v>97599</v>
      </c>
      <c r="E783" s="152" t="s">
        <v>1100</v>
      </c>
      <c r="F783" s="151" t="s">
        <v>23</v>
      </c>
      <c r="G783" s="151">
        <v>80</v>
      </c>
      <c r="H783" s="153"/>
      <c r="I783" s="153"/>
      <c r="J783" s="153">
        <f t="shared" si="184"/>
        <v>0</v>
      </c>
      <c r="K783" s="114">
        <f t="shared" si="185"/>
        <v>0</v>
      </c>
    </row>
    <row r="784" spans="1:11" ht="15.75">
      <c r="A784" s="148" t="s">
        <v>1101</v>
      </c>
      <c r="B784" s="148"/>
      <c r="C784" s="148"/>
      <c r="D784" s="148"/>
      <c r="E784" s="149" t="s">
        <v>1102</v>
      </c>
      <c r="F784" s="148"/>
      <c r="G784" s="148"/>
      <c r="H784" s="150"/>
      <c r="I784" s="150"/>
      <c r="J784" s="150"/>
      <c r="K784" s="150">
        <f>SUM(K786,K796)</f>
        <v>0</v>
      </c>
    </row>
    <row r="785" spans="1:11">
      <c r="A785" s="151"/>
      <c r="B785" s="151"/>
      <c r="C785" s="151"/>
      <c r="D785" s="151"/>
      <c r="E785" s="152"/>
      <c r="F785" s="151"/>
      <c r="G785" s="151"/>
      <c r="H785" s="153"/>
      <c r="I785" s="153"/>
      <c r="J785" s="153"/>
      <c r="K785" s="153"/>
    </row>
    <row r="786" spans="1:11" ht="15.75">
      <c r="A786" s="154" t="s">
        <v>1103</v>
      </c>
      <c r="B786" s="154"/>
      <c r="C786" s="154"/>
      <c r="D786" s="154"/>
      <c r="E786" s="155" t="s">
        <v>1104</v>
      </c>
      <c r="F786" s="154"/>
      <c r="G786" s="154"/>
      <c r="H786" s="156"/>
      <c r="I786" s="156"/>
      <c r="J786" s="156"/>
      <c r="K786" s="156">
        <f>SUM(K788:K795)</f>
        <v>0</v>
      </c>
    </row>
    <row r="787" spans="1:11">
      <c r="A787" s="151"/>
      <c r="B787" s="151"/>
      <c r="C787" s="151"/>
      <c r="D787" s="151"/>
      <c r="E787" s="152"/>
      <c r="F787" s="151"/>
      <c r="G787" s="151"/>
      <c r="H787" s="153"/>
      <c r="I787" s="153"/>
      <c r="J787" s="153"/>
      <c r="K787" s="153"/>
    </row>
    <row r="788" spans="1:11" ht="60">
      <c r="A788" s="151" t="s">
        <v>1105</v>
      </c>
      <c r="B788" s="151" t="s">
        <v>16</v>
      </c>
      <c r="C788" s="151" t="s">
        <v>17</v>
      </c>
      <c r="D788" s="151">
        <v>100764</v>
      </c>
      <c r="E788" s="152" t="s">
        <v>1106</v>
      </c>
      <c r="F788" s="151" t="s">
        <v>83</v>
      </c>
      <c r="G788" s="151">
        <v>1105.96</v>
      </c>
      <c r="H788" s="153"/>
      <c r="I788" s="153"/>
      <c r="J788" s="153">
        <f t="shared" ref="J788:J795" si="186">TRUNC(G788*H788,2)</f>
        <v>0</v>
      </c>
      <c r="K788" s="114">
        <f t="shared" ref="K788:K795" si="187">TRUNC($G788*I788,2)</f>
        <v>0</v>
      </c>
    </row>
    <row r="789" spans="1:11">
      <c r="A789" s="151" t="s">
        <v>1107</v>
      </c>
      <c r="B789" s="151" t="s">
        <v>16</v>
      </c>
      <c r="C789" s="151" t="s">
        <v>17</v>
      </c>
      <c r="D789" s="151">
        <v>101451</v>
      </c>
      <c r="E789" s="152" t="s">
        <v>1108</v>
      </c>
      <c r="F789" s="151" t="s">
        <v>1109</v>
      </c>
      <c r="G789" s="151">
        <v>0.1333</v>
      </c>
      <c r="H789" s="153"/>
      <c r="I789" s="153"/>
      <c r="J789" s="153">
        <f t="shared" si="186"/>
        <v>0</v>
      </c>
      <c r="K789" s="114">
        <f t="shared" si="187"/>
        <v>0</v>
      </c>
    </row>
    <row r="790" spans="1:11">
      <c r="A790" s="151" t="s">
        <v>1110</v>
      </c>
      <c r="B790" s="151" t="s">
        <v>16</v>
      </c>
      <c r="C790" s="151" t="s">
        <v>17</v>
      </c>
      <c r="D790" s="151">
        <v>101379</v>
      </c>
      <c r="E790" s="152" t="s">
        <v>1111</v>
      </c>
      <c r="F790" s="151" t="s">
        <v>1109</v>
      </c>
      <c r="G790" s="151">
        <v>0.1333</v>
      </c>
      <c r="H790" s="153"/>
      <c r="I790" s="153"/>
      <c r="J790" s="153">
        <f t="shared" si="186"/>
        <v>0</v>
      </c>
      <c r="K790" s="114">
        <f t="shared" si="187"/>
        <v>0</v>
      </c>
    </row>
    <row r="791" spans="1:11" ht="60">
      <c r="A791" s="151" t="s">
        <v>1112</v>
      </c>
      <c r="B791" s="151" t="s">
        <v>16</v>
      </c>
      <c r="C791" s="151" t="s">
        <v>17</v>
      </c>
      <c r="D791" s="151">
        <v>100749</v>
      </c>
      <c r="E791" s="152" t="s">
        <v>220</v>
      </c>
      <c r="F791" s="151" t="s">
        <v>19</v>
      </c>
      <c r="G791" s="151">
        <v>39.5</v>
      </c>
      <c r="H791" s="153"/>
      <c r="I791" s="153"/>
      <c r="J791" s="153">
        <f t="shared" si="186"/>
        <v>0</v>
      </c>
      <c r="K791" s="114">
        <f t="shared" si="187"/>
        <v>0</v>
      </c>
    </row>
    <row r="792" spans="1:11" ht="30">
      <c r="A792" s="151" t="s">
        <v>1113</v>
      </c>
      <c r="B792" s="151" t="s">
        <v>16</v>
      </c>
      <c r="C792" s="151" t="s">
        <v>17</v>
      </c>
      <c r="D792" s="151">
        <v>94216</v>
      </c>
      <c r="E792" s="152" t="s">
        <v>218</v>
      </c>
      <c r="F792" s="151" t="s">
        <v>19</v>
      </c>
      <c r="G792" s="151">
        <v>39.5</v>
      </c>
      <c r="H792" s="153"/>
      <c r="I792" s="153"/>
      <c r="J792" s="153">
        <f t="shared" si="186"/>
        <v>0</v>
      </c>
      <c r="K792" s="114">
        <f t="shared" si="187"/>
        <v>0</v>
      </c>
    </row>
    <row r="793" spans="1:11" ht="30">
      <c r="A793" s="151" t="s">
        <v>1114</v>
      </c>
      <c r="B793" s="151" t="s">
        <v>16</v>
      </c>
      <c r="C793" s="151" t="s">
        <v>17</v>
      </c>
      <c r="D793" s="151">
        <v>96547</v>
      </c>
      <c r="E793" s="152" t="s">
        <v>113</v>
      </c>
      <c r="F793" s="151" t="s">
        <v>83</v>
      </c>
      <c r="G793" s="151">
        <v>13.53</v>
      </c>
      <c r="H793" s="153"/>
      <c r="I793" s="153"/>
      <c r="J793" s="153">
        <f t="shared" si="186"/>
        <v>0</v>
      </c>
      <c r="K793" s="114">
        <f t="shared" si="187"/>
        <v>0</v>
      </c>
    </row>
    <row r="794" spans="1:11" ht="30">
      <c r="A794" s="151" t="s">
        <v>1115</v>
      </c>
      <c r="B794" s="151" t="s">
        <v>16</v>
      </c>
      <c r="C794" s="151" t="s">
        <v>17</v>
      </c>
      <c r="D794" s="151">
        <v>96523</v>
      </c>
      <c r="E794" s="152" t="s">
        <v>76</v>
      </c>
      <c r="F794" s="151" t="s">
        <v>57</v>
      </c>
      <c r="G794" s="151">
        <v>2.1800000000000002</v>
      </c>
      <c r="H794" s="153"/>
      <c r="I794" s="153"/>
      <c r="J794" s="153">
        <f t="shared" si="186"/>
        <v>0</v>
      </c>
      <c r="K794" s="114">
        <f t="shared" si="187"/>
        <v>0</v>
      </c>
    </row>
    <row r="795" spans="1:11" ht="45">
      <c r="A795" s="151" t="s">
        <v>1116</v>
      </c>
      <c r="B795" s="151" t="s">
        <v>16</v>
      </c>
      <c r="C795" s="151" t="s">
        <v>17</v>
      </c>
      <c r="D795" s="151">
        <v>100739</v>
      </c>
      <c r="E795" s="152" t="s">
        <v>753</v>
      </c>
      <c r="F795" s="151" t="s">
        <v>19</v>
      </c>
      <c r="G795" s="151">
        <v>26.067</v>
      </c>
      <c r="H795" s="153"/>
      <c r="I795" s="153"/>
      <c r="J795" s="153">
        <f t="shared" si="186"/>
        <v>0</v>
      </c>
      <c r="K795" s="114">
        <f t="shared" si="187"/>
        <v>0</v>
      </c>
    </row>
    <row r="796" spans="1:11" ht="15.75">
      <c r="A796" s="154" t="s">
        <v>1117</v>
      </c>
      <c r="B796" s="154"/>
      <c r="C796" s="154"/>
      <c r="D796" s="154"/>
      <c r="E796" s="155" t="s">
        <v>1118</v>
      </c>
      <c r="F796" s="154"/>
      <c r="G796" s="154"/>
      <c r="H796" s="156"/>
      <c r="I796" s="156"/>
      <c r="J796" s="156"/>
      <c r="K796" s="156">
        <f>SUM(K798:K806)</f>
        <v>0</v>
      </c>
    </row>
    <row r="797" spans="1:11">
      <c r="A797" s="151"/>
      <c r="B797" s="151"/>
      <c r="C797" s="151"/>
      <c r="D797" s="151"/>
      <c r="E797" s="152"/>
      <c r="F797" s="151"/>
      <c r="G797" s="151"/>
      <c r="H797" s="153"/>
      <c r="I797" s="153"/>
      <c r="J797" s="153"/>
      <c r="K797" s="153"/>
    </row>
    <row r="798" spans="1:11" ht="60">
      <c r="A798" s="151" t="s">
        <v>1119</v>
      </c>
      <c r="B798" s="151" t="s">
        <v>16</v>
      </c>
      <c r="C798" s="151" t="s">
        <v>17</v>
      </c>
      <c r="D798" s="151">
        <v>100764</v>
      </c>
      <c r="E798" s="152" t="s">
        <v>1106</v>
      </c>
      <c r="F798" s="151" t="s">
        <v>83</v>
      </c>
      <c r="G798" s="151">
        <v>5869.7</v>
      </c>
      <c r="H798" s="153"/>
      <c r="I798" s="153"/>
      <c r="J798" s="153">
        <f t="shared" ref="J798:J806" si="188">TRUNC(G798*H798,2)</f>
        <v>0</v>
      </c>
      <c r="K798" s="114">
        <f t="shared" ref="K798:K806" si="189">TRUNC($G798*I798,2)</f>
        <v>0</v>
      </c>
    </row>
    <row r="799" spans="1:11">
      <c r="A799" s="151" t="s">
        <v>1120</v>
      </c>
      <c r="B799" s="151" t="s">
        <v>16</v>
      </c>
      <c r="C799" s="151" t="s">
        <v>17</v>
      </c>
      <c r="D799" s="151">
        <v>101451</v>
      </c>
      <c r="E799" s="152" t="s">
        <v>1108</v>
      </c>
      <c r="F799" s="151" t="s">
        <v>1109</v>
      </c>
      <c r="G799" s="151">
        <v>0.5</v>
      </c>
      <c r="H799" s="153"/>
      <c r="I799" s="153"/>
      <c r="J799" s="153">
        <f t="shared" si="188"/>
        <v>0</v>
      </c>
      <c r="K799" s="114">
        <f t="shared" si="189"/>
        <v>0</v>
      </c>
    </row>
    <row r="800" spans="1:11">
      <c r="A800" s="151" t="s">
        <v>1121</v>
      </c>
      <c r="B800" s="151" t="s">
        <v>16</v>
      </c>
      <c r="C800" s="151" t="s">
        <v>17</v>
      </c>
      <c r="D800" s="151">
        <v>101379</v>
      </c>
      <c r="E800" s="152" t="s">
        <v>1111</v>
      </c>
      <c r="F800" s="151" t="s">
        <v>1109</v>
      </c>
      <c r="G800" s="151">
        <v>0.5</v>
      </c>
      <c r="H800" s="153"/>
      <c r="I800" s="153"/>
      <c r="J800" s="153">
        <f t="shared" si="188"/>
        <v>0</v>
      </c>
      <c r="K800" s="114">
        <f t="shared" si="189"/>
        <v>0</v>
      </c>
    </row>
    <row r="801" spans="1:11" ht="60">
      <c r="A801" s="151" t="s">
        <v>1122</v>
      </c>
      <c r="B801" s="151" t="s">
        <v>16</v>
      </c>
      <c r="C801" s="151" t="s">
        <v>17</v>
      </c>
      <c r="D801" s="151">
        <v>100749</v>
      </c>
      <c r="E801" s="152" t="s">
        <v>220</v>
      </c>
      <c r="F801" s="151" t="s">
        <v>19</v>
      </c>
      <c r="G801" s="151">
        <v>173.75</v>
      </c>
      <c r="H801" s="153"/>
      <c r="I801" s="153"/>
      <c r="J801" s="153">
        <f t="shared" si="188"/>
        <v>0</v>
      </c>
      <c r="K801" s="114">
        <f t="shared" si="189"/>
        <v>0</v>
      </c>
    </row>
    <row r="802" spans="1:11" ht="30">
      <c r="A802" s="151" t="s">
        <v>1123</v>
      </c>
      <c r="B802" s="151" t="s">
        <v>16</v>
      </c>
      <c r="C802" s="151" t="s">
        <v>17</v>
      </c>
      <c r="D802" s="151">
        <v>94216</v>
      </c>
      <c r="E802" s="152" t="s">
        <v>218</v>
      </c>
      <c r="F802" s="151" t="s">
        <v>19</v>
      </c>
      <c r="G802" s="151">
        <v>173.75</v>
      </c>
      <c r="H802" s="153"/>
      <c r="I802" s="153"/>
      <c r="J802" s="153">
        <f t="shared" si="188"/>
        <v>0</v>
      </c>
      <c r="K802" s="114">
        <f t="shared" si="189"/>
        <v>0</v>
      </c>
    </row>
    <row r="803" spans="1:11" ht="30">
      <c r="A803" s="151" t="s">
        <v>1124</v>
      </c>
      <c r="B803" s="151" t="s">
        <v>16</v>
      </c>
      <c r="C803" s="151" t="s">
        <v>17</v>
      </c>
      <c r="D803" s="151">
        <v>96547</v>
      </c>
      <c r="E803" s="152" t="s">
        <v>113</v>
      </c>
      <c r="F803" s="151" t="s">
        <v>83</v>
      </c>
      <c r="G803" s="151">
        <v>323.44</v>
      </c>
      <c r="H803" s="153"/>
      <c r="I803" s="153"/>
      <c r="J803" s="153">
        <f t="shared" si="188"/>
        <v>0</v>
      </c>
      <c r="K803" s="114">
        <f t="shared" si="189"/>
        <v>0</v>
      </c>
    </row>
    <row r="804" spans="1:11" ht="30">
      <c r="A804" s="151" t="s">
        <v>1125</v>
      </c>
      <c r="B804" s="151" t="s">
        <v>16</v>
      </c>
      <c r="C804" s="151" t="s">
        <v>17</v>
      </c>
      <c r="D804" s="151">
        <v>96546</v>
      </c>
      <c r="E804" s="152" t="s">
        <v>111</v>
      </c>
      <c r="F804" s="151" t="s">
        <v>83</v>
      </c>
      <c r="G804" s="151">
        <v>264.42</v>
      </c>
      <c r="H804" s="153"/>
      <c r="I804" s="153"/>
      <c r="J804" s="153">
        <f t="shared" si="188"/>
        <v>0</v>
      </c>
      <c r="K804" s="114">
        <f t="shared" si="189"/>
        <v>0</v>
      </c>
    </row>
    <row r="805" spans="1:11" ht="30">
      <c r="A805" s="151" t="s">
        <v>1126</v>
      </c>
      <c r="B805" s="151" t="s">
        <v>16</v>
      </c>
      <c r="C805" s="151" t="s">
        <v>17</v>
      </c>
      <c r="D805" s="151">
        <v>96523</v>
      </c>
      <c r="E805" s="152" t="s">
        <v>76</v>
      </c>
      <c r="F805" s="151" t="s">
        <v>57</v>
      </c>
      <c r="G805" s="151">
        <v>15.89</v>
      </c>
      <c r="H805" s="153"/>
      <c r="I805" s="153"/>
      <c r="J805" s="153">
        <f t="shared" si="188"/>
        <v>0</v>
      </c>
      <c r="K805" s="114">
        <f t="shared" si="189"/>
        <v>0</v>
      </c>
    </row>
    <row r="806" spans="1:11" ht="45">
      <c r="A806" s="151" t="s">
        <v>1127</v>
      </c>
      <c r="B806" s="151" t="s">
        <v>16</v>
      </c>
      <c r="C806" s="151" t="s">
        <v>17</v>
      </c>
      <c r="D806" s="151">
        <v>100739</v>
      </c>
      <c r="E806" s="152" t="s">
        <v>753</v>
      </c>
      <c r="F806" s="151" t="s">
        <v>19</v>
      </c>
      <c r="G806" s="151">
        <v>106.51600000000001</v>
      </c>
      <c r="H806" s="153"/>
      <c r="I806" s="153"/>
      <c r="J806" s="153">
        <f t="shared" si="188"/>
        <v>0</v>
      </c>
      <c r="K806" s="114">
        <f t="shared" si="189"/>
        <v>0</v>
      </c>
    </row>
    <row r="807" spans="1:11" ht="15.75">
      <c r="A807" s="148" t="s">
        <v>1128</v>
      </c>
      <c r="B807" s="148"/>
      <c r="C807" s="148"/>
      <c r="D807" s="148"/>
      <c r="E807" s="149" t="s">
        <v>1150</v>
      </c>
      <c r="F807" s="148"/>
      <c r="G807" s="148"/>
      <c r="H807" s="150"/>
      <c r="I807" s="150"/>
      <c r="J807" s="150"/>
      <c r="K807" s="150">
        <f>SUM(K810:K812)</f>
        <v>0</v>
      </c>
    </row>
    <row r="808" spans="1:11">
      <c r="A808" s="151"/>
      <c r="B808" s="151"/>
      <c r="C808" s="151"/>
      <c r="D808" s="151"/>
      <c r="E808" s="152"/>
      <c r="F808" s="151"/>
      <c r="G808" s="151"/>
      <c r="H808" s="153"/>
      <c r="I808" s="153"/>
      <c r="J808" s="153"/>
      <c r="K808" s="153"/>
    </row>
    <row r="809" spans="1:11" ht="15.75">
      <c r="A809" s="154" t="s">
        <v>1151</v>
      </c>
      <c r="B809" s="154"/>
      <c r="C809" s="154"/>
      <c r="D809" s="154"/>
      <c r="E809" s="155" t="s">
        <v>1318</v>
      </c>
      <c r="F809" s="154"/>
      <c r="G809" s="154"/>
      <c r="H809" s="156"/>
      <c r="I809" s="156"/>
      <c r="J809" s="156"/>
      <c r="K809" s="156">
        <f>SUM(K810:K812)</f>
        <v>0</v>
      </c>
    </row>
    <row r="810" spans="1:11">
      <c r="A810" s="151" t="s">
        <v>1319</v>
      </c>
      <c r="B810" s="151" t="s">
        <v>16</v>
      </c>
      <c r="C810" s="151" t="s">
        <v>17</v>
      </c>
      <c r="D810" s="151">
        <v>98504</v>
      </c>
      <c r="E810" s="152" t="s">
        <v>512</v>
      </c>
      <c r="F810" s="151" t="s">
        <v>19</v>
      </c>
      <c r="G810" s="151">
        <v>689.28</v>
      </c>
      <c r="H810" s="153"/>
      <c r="I810" s="153"/>
      <c r="J810" s="153">
        <f t="shared" ref="J810:J812" si="190">TRUNC(G810*H810,2)</f>
        <v>0</v>
      </c>
      <c r="K810" s="114">
        <f t="shared" ref="K810:K812" si="191">TRUNC($G810*I810,2)</f>
        <v>0</v>
      </c>
    </row>
    <row r="811" spans="1:11" ht="30">
      <c r="A811" s="151" t="s">
        <v>1320</v>
      </c>
      <c r="B811" s="151" t="s">
        <v>16</v>
      </c>
      <c r="C811" s="151" t="s">
        <v>20</v>
      </c>
      <c r="D811" s="151" t="s">
        <v>481</v>
      </c>
      <c r="E811" s="152" t="s">
        <v>482</v>
      </c>
      <c r="F811" s="151" t="s">
        <v>19</v>
      </c>
      <c r="G811" s="151">
        <v>99</v>
      </c>
      <c r="H811" s="153"/>
      <c r="I811" s="153"/>
      <c r="J811" s="153">
        <f t="shared" si="190"/>
        <v>0</v>
      </c>
      <c r="K811" s="114">
        <f t="shared" si="191"/>
        <v>0</v>
      </c>
    </row>
    <row r="812" spans="1:11" ht="45">
      <c r="A812" s="151" t="s">
        <v>1321</v>
      </c>
      <c r="B812" s="151" t="s">
        <v>16</v>
      </c>
      <c r="C812" s="151" t="s">
        <v>17</v>
      </c>
      <c r="D812" s="151">
        <v>92398</v>
      </c>
      <c r="E812" s="152" t="s">
        <v>287</v>
      </c>
      <c r="F812" s="151" t="s">
        <v>19</v>
      </c>
      <c r="G812" s="151">
        <v>582.33000000000004</v>
      </c>
      <c r="H812" s="153"/>
      <c r="I812" s="153"/>
      <c r="J812" s="153">
        <f t="shared" si="190"/>
        <v>0</v>
      </c>
      <c r="K812" s="114">
        <f t="shared" si="191"/>
        <v>0</v>
      </c>
    </row>
    <row r="813" spans="1:11" ht="15.75">
      <c r="A813" s="148" t="s">
        <v>1309</v>
      </c>
      <c r="B813" s="148"/>
      <c r="C813" s="148"/>
      <c r="D813" s="148"/>
      <c r="E813" s="149" t="s">
        <v>513</v>
      </c>
      <c r="F813" s="148"/>
      <c r="G813" s="148"/>
      <c r="H813" s="150"/>
      <c r="I813" s="150"/>
      <c r="J813" s="150"/>
      <c r="K813" s="150">
        <f>SUM(K816:K818)</f>
        <v>0</v>
      </c>
    </row>
    <row r="814" spans="1:11" s="180" customFormat="1" ht="15.75">
      <c r="A814" s="175"/>
      <c r="B814" s="175"/>
      <c r="C814" s="175"/>
      <c r="D814" s="175"/>
      <c r="E814" s="176"/>
      <c r="F814" s="175"/>
      <c r="G814" s="175"/>
      <c r="H814" s="179"/>
      <c r="I814" s="179"/>
      <c r="J814" s="179"/>
      <c r="K814" s="179"/>
    </row>
    <row r="815" spans="1:11" ht="15.75">
      <c r="A815" s="154" t="s">
        <v>1322</v>
      </c>
      <c r="B815" s="154"/>
      <c r="C815" s="154"/>
      <c r="D815" s="154"/>
      <c r="E815" s="155" t="s">
        <v>1323</v>
      </c>
      <c r="F815" s="154"/>
      <c r="G815" s="154"/>
      <c r="H815" s="156"/>
      <c r="I815" s="156"/>
      <c r="J815" s="156"/>
      <c r="K815" s="156">
        <f>SUM(K816:K818)</f>
        <v>0</v>
      </c>
    </row>
    <row r="816" spans="1:11">
      <c r="A816" s="151" t="s">
        <v>1324</v>
      </c>
      <c r="B816" s="151" t="s">
        <v>16</v>
      </c>
      <c r="C816" s="151" t="s">
        <v>20</v>
      </c>
      <c r="D816" s="151" t="s">
        <v>514</v>
      </c>
      <c r="E816" s="152" t="s">
        <v>515</v>
      </c>
      <c r="F816" s="151" t="s">
        <v>19</v>
      </c>
      <c r="G816" s="151">
        <v>169.21</v>
      </c>
      <c r="H816" s="153"/>
      <c r="I816" s="153"/>
      <c r="J816" s="153">
        <f t="shared" ref="J816:J818" si="192">TRUNC(G816*H816,2)</f>
        <v>0</v>
      </c>
      <c r="K816" s="114">
        <f t="shared" ref="K816:K818" si="193">TRUNC($G816*I816,2)</f>
        <v>0</v>
      </c>
    </row>
    <row r="817" spans="1:11">
      <c r="A817" s="151" t="s">
        <v>1325</v>
      </c>
      <c r="B817" s="151" t="s">
        <v>16</v>
      </c>
      <c r="C817" s="151" t="s">
        <v>20</v>
      </c>
      <c r="D817" s="151" t="s">
        <v>516</v>
      </c>
      <c r="E817" s="152" t="s">
        <v>517</v>
      </c>
      <c r="F817" s="151" t="s">
        <v>19</v>
      </c>
      <c r="G817" s="151">
        <v>4383.53</v>
      </c>
      <c r="H817" s="153"/>
      <c r="I817" s="153"/>
      <c r="J817" s="153">
        <f t="shared" si="192"/>
        <v>0</v>
      </c>
      <c r="K817" s="114">
        <f t="shared" si="193"/>
        <v>0</v>
      </c>
    </row>
    <row r="818" spans="1:11" ht="30">
      <c r="A818" s="151" t="s">
        <v>1326</v>
      </c>
      <c r="B818" s="151" t="s">
        <v>16</v>
      </c>
      <c r="C818" s="151" t="s">
        <v>17</v>
      </c>
      <c r="D818" s="151">
        <v>99806</v>
      </c>
      <c r="E818" s="152" t="s">
        <v>518</v>
      </c>
      <c r="F818" s="151" t="s">
        <v>19</v>
      </c>
      <c r="G818" s="151">
        <v>2466.5500000000002</v>
      </c>
      <c r="H818" s="153"/>
      <c r="I818" s="153"/>
      <c r="J818" s="153">
        <f t="shared" si="192"/>
        <v>0</v>
      </c>
      <c r="K818" s="114">
        <f t="shared" si="193"/>
        <v>0</v>
      </c>
    </row>
    <row r="819" spans="1:11" ht="15.75">
      <c r="A819" s="148" t="s">
        <v>1311</v>
      </c>
      <c r="B819" s="148"/>
      <c r="C819" s="148"/>
      <c r="D819" s="148"/>
      <c r="E819" s="149" t="s">
        <v>1312</v>
      </c>
      <c r="F819" s="148"/>
      <c r="G819" s="148"/>
      <c r="H819" s="150"/>
      <c r="I819" s="150"/>
      <c r="J819" s="150"/>
      <c r="K819" s="150">
        <f>SUM(K822)</f>
        <v>0</v>
      </c>
    </row>
    <row r="820" spans="1:11" s="180" customFormat="1" ht="15.75">
      <c r="A820" s="175"/>
      <c r="B820" s="175"/>
      <c r="C820" s="175"/>
      <c r="D820" s="175"/>
      <c r="E820" s="176"/>
      <c r="F820" s="175"/>
      <c r="G820" s="175"/>
      <c r="H820" s="179"/>
      <c r="I820" s="179"/>
      <c r="J820" s="179"/>
      <c r="K820" s="179"/>
    </row>
    <row r="821" spans="1:11" ht="15.75">
      <c r="A821" s="154" t="s">
        <v>1328</v>
      </c>
      <c r="B821" s="154"/>
      <c r="C821" s="154"/>
      <c r="D821" s="154"/>
      <c r="E821" s="155" t="s">
        <v>1327</v>
      </c>
      <c r="F821" s="154"/>
      <c r="G821" s="154"/>
      <c r="H821" s="156"/>
      <c r="I821" s="156"/>
      <c r="J821" s="156"/>
      <c r="K821" s="156">
        <f>SUM(K822)</f>
        <v>0</v>
      </c>
    </row>
    <row r="822" spans="1:11" ht="30">
      <c r="A822" s="151" t="s">
        <v>1329</v>
      </c>
      <c r="B822" s="151" t="s">
        <v>16</v>
      </c>
      <c r="C822" s="151" t="s">
        <v>20</v>
      </c>
      <c r="D822" s="151" t="s">
        <v>1314</v>
      </c>
      <c r="E822" s="152" t="s">
        <v>1315</v>
      </c>
      <c r="F822" s="151" t="s">
        <v>23</v>
      </c>
      <c r="G822" s="151">
        <v>1</v>
      </c>
      <c r="H822" s="153"/>
      <c r="I822" s="153"/>
      <c r="J822" s="153">
        <f t="shared" ref="J822" si="194">TRUNC(G822*H822,2)</f>
        <v>0</v>
      </c>
      <c r="K822" s="114">
        <f t="shared" ref="K822" si="195">TRUNC($G822*I822,2)</f>
        <v>0</v>
      </c>
    </row>
    <row r="823" spans="1:11">
      <c r="A823" s="151"/>
      <c r="B823" s="151"/>
      <c r="C823" s="151"/>
      <c r="D823" s="151"/>
      <c r="E823" s="152"/>
      <c r="F823" s="151"/>
      <c r="G823" s="151"/>
      <c r="H823" s="153"/>
      <c r="I823" s="153"/>
      <c r="J823" s="153"/>
      <c r="K823" s="153"/>
    </row>
    <row r="824" spans="1:11" ht="15.75">
      <c r="A824" s="163"/>
      <c r="B824" s="163"/>
      <c r="C824" s="163"/>
      <c r="D824" s="163"/>
      <c r="E824" s="164"/>
      <c r="F824" s="163"/>
      <c r="G824" s="163"/>
      <c r="H824" s="165"/>
      <c r="I824" s="166" t="s">
        <v>1316</v>
      </c>
      <c r="J824" s="166"/>
      <c r="K824" s="166">
        <f>K826-K825</f>
        <v>207924.49</v>
      </c>
    </row>
    <row r="825" spans="1:11" ht="15.75">
      <c r="A825" s="163"/>
      <c r="B825" s="163"/>
      <c r="C825" s="163"/>
      <c r="D825" s="163"/>
      <c r="E825" s="164"/>
      <c r="F825" s="163"/>
      <c r="G825" s="163"/>
      <c r="H825" s="165"/>
      <c r="I825" s="166" t="s">
        <v>9</v>
      </c>
      <c r="J825" s="166"/>
      <c r="K825" s="166">
        <f>SUM(J12:J822)</f>
        <v>0</v>
      </c>
    </row>
    <row r="826" spans="1:11" ht="15.75">
      <c r="A826" s="163"/>
      <c r="B826" s="163"/>
      <c r="C826" s="163"/>
      <c r="D826" s="163"/>
      <c r="E826" s="164"/>
      <c r="F826" s="163"/>
      <c r="G826" s="163"/>
      <c r="H826" s="165"/>
      <c r="I826" s="166" t="s">
        <v>10</v>
      </c>
      <c r="J826" s="166"/>
      <c r="K826" s="166">
        <f>SUM(K12,K30,K444,K784,K807,K813,K819)</f>
        <v>207924.49</v>
      </c>
    </row>
  </sheetData>
  <sheetProtection formatCells="0" formatColumns="0" formatRows="0" insertColumns="0" insertRows="0" insertHyperlinks="0" deleteColumns="0" deleteRows="0" sort="0" autoFilter="0" pivotTables="0"/>
  <autoFilter ref="A11:K11"/>
  <mergeCells count="3">
    <mergeCell ref="E4:F4"/>
    <mergeCell ref="A2:K3"/>
    <mergeCell ref="I7:K8"/>
  </mergeCells>
  <printOptions horizontalCentered="1" verticalCentered="1"/>
  <pageMargins left="0" right="0" top="0.98425196850393704" bottom="0.98425196850393704" header="0.31496062992125984" footer="0.31496062992125984"/>
  <pageSetup paperSize="9" scale="45" orientation="portrait" r:id="rId1"/>
  <headerFooter>
    <oddFooter>&amp;L&amp;G&amp;CWillian Bruno Scherner
Engenheiro Civil
CREA MT048210&amp;R&amp;P de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8"/>
  <sheetViews>
    <sheetView view="pageBreakPreview" zoomScale="60" zoomScaleNormal="85" workbookViewId="0">
      <pane ySplit="11" topLeftCell="A81" activePane="bottomLeft" state="frozen"/>
      <selection pane="bottomLeft" activeCell="L105" sqref="L105"/>
    </sheetView>
  </sheetViews>
  <sheetFormatPr defaultRowHeight="15"/>
  <cols>
    <col min="1" max="1" width="12" style="2" customWidth="1"/>
    <col min="2" max="4" width="13" style="2" customWidth="1"/>
    <col min="5" max="5" width="80" style="2" customWidth="1"/>
    <col min="6" max="6" width="20.85546875" style="2" bestFit="1" customWidth="1"/>
    <col min="7" max="7" width="17" style="2" customWidth="1"/>
    <col min="8" max="8" width="14.85546875" style="2" bestFit="1" customWidth="1"/>
    <col min="9" max="16384" width="9.140625" style="2"/>
  </cols>
  <sheetData>
    <row r="1" spans="1:15" ht="5.0999999999999996" customHeight="1">
      <c r="A1" s="44"/>
      <c r="B1" s="44"/>
      <c r="C1" s="44"/>
      <c r="D1" s="44"/>
      <c r="E1" s="44"/>
      <c r="F1" s="44"/>
      <c r="G1" s="44"/>
    </row>
    <row r="2" spans="1:15" ht="17.100000000000001" customHeight="1">
      <c r="A2" s="229" t="s">
        <v>1139</v>
      </c>
      <c r="B2" s="230"/>
      <c r="C2" s="230"/>
      <c r="D2" s="230"/>
      <c r="E2" s="230"/>
      <c r="F2" s="230"/>
      <c r="G2" s="230"/>
    </row>
    <row r="3" spans="1:15" ht="17.100000000000001" customHeight="1">
      <c r="A3" s="238"/>
      <c r="B3" s="239"/>
      <c r="C3" s="239"/>
      <c r="D3" s="239"/>
      <c r="E3" s="239"/>
      <c r="F3" s="239"/>
      <c r="G3" s="239"/>
      <c r="K3" s="3"/>
      <c r="L3" s="3"/>
      <c r="M3" s="3"/>
      <c r="N3" s="3"/>
      <c r="O3" s="16"/>
    </row>
    <row r="4" spans="1:15" ht="17.100000000000001" customHeight="1">
      <c r="A4" s="36" t="s">
        <v>1144</v>
      </c>
      <c r="B4" s="9" t="s">
        <v>1140</v>
      </c>
      <c r="C4" s="39"/>
      <c r="D4" s="35"/>
      <c r="E4" s="20"/>
      <c r="F4" s="13" t="s">
        <v>1131</v>
      </c>
      <c r="G4" s="34">
        <f>Orçamento!K826</f>
        <v>207924.49</v>
      </c>
      <c r="K4" s="33"/>
      <c r="L4" s="3"/>
      <c r="M4" s="3"/>
      <c r="N4" s="3"/>
      <c r="O4" s="16"/>
    </row>
    <row r="5" spans="1:15" ht="17.100000000000001" customHeight="1">
      <c r="A5" s="40" t="s">
        <v>1133</v>
      </c>
      <c r="B5" s="22" t="s">
        <v>1130</v>
      </c>
      <c r="C5" s="22"/>
      <c r="D5" s="22"/>
      <c r="E5" s="20"/>
      <c r="F5" s="14" t="s">
        <v>1134</v>
      </c>
      <c r="G5" s="17">
        <f>G4/B7</f>
        <v>45.550726447417993</v>
      </c>
      <c r="K5" s="33"/>
      <c r="L5" s="3"/>
      <c r="M5" s="3"/>
      <c r="N5" s="3"/>
      <c r="O5" s="16"/>
    </row>
    <row r="6" spans="1:15" ht="60" customHeight="1">
      <c r="A6" s="13" t="s">
        <v>1136</v>
      </c>
      <c r="B6" s="12" t="s">
        <v>1141</v>
      </c>
      <c r="C6" s="39"/>
      <c r="D6" s="21"/>
      <c r="E6" s="38" t="str">
        <f>Orçamento!I7</f>
        <v>SINAPI - AGOSTO  2021 - DESONERADO; ORSE - AGOSTO 2021 - DESONERADO; SEINFRA - MARÇO 2021 - DESONERADO</v>
      </c>
      <c r="F6" s="15" t="s">
        <v>1135</v>
      </c>
      <c r="G6" s="47">
        <v>0.24940000000000001</v>
      </c>
      <c r="K6" s="32"/>
      <c r="L6" s="7"/>
      <c r="M6" s="7"/>
      <c r="N6" s="7"/>
      <c r="O6" s="16"/>
    </row>
    <row r="7" spans="1:15" ht="17.100000000000001" customHeight="1">
      <c r="A7" s="10" t="s">
        <v>1137</v>
      </c>
      <c r="B7" s="46">
        <f>Orçamento!B7</f>
        <v>4564.68</v>
      </c>
      <c r="C7" s="18"/>
      <c r="D7" s="42"/>
      <c r="E7" s="11"/>
      <c r="F7" s="15" t="s">
        <v>1132</v>
      </c>
      <c r="G7" s="41">
        <f>Orçamento!J4</f>
        <v>44487</v>
      </c>
      <c r="K7" s="3"/>
      <c r="L7" s="7"/>
      <c r="M7" s="7"/>
      <c r="N7" s="7"/>
      <c r="O7" s="16"/>
    </row>
    <row r="8" spans="1:15" ht="20.100000000000001" customHeight="1">
      <c r="A8" s="52" t="s">
        <v>1142</v>
      </c>
      <c r="B8" s="52"/>
      <c r="C8" s="52"/>
      <c r="D8" s="52"/>
      <c r="E8" s="52"/>
    </row>
    <row r="9" spans="1:15">
      <c r="A9" s="1"/>
      <c r="B9" s="27"/>
      <c r="C9" s="27"/>
      <c r="D9" s="27"/>
      <c r="E9" s="48"/>
      <c r="F9" s="23"/>
      <c r="G9" s="23"/>
    </row>
    <row r="10" spans="1:15" ht="8.1" customHeight="1">
      <c r="A10" s="44"/>
      <c r="B10" s="44"/>
      <c r="C10" s="44"/>
      <c r="D10" s="44"/>
      <c r="E10" s="44"/>
      <c r="F10" s="44"/>
      <c r="G10" s="44"/>
    </row>
    <row r="11" spans="1:15" ht="20.100000000000001" customHeight="1">
      <c r="A11" s="50" t="s">
        <v>0</v>
      </c>
      <c r="B11" s="50" t="s">
        <v>1</v>
      </c>
      <c r="C11" s="50" t="s">
        <v>2</v>
      </c>
      <c r="D11" s="50" t="s">
        <v>3</v>
      </c>
      <c r="E11" s="50" t="s">
        <v>4</v>
      </c>
      <c r="F11" s="50" t="s">
        <v>10</v>
      </c>
      <c r="G11" s="50" t="s">
        <v>1146</v>
      </c>
    </row>
    <row r="12" spans="1:15" ht="15.75">
      <c r="A12" s="171" t="s">
        <v>11</v>
      </c>
      <c r="B12" s="171"/>
      <c r="C12" s="171"/>
      <c r="D12" s="171"/>
      <c r="E12" s="172" t="s">
        <v>12</v>
      </c>
      <c r="F12" s="173">
        <f>Orçamento!K12</f>
        <v>0</v>
      </c>
      <c r="G12" s="174">
        <f>F12/$G$4</f>
        <v>0</v>
      </c>
    </row>
    <row r="13" spans="1:15">
      <c r="A13" s="151"/>
      <c r="B13" s="151"/>
      <c r="C13" s="151"/>
      <c r="D13" s="151"/>
      <c r="E13" s="152"/>
      <c r="F13" s="45"/>
      <c r="G13" s="8"/>
    </row>
    <row r="14" spans="1:15" ht="15.75">
      <c r="A14" s="167" t="s">
        <v>13</v>
      </c>
      <c r="B14" s="167"/>
      <c r="C14" s="167"/>
      <c r="D14" s="167"/>
      <c r="E14" s="168" t="s">
        <v>14</v>
      </c>
      <c r="F14" s="169">
        <f>Orçamento!K14</f>
        <v>0</v>
      </c>
      <c r="G14" s="170">
        <f>F14/$G$4</f>
        <v>0</v>
      </c>
    </row>
    <row r="15" spans="1:15">
      <c r="A15" s="151"/>
      <c r="B15" s="151"/>
      <c r="C15" s="151"/>
      <c r="D15" s="151"/>
      <c r="E15" s="152"/>
      <c r="F15" s="45"/>
      <c r="G15" s="8"/>
    </row>
    <row r="16" spans="1:15" ht="15.75">
      <c r="A16" s="167" t="s">
        <v>44</v>
      </c>
      <c r="B16" s="167"/>
      <c r="C16" s="167"/>
      <c r="D16" s="167"/>
      <c r="E16" s="168" t="s">
        <v>45</v>
      </c>
      <c r="F16" s="169">
        <f>Orçamento!K26</f>
        <v>0</v>
      </c>
      <c r="G16" s="170">
        <f>F16/$G$4</f>
        <v>0</v>
      </c>
    </row>
    <row r="17" spans="1:7">
      <c r="A17" s="151"/>
      <c r="B17" s="151"/>
      <c r="C17" s="151"/>
      <c r="D17" s="151"/>
      <c r="E17" s="152"/>
      <c r="F17" s="45"/>
      <c r="G17" s="8"/>
    </row>
    <row r="18" spans="1:7" ht="15.75">
      <c r="A18" s="171" t="s">
        <v>48</v>
      </c>
      <c r="B18" s="171"/>
      <c r="C18" s="171"/>
      <c r="D18" s="171"/>
      <c r="E18" s="172" t="s">
        <v>49</v>
      </c>
      <c r="F18" s="173">
        <f>Orçamento!K30</f>
        <v>20040.830000000002</v>
      </c>
      <c r="G18" s="174">
        <f>F18/$G$4</f>
        <v>9.6385134815047527E-2</v>
      </c>
    </row>
    <row r="19" spans="1:7">
      <c r="A19" s="151"/>
      <c r="B19" s="151"/>
      <c r="C19" s="151"/>
      <c r="D19" s="151"/>
      <c r="E19" s="152"/>
      <c r="F19" s="45"/>
      <c r="G19" s="8"/>
    </row>
    <row r="20" spans="1:7" ht="15.75">
      <c r="A20" s="167" t="s">
        <v>50</v>
      </c>
      <c r="B20" s="167"/>
      <c r="C20" s="167"/>
      <c r="D20" s="167"/>
      <c r="E20" s="168" t="s">
        <v>51</v>
      </c>
      <c r="F20" s="169">
        <f>Orçamento!K32</f>
        <v>0</v>
      </c>
      <c r="G20" s="170">
        <f>F20/$G$4</f>
        <v>0</v>
      </c>
    </row>
    <row r="21" spans="1:7">
      <c r="A21" s="151"/>
      <c r="B21" s="151"/>
      <c r="C21" s="151"/>
      <c r="D21" s="151"/>
      <c r="E21" s="152"/>
      <c r="F21" s="45"/>
      <c r="G21" s="8"/>
    </row>
    <row r="22" spans="1:7" ht="15.75">
      <c r="A22" s="167" t="s">
        <v>64</v>
      </c>
      <c r="B22" s="167"/>
      <c r="C22" s="167"/>
      <c r="D22" s="167"/>
      <c r="E22" s="168" t="s">
        <v>65</v>
      </c>
      <c r="F22" s="169">
        <f>Orçamento!K38</f>
        <v>0</v>
      </c>
      <c r="G22" s="170">
        <f>F22/$G$4</f>
        <v>0</v>
      </c>
    </row>
    <row r="23" spans="1:7">
      <c r="A23" s="151"/>
      <c r="B23" s="151"/>
      <c r="C23" s="151"/>
      <c r="D23" s="151"/>
      <c r="E23" s="152"/>
      <c r="F23" s="45"/>
      <c r="G23" s="8"/>
    </row>
    <row r="24" spans="1:7" ht="15.75">
      <c r="A24" s="167" t="s">
        <v>77</v>
      </c>
      <c r="B24" s="167"/>
      <c r="C24" s="167"/>
      <c r="D24" s="167"/>
      <c r="E24" s="168" t="s">
        <v>78</v>
      </c>
      <c r="F24" s="169">
        <f>Orçamento!K45</f>
        <v>0</v>
      </c>
      <c r="G24" s="170">
        <f>F24/$G$4</f>
        <v>0</v>
      </c>
    </row>
    <row r="25" spans="1:7">
      <c r="A25" s="151"/>
      <c r="B25" s="151"/>
      <c r="C25" s="151"/>
      <c r="D25" s="151"/>
      <c r="E25" s="152"/>
      <c r="F25" s="45"/>
      <c r="G25" s="8"/>
    </row>
    <row r="26" spans="1:7" ht="15.75">
      <c r="A26" s="167" t="s">
        <v>118</v>
      </c>
      <c r="B26" s="167"/>
      <c r="C26" s="167"/>
      <c r="D26" s="167"/>
      <c r="E26" s="168" t="s">
        <v>119</v>
      </c>
      <c r="F26" s="169">
        <f>Orçamento!K69</f>
        <v>0</v>
      </c>
      <c r="G26" s="170">
        <f>F26/$G$4</f>
        <v>0</v>
      </c>
    </row>
    <row r="27" spans="1:7">
      <c r="A27" s="151"/>
      <c r="B27" s="151"/>
      <c r="C27" s="151"/>
      <c r="D27" s="151"/>
      <c r="E27" s="152"/>
      <c r="F27" s="45"/>
      <c r="G27" s="8"/>
    </row>
    <row r="28" spans="1:7" ht="15.75">
      <c r="A28" s="167" t="s">
        <v>173</v>
      </c>
      <c r="B28" s="167"/>
      <c r="C28" s="167"/>
      <c r="D28" s="167"/>
      <c r="E28" s="168" t="s">
        <v>174</v>
      </c>
      <c r="F28" s="169">
        <f>Orçamento!K106</f>
        <v>0</v>
      </c>
      <c r="G28" s="170">
        <f>F28/$G$4</f>
        <v>0</v>
      </c>
    </row>
    <row r="29" spans="1:7">
      <c r="A29" s="151"/>
      <c r="B29" s="151"/>
      <c r="C29" s="151"/>
      <c r="D29" s="151"/>
      <c r="E29" s="152"/>
      <c r="F29" s="45"/>
      <c r="G29" s="8"/>
    </row>
    <row r="30" spans="1:7" ht="15.75">
      <c r="A30" s="167" t="s">
        <v>189</v>
      </c>
      <c r="B30" s="167"/>
      <c r="C30" s="167"/>
      <c r="D30" s="167"/>
      <c r="E30" s="168" t="s">
        <v>190</v>
      </c>
      <c r="F30" s="169">
        <f>Orçamento!K116</f>
        <v>0</v>
      </c>
      <c r="G30" s="170">
        <f>F30/$G$4</f>
        <v>0</v>
      </c>
    </row>
    <row r="31" spans="1:7">
      <c r="A31" s="151"/>
      <c r="B31" s="151"/>
      <c r="C31" s="151"/>
      <c r="D31" s="151"/>
      <c r="E31" s="152"/>
      <c r="F31" s="45"/>
      <c r="G31" s="8"/>
    </row>
    <row r="32" spans="1:7" ht="15.75">
      <c r="A32" s="167" t="s">
        <v>209</v>
      </c>
      <c r="B32" s="167"/>
      <c r="C32" s="167"/>
      <c r="D32" s="167"/>
      <c r="E32" s="168" t="s">
        <v>210</v>
      </c>
      <c r="F32" s="169">
        <f>Orçamento!K130</f>
        <v>0</v>
      </c>
      <c r="G32" s="170">
        <f t="shared" ref="G32" si="0">F32/$G$4</f>
        <v>0</v>
      </c>
    </row>
    <row r="33" spans="1:7">
      <c r="A33" s="151"/>
      <c r="B33" s="151"/>
      <c r="C33" s="151"/>
      <c r="D33" s="151"/>
      <c r="E33" s="152"/>
      <c r="F33" s="45"/>
      <c r="G33" s="8"/>
    </row>
    <row r="34" spans="1:7" ht="15.75">
      <c r="A34" s="167" t="s">
        <v>213</v>
      </c>
      <c r="B34" s="167"/>
      <c r="C34" s="167"/>
      <c r="D34" s="167"/>
      <c r="E34" s="168" t="s">
        <v>214</v>
      </c>
      <c r="F34" s="169">
        <f>Orçamento!K135</f>
        <v>0</v>
      </c>
      <c r="G34" s="170">
        <f t="shared" ref="G34" si="1">F34/$G$4</f>
        <v>0</v>
      </c>
    </row>
    <row r="35" spans="1:7">
      <c r="A35" s="151"/>
      <c r="B35" s="151"/>
      <c r="C35" s="151"/>
      <c r="D35" s="151"/>
      <c r="E35" s="152"/>
      <c r="F35" s="45"/>
      <c r="G35" s="8"/>
    </row>
    <row r="36" spans="1:7" ht="15.75">
      <c r="A36" s="167" t="s">
        <v>221</v>
      </c>
      <c r="B36" s="167"/>
      <c r="C36" s="167"/>
      <c r="D36" s="167"/>
      <c r="E36" s="168" t="s">
        <v>222</v>
      </c>
      <c r="F36" s="169">
        <f>Orçamento!K140</f>
        <v>0</v>
      </c>
      <c r="G36" s="170">
        <f t="shared" ref="G36" si="2">F36/$G$4</f>
        <v>0</v>
      </c>
    </row>
    <row r="37" spans="1:7">
      <c r="A37" s="151"/>
      <c r="B37" s="151"/>
      <c r="C37" s="151"/>
      <c r="D37" s="151"/>
      <c r="E37" s="152"/>
      <c r="F37" s="45"/>
      <c r="G37" s="8"/>
    </row>
    <row r="38" spans="1:7" ht="15.75">
      <c r="A38" s="167" t="s">
        <v>263</v>
      </c>
      <c r="B38" s="167"/>
      <c r="C38" s="167"/>
      <c r="D38" s="167"/>
      <c r="E38" s="168" t="s">
        <v>264</v>
      </c>
      <c r="F38" s="169">
        <f>Orçamento!K163</f>
        <v>0</v>
      </c>
      <c r="G38" s="170">
        <f t="shared" ref="G38" si="3">F38/$G$4</f>
        <v>0</v>
      </c>
    </row>
    <row r="39" spans="1:7">
      <c r="A39" s="151"/>
      <c r="B39" s="151"/>
      <c r="C39" s="151"/>
      <c r="D39" s="151"/>
      <c r="E39" s="152"/>
      <c r="F39" s="45"/>
      <c r="G39" s="8"/>
    </row>
    <row r="40" spans="1:7" ht="15.75">
      <c r="A40" s="167" t="s">
        <v>288</v>
      </c>
      <c r="B40" s="167"/>
      <c r="C40" s="167"/>
      <c r="D40" s="167"/>
      <c r="E40" s="168" t="s">
        <v>289</v>
      </c>
      <c r="F40" s="169">
        <f>Orçamento!K179</f>
        <v>0</v>
      </c>
      <c r="G40" s="170">
        <f t="shared" ref="G40" si="4">F40/$G$4</f>
        <v>0</v>
      </c>
    </row>
    <row r="41" spans="1:7">
      <c r="A41" s="151"/>
      <c r="B41" s="151"/>
      <c r="C41" s="151"/>
      <c r="D41" s="151"/>
      <c r="E41" s="152"/>
      <c r="F41" s="45"/>
      <c r="G41" s="8"/>
    </row>
    <row r="42" spans="1:7" ht="15.75">
      <c r="A42" s="167" t="s">
        <v>305</v>
      </c>
      <c r="B42" s="167"/>
      <c r="C42" s="167"/>
      <c r="D42" s="167"/>
      <c r="E42" s="168" t="s">
        <v>306</v>
      </c>
      <c r="F42" s="169">
        <f>Orçamento!K195</f>
        <v>20040.830000000002</v>
      </c>
      <c r="G42" s="170">
        <f t="shared" ref="G42" si="5">F42/$G$4</f>
        <v>9.6385134815047527E-2</v>
      </c>
    </row>
    <row r="43" spans="1:7">
      <c r="A43" s="151"/>
      <c r="B43" s="151"/>
      <c r="C43" s="151"/>
      <c r="D43" s="151"/>
      <c r="E43" s="152"/>
      <c r="F43" s="45"/>
      <c r="G43" s="8"/>
    </row>
    <row r="44" spans="1:7" ht="15.75">
      <c r="A44" s="167" t="s">
        <v>349</v>
      </c>
      <c r="B44" s="167"/>
      <c r="C44" s="167"/>
      <c r="D44" s="167"/>
      <c r="E44" s="168" t="s">
        <v>350</v>
      </c>
      <c r="F44" s="169">
        <f>Orçamento!K225</f>
        <v>0</v>
      </c>
      <c r="G44" s="170">
        <f t="shared" ref="G44" si="6">F44/$G$4</f>
        <v>0</v>
      </c>
    </row>
    <row r="45" spans="1:7">
      <c r="A45" s="151"/>
      <c r="B45" s="151"/>
      <c r="C45" s="151"/>
      <c r="D45" s="151"/>
      <c r="E45" s="152"/>
      <c r="F45" s="45"/>
      <c r="G45" s="8"/>
    </row>
    <row r="46" spans="1:7" ht="15.75">
      <c r="A46" s="167" t="s">
        <v>443</v>
      </c>
      <c r="B46" s="167"/>
      <c r="C46" s="167"/>
      <c r="D46" s="167"/>
      <c r="E46" s="168" t="s">
        <v>444</v>
      </c>
      <c r="F46" s="169">
        <f>Orçamento!K275</f>
        <v>0</v>
      </c>
      <c r="G46" s="170">
        <f t="shared" ref="G46" si="7">F46/$G$4</f>
        <v>0</v>
      </c>
    </row>
    <row r="47" spans="1:7">
      <c r="A47" s="151"/>
      <c r="B47" s="151"/>
      <c r="C47" s="151"/>
      <c r="D47" s="151"/>
      <c r="E47" s="152"/>
      <c r="F47" s="45"/>
      <c r="G47" s="8"/>
    </row>
    <row r="48" spans="1:7" ht="15.75">
      <c r="A48" s="167" t="s">
        <v>474</v>
      </c>
      <c r="B48" s="167"/>
      <c r="C48" s="167"/>
      <c r="D48" s="167"/>
      <c r="E48" s="168" t="s">
        <v>475</v>
      </c>
      <c r="F48" s="169">
        <f>Orçamento!K293</f>
        <v>0</v>
      </c>
      <c r="G48" s="170">
        <f t="shared" ref="G48" si="8">F48/$G$4</f>
        <v>0</v>
      </c>
    </row>
    <row r="49" spans="1:7">
      <c r="A49" s="151"/>
      <c r="B49" s="151"/>
      <c r="C49" s="151"/>
      <c r="D49" s="151"/>
      <c r="E49" s="152"/>
      <c r="F49" s="45"/>
      <c r="G49" s="8"/>
    </row>
    <row r="50" spans="1:7" ht="15.75">
      <c r="A50" s="167" t="s">
        <v>476</v>
      </c>
      <c r="B50" s="167"/>
      <c r="C50" s="167"/>
      <c r="D50" s="167"/>
      <c r="E50" s="168" t="s">
        <v>477</v>
      </c>
      <c r="F50" s="169">
        <f>Orçamento!K301</f>
        <v>0</v>
      </c>
      <c r="G50" s="170">
        <f t="shared" ref="G50" si="9">F50/$G$4</f>
        <v>0</v>
      </c>
    </row>
    <row r="51" spans="1:7">
      <c r="A51" s="151"/>
      <c r="B51" s="151"/>
      <c r="C51" s="151"/>
      <c r="D51" s="151"/>
      <c r="E51" s="152"/>
      <c r="F51" s="45"/>
      <c r="G51" s="8"/>
    </row>
    <row r="52" spans="1:7" ht="15.75">
      <c r="A52" s="167" t="s">
        <v>486</v>
      </c>
      <c r="B52" s="167"/>
      <c r="C52" s="167"/>
      <c r="D52" s="167"/>
      <c r="E52" s="168" t="s">
        <v>487</v>
      </c>
      <c r="F52" s="169">
        <f>Orçamento!K306</f>
        <v>0</v>
      </c>
      <c r="G52" s="170">
        <f t="shared" ref="G52" si="10">F52/$G$4</f>
        <v>0</v>
      </c>
    </row>
    <row r="53" spans="1:7">
      <c r="A53" s="151"/>
      <c r="B53" s="151"/>
      <c r="C53" s="151"/>
      <c r="D53" s="151"/>
      <c r="E53" s="152"/>
      <c r="F53" s="45"/>
      <c r="G53" s="8"/>
    </row>
    <row r="54" spans="1:7" ht="15.75">
      <c r="A54" s="167" t="s">
        <v>519</v>
      </c>
      <c r="B54" s="167"/>
      <c r="C54" s="167"/>
      <c r="D54" s="167"/>
      <c r="E54" s="168" t="s">
        <v>520</v>
      </c>
      <c r="F54" s="169">
        <f>Orçamento!K315</f>
        <v>0</v>
      </c>
      <c r="G54" s="170">
        <f t="shared" ref="G54" si="11">F54/$G$4</f>
        <v>0</v>
      </c>
    </row>
    <row r="55" spans="1:7">
      <c r="A55" s="151"/>
      <c r="B55" s="151"/>
      <c r="C55" s="151"/>
      <c r="D55" s="151"/>
      <c r="E55" s="152"/>
      <c r="F55" s="45"/>
      <c r="G55" s="8"/>
    </row>
    <row r="56" spans="1:7" ht="15.75">
      <c r="A56" s="167" t="s">
        <v>687</v>
      </c>
      <c r="B56" s="167"/>
      <c r="C56" s="167"/>
      <c r="D56" s="167"/>
      <c r="E56" s="168" t="s">
        <v>1284</v>
      </c>
      <c r="F56" s="169">
        <f>Orçamento!K423</f>
        <v>0</v>
      </c>
      <c r="G56" s="170">
        <f t="shared" ref="G56" si="12">F56/$G$4</f>
        <v>0</v>
      </c>
    </row>
    <row r="57" spans="1:7">
      <c r="A57" s="151"/>
      <c r="B57" s="151"/>
      <c r="C57" s="151"/>
      <c r="D57" s="151"/>
      <c r="E57" s="152"/>
      <c r="F57" s="45"/>
      <c r="G57" s="8"/>
    </row>
    <row r="58" spans="1:7" ht="15.75">
      <c r="A58" s="167" t="s">
        <v>1287</v>
      </c>
      <c r="B58" s="167"/>
      <c r="C58" s="167"/>
      <c r="D58" s="167"/>
      <c r="E58" s="168" t="s">
        <v>1288</v>
      </c>
      <c r="F58" s="169">
        <f>Orçamento!K428</f>
        <v>0</v>
      </c>
      <c r="G58" s="170">
        <f t="shared" ref="G58" si="13">F58/$G$4</f>
        <v>0</v>
      </c>
    </row>
    <row r="59" spans="1:7">
      <c r="A59" s="151"/>
      <c r="B59" s="151"/>
      <c r="C59" s="151"/>
      <c r="D59" s="151"/>
      <c r="E59" s="152"/>
      <c r="F59" s="45"/>
      <c r="G59" s="8"/>
    </row>
    <row r="60" spans="1:7" ht="15.75">
      <c r="A60" s="167" t="s">
        <v>1291</v>
      </c>
      <c r="B60" s="167"/>
      <c r="C60" s="167"/>
      <c r="D60" s="167"/>
      <c r="E60" s="168" t="s">
        <v>688</v>
      </c>
      <c r="F60" s="169">
        <f>Orçamento!K432</f>
        <v>0</v>
      </c>
      <c r="G60" s="170">
        <f t="shared" ref="G60" si="14">F60/$G$4</f>
        <v>0</v>
      </c>
    </row>
    <row r="61" spans="1:7">
      <c r="A61" s="151"/>
      <c r="B61" s="151"/>
      <c r="C61" s="151"/>
      <c r="D61" s="151"/>
      <c r="E61" s="152"/>
      <c r="G61" s="45"/>
    </row>
    <row r="62" spans="1:7" ht="15.75">
      <c r="A62" s="171" t="s">
        <v>697</v>
      </c>
      <c r="B62" s="171"/>
      <c r="C62" s="171"/>
      <c r="D62" s="171"/>
      <c r="E62" s="172" t="s">
        <v>1302</v>
      </c>
      <c r="F62" s="173">
        <f>Orçamento!K444</f>
        <v>187883.66</v>
      </c>
      <c r="G62" s="174">
        <f t="shared" ref="G62" si="15">F62/$G$4</f>
        <v>0.90361486518495249</v>
      </c>
    </row>
    <row r="63" spans="1:7">
      <c r="A63" s="151"/>
      <c r="B63" s="151"/>
      <c r="C63" s="151"/>
      <c r="D63" s="151"/>
      <c r="E63" s="152"/>
      <c r="F63" s="45"/>
      <c r="G63" s="8"/>
    </row>
    <row r="64" spans="1:7" ht="15.75">
      <c r="A64" s="167" t="s">
        <v>698</v>
      </c>
      <c r="B64" s="167"/>
      <c r="C64" s="167"/>
      <c r="D64" s="167"/>
      <c r="E64" s="168" t="s">
        <v>51</v>
      </c>
      <c r="F64" s="169">
        <f>Orçamento!K446</f>
        <v>185228.18</v>
      </c>
      <c r="G64" s="170">
        <f t="shared" ref="G64" si="16">F64/$G$4</f>
        <v>0.89084349804104368</v>
      </c>
    </row>
    <row r="65" spans="1:7">
      <c r="A65" s="151"/>
      <c r="B65" s="151"/>
      <c r="C65" s="151"/>
      <c r="D65" s="151"/>
      <c r="E65" s="152"/>
      <c r="F65" s="45"/>
      <c r="G65" s="8"/>
    </row>
    <row r="66" spans="1:7" ht="15.75">
      <c r="A66" s="167" t="s">
        <v>703</v>
      </c>
      <c r="B66" s="167"/>
      <c r="C66" s="167"/>
      <c r="D66" s="167"/>
      <c r="E66" s="168" t="s">
        <v>65</v>
      </c>
      <c r="F66" s="169">
        <f>Orçamento!K452</f>
        <v>0</v>
      </c>
      <c r="G66" s="170">
        <f t="shared" ref="G66" si="17">F66/$G$4</f>
        <v>0</v>
      </c>
    </row>
    <row r="67" spans="1:7">
      <c r="A67" s="151"/>
      <c r="B67" s="151"/>
      <c r="C67" s="151"/>
      <c r="D67" s="151"/>
      <c r="E67" s="152"/>
      <c r="F67" s="45"/>
      <c r="G67" s="8"/>
    </row>
    <row r="68" spans="1:7" ht="15.75">
      <c r="A68" s="167" t="s">
        <v>709</v>
      </c>
      <c r="B68" s="167"/>
      <c r="C68" s="167"/>
      <c r="D68" s="167"/>
      <c r="E68" s="168" t="s">
        <v>78</v>
      </c>
      <c r="F68" s="169">
        <f>Orçamento!K460</f>
        <v>0</v>
      </c>
      <c r="G68" s="170">
        <f t="shared" ref="G68" si="18">F68/$G$4</f>
        <v>0</v>
      </c>
    </row>
    <row r="69" spans="1:7">
      <c r="A69" s="151"/>
      <c r="B69" s="151"/>
      <c r="C69" s="151"/>
      <c r="D69" s="151"/>
      <c r="E69" s="152"/>
      <c r="F69" s="45"/>
      <c r="G69" s="8"/>
    </row>
    <row r="70" spans="1:7" ht="15.75">
      <c r="A70" s="167" t="s">
        <v>730</v>
      </c>
      <c r="B70" s="167"/>
      <c r="C70" s="167"/>
      <c r="D70" s="167"/>
      <c r="E70" s="168" t="s">
        <v>119</v>
      </c>
      <c r="F70" s="169">
        <f>Orçamento!K482</f>
        <v>0</v>
      </c>
      <c r="G70" s="170">
        <f t="shared" ref="G70" si="19">F70/$G$4</f>
        <v>0</v>
      </c>
    </row>
    <row r="71" spans="1:7">
      <c r="A71" s="151"/>
      <c r="B71" s="151"/>
      <c r="C71" s="151"/>
      <c r="D71" s="151"/>
      <c r="E71" s="152"/>
      <c r="F71" s="45"/>
      <c r="G71" s="8"/>
    </row>
    <row r="72" spans="1:7" ht="15.75">
      <c r="A72" s="167" t="s">
        <v>755</v>
      </c>
      <c r="B72" s="167"/>
      <c r="C72" s="167"/>
      <c r="D72" s="167"/>
      <c r="E72" s="168" t="s">
        <v>174</v>
      </c>
      <c r="F72" s="169">
        <f>Orçamento!K511</f>
        <v>0</v>
      </c>
      <c r="G72" s="170">
        <f t="shared" ref="G72" si="20">F72/$G$4</f>
        <v>0</v>
      </c>
    </row>
    <row r="73" spans="1:7">
      <c r="A73" s="151"/>
      <c r="B73" s="151"/>
      <c r="C73" s="151"/>
      <c r="D73" s="151"/>
      <c r="E73" s="152"/>
      <c r="F73" s="45"/>
      <c r="G73" s="8"/>
    </row>
    <row r="74" spans="1:7" ht="15.75">
      <c r="A74" s="167" t="s">
        <v>762</v>
      </c>
      <c r="B74" s="167"/>
      <c r="C74" s="167"/>
      <c r="D74" s="167"/>
      <c r="E74" s="168" t="s">
        <v>190</v>
      </c>
      <c r="F74" s="169">
        <f>Orçamento!K520</f>
        <v>0</v>
      </c>
      <c r="G74" s="170">
        <f t="shared" ref="G74" si="21">F74/$G$4</f>
        <v>0</v>
      </c>
    </row>
    <row r="75" spans="1:7">
      <c r="A75" s="151"/>
      <c r="B75" s="151"/>
      <c r="C75" s="151"/>
      <c r="D75" s="151"/>
      <c r="E75" s="152"/>
      <c r="F75" s="45"/>
      <c r="G75" s="8"/>
    </row>
    <row r="76" spans="1:7" ht="15.75">
      <c r="A76" s="167" t="s">
        <v>776</v>
      </c>
      <c r="B76" s="167"/>
      <c r="C76" s="167"/>
      <c r="D76" s="167"/>
      <c r="E76" s="168" t="s">
        <v>222</v>
      </c>
      <c r="F76" s="169">
        <f>Orçamento!K540</f>
        <v>0</v>
      </c>
      <c r="G76" s="170">
        <f t="shared" ref="G76" si="22">F76/$G$4</f>
        <v>0</v>
      </c>
    </row>
    <row r="77" spans="1:7">
      <c r="A77" s="151"/>
      <c r="B77" s="151"/>
      <c r="C77" s="151"/>
      <c r="D77" s="151"/>
      <c r="E77" s="152"/>
      <c r="F77" s="45"/>
      <c r="G77" s="8"/>
    </row>
    <row r="78" spans="1:7" ht="15.75">
      <c r="A78" s="167" t="s">
        <v>799</v>
      </c>
      <c r="B78" s="167"/>
      <c r="C78" s="167"/>
      <c r="D78" s="167"/>
      <c r="E78" s="168" t="s">
        <v>264</v>
      </c>
      <c r="F78" s="169">
        <f>Orçamento!K556</f>
        <v>0</v>
      </c>
      <c r="G78" s="170">
        <f t="shared" ref="G78" si="23">F78/$G$4</f>
        <v>0</v>
      </c>
    </row>
    <row r="79" spans="1:7">
      <c r="A79" s="151"/>
      <c r="B79" s="151"/>
      <c r="C79" s="151"/>
      <c r="D79" s="151"/>
      <c r="E79" s="152"/>
      <c r="F79" s="45"/>
      <c r="G79" s="8"/>
    </row>
    <row r="80" spans="1:7" ht="15.75">
      <c r="A80" s="167" t="s">
        <v>803</v>
      </c>
      <c r="B80" s="167"/>
      <c r="C80" s="167"/>
      <c r="D80" s="167"/>
      <c r="E80" s="168" t="s">
        <v>269</v>
      </c>
      <c r="F80" s="169">
        <f>Orçamento!K561</f>
        <v>0</v>
      </c>
      <c r="G80" s="170">
        <f t="shared" ref="G80" si="24">F80/$G$4</f>
        <v>0</v>
      </c>
    </row>
    <row r="81" spans="1:7">
      <c r="A81" s="151"/>
      <c r="B81" s="151"/>
      <c r="C81" s="151"/>
      <c r="D81" s="151"/>
      <c r="E81" s="152"/>
      <c r="F81" s="45"/>
      <c r="G81" s="8"/>
    </row>
    <row r="82" spans="1:7" ht="15.75">
      <c r="A82" s="167" t="s">
        <v>809</v>
      </c>
      <c r="B82" s="167"/>
      <c r="C82" s="167"/>
      <c r="D82" s="167"/>
      <c r="E82" s="168" t="s">
        <v>289</v>
      </c>
      <c r="F82" s="169">
        <f>Orçamento!K571</f>
        <v>2655.48</v>
      </c>
      <c r="G82" s="170">
        <f t="shared" ref="G82" si="25">F82/$G$4</f>
        <v>1.277136714390883E-2</v>
      </c>
    </row>
    <row r="83" spans="1:7">
      <c r="A83" s="151"/>
      <c r="B83" s="151"/>
      <c r="C83" s="151"/>
      <c r="D83" s="151"/>
      <c r="E83" s="152"/>
      <c r="F83" s="45"/>
      <c r="G83" s="8"/>
    </row>
    <row r="84" spans="1:7" ht="15.75">
      <c r="A84" s="167" t="s">
        <v>820</v>
      </c>
      <c r="B84" s="167"/>
      <c r="C84" s="167"/>
      <c r="D84" s="167"/>
      <c r="E84" s="168" t="s">
        <v>306</v>
      </c>
      <c r="F84" s="169">
        <f>Orçamento!K587</f>
        <v>0</v>
      </c>
      <c r="G84" s="170">
        <f t="shared" ref="G84" si="26">F84/$G$4</f>
        <v>0</v>
      </c>
    </row>
    <row r="85" spans="1:7">
      <c r="A85" s="151"/>
      <c r="B85" s="151"/>
      <c r="C85" s="151"/>
      <c r="D85" s="151"/>
      <c r="E85" s="152"/>
      <c r="F85" s="45"/>
      <c r="G85" s="8"/>
    </row>
    <row r="86" spans="1:7" ht="15.75">
      <c r="A86" s="167" t="s">
        <v>841</v>
      </c>
      <c r="B86" s="167"/>
      <c r="C86" s="167"/>
      <c r="D86" s="167"/>
      <c r="E86" s="168" t="s">
        <v>487</v>
      </c>
      <c r="F86" s="169">
        <f>Orçamento!K606</f>
        <v>0</v>
      </c>
      <c r="G86" s="170">
        <f t="shared" ref="G86" si="27">F86/$G$4</f>
        <v>0</v>
      </c>
    </row>
    <row r="87" spans="1:7">
      <c r="A87" s="151"/>
      <c r="B87" s="151"/>
      <c r="C87" s="151"/>
      <c r="D87" s="151"/>
      <c r="E87" s="152"/>
      <c r="F87" s="45"/>
      <c r="G87" s="8"/>
    </row>
    <row r="88" spans="1:7" ht="15.75">
      <c r="A88" s="167" t="s">
        <v>844</v>
      </c>
      <c r="B88" s="167"/>
      <c r="C88" s="167"/>
      <c r="D88" s="167"/>
      <c r="E88" s="168" t="s">
        <v>845</v>
      </c>
      <c r="F88" s="169">
        <f>Orçamento!K611</f>
        <v>0</v>
      </c>
      <c r="G88" s="170">
        <f t="shared" ref="G88" si="28">F88/$G$4</f>
        <v>0</v>
      </c>
    </row>
    <row r="89" spans="1:7">
      <c r="A89" s="151"/>
      <c r="B89" s="151"/>
      <c r="C89" s="151"/>
      <c r="D89" s="151"/>
      <c r="E89" s="152"/>
      <c r="F89" s="45"/>
      <c r="G89" s="8"/>
    </row>
    <row r="90" spans="1:7" ht="15.75">
      <c r="A90" s="167" t="s">
        <v>849</v>
      </c>
      <c r="B90" s="167"/>
      <c r="C90" s="167"/>
      <c r="D90" s="167"/>
      <c r="E90" s="168" t="s">
        <v>850</v>
      </c>
      <c r="F90" s="169">
        <f>Orçamento!K616</f>
        <v>0</v>
      </c>
      <c r="G90" s="170">
        <f t="shared" ref="G90" si="29">F90/$G$4</f>
        <v>0</v>
      </c>
    </row>
    <row r="91" spans="1:7">
      <c r="A91" s="151"/>
      <c r="B91" s="151"/>
      <c r="C91" s="151"/>
      <c r="D91" s="151"/>
      <c r="E91" s="152"/>
      <c r="F91" s="45"/>
      <c r="G91" s="8"/>
    </row>
    <row r="92" spans="1:7" ht="15.75">
      <c r="A92" s="167" t="s">
        <v>932</v>
      </c>
      <c r="B92" s="167"/>
      <c r="C92" s="167"/>
      <c r="D92" s="167"/>
      <c r="E92" s="168" t="s">
        <v>933</v>
      </c>
      <c r="F92" s="169">
        <f>Orçamento!K694</f>
        <v>0</v>
      </c>
      <c r="G92" s="170">
        <f t="shared" ref="G92" si="30">F92/$G$4</f>
        <v>0</v>
      </c>
    </row>
    <row r="93" spans="1:7">
      <c r="A93" s="151"/>
      <c r="B93" s="151"/>
      <c r="C93" s="151"/>
      <c r="D93" s="151"/>
      <c r="E93" s="152"/>
      <c r="F93" s="45"/>
      <c r="G93" s="8"/>
    </row>
    <row r="94" spans="1:7" ht="15.75">
      <c r="A94" s="167" t="s">
        <v>969</v>
      </c>
      <c r="B94" s="167"/>
      <c r="C94" s="167"/>
      <c r="D94" s="167"/>
      <c r="E94" s="168" t="s">
        <v>970</v>
      </c>
      <c r="F94" s="169">
        <f>Orçamento!K711</f>
        <v>0</v>
      </c>
      <c r="G94" s="170">
        <f t="shared" ref="G94" si="31">F94/$G$4</f>
        <v>0</v>
      </c>
    </row>
    <row r="95" spans="1:7">
      <c r="A95" s="151"/>
      <c r="B95" s="151"/>
      <c r="C95" s="151"/>
      <c r="D95" s="151"/>
      <c r="E95" s="152"/>
      <c r="F95" s="45"/>
      <c r="G95" s="8"/>
    </row>
    <row r="96" spans="1:7" ht="15.75">
      <c r="A96" s="167" t="s">
        <v>1021</v>
      </c>
      <c r="B96" s="167"/>
      <c r="C96" s="167"/>
      <c r="D96" s="167"/>
      <c r="E96" s="168" t="s">
        <v>1022</v>
      </c>
      <c r="F96" s="169">
        <f>Orçamento!K739</f>
        <v>0</v>
      </c>
      <c r="G96" s="170">
        <f t="shared" ref="G96" si="32">F96/$G$4</f>
        <v>0</v>
      </c>
    </row>
    <row r="97" spans="1:7">
      <c r="A97" s="151"/>
      <c r="B97" s="151"/>
      <c r="C97" s="151"/>
      <c r="D97" s="151"/>
      <c r="E97" s="152"/>
      <c r="F97" s="45"/>
      <c r="G97" s="8"/>
    </row>
    <row r="98" spans="1:7" ht="15.75">
      <c r="A98" s="167" t="s">
        <v>1065</v>
      </c>
      <c r="B98" s="167"/>
      <c r="C98" s="167"/>
      <c r="D98" s="167"/>
      <c r="E98" s="168" t="s">
        <v>1066</v>
      </c>
      <c r="F98" s="169">
        <f>Orçamento!K763</f>
        <v>0</v>
      </c>
      <c r="G98" s="170">
        <f t="shared" ref="G98" si="33">F98/$G$4</f>
        <v>0</v>
      </c>
    </row>
    <row r="99" spans="1:7">
      <c r="A99" s="151"/>
      <c r="B99" s="151"/>
      <c r="C99" s="151"/>
      <c r="D99" s="151"/>
      <c r="E99" s="152"/>
      <c r="F99" s="45"/>
      <c r="G99" s="8"/>
    </row>
    <row r="100" spans="1:7" ht="15.75">
      <c r="A100" s="167" t="s">
        <v>1094</v>
      </c>
      <c r="B100" s="167"/>
      <c r="C100" s="167"/>
      <c r="D100" s="167"/>
      <c r="E100" s="168" t="s">
        <v>1095</v>
      </c>
      <c r="F100" s="169">
        <f>Orçamento!K780</f>
        <v>0</v>
      </c>
      <c r="G100" s="170">
        <f t="shared" ref="G100" si="34">F100/$G$4</f>
        <v>0</v>
      </c>
    </row>
    <row r="101" spans="1:7">
      <c r="A101" s="151"/>
      <c r="B101" s="151"/>
      <c r="C101" s="151"/>
      <c r="D101" s="151"/>
      <c r="E101" s="152"/>
      <c r="G101" s="45"/>
    </row>
    <row r="102" spans="1:7" ht="15.75">
      <c r="A102" s="171" t="s">
        <v>1101</v>
      </c>
      <c r="B102" s="171"/>
      <c r="C102" s="171"/>
      <c r="D102" s="171"/>
      <c r="E102" s="172" t="s">
        <v>1102</v>
      </c>
      <c r="F102" s="173">
        <f>Orçamento!K784</f>
        <v>0</v>
      </c>
      <c r="G102" s="174">
        <f t="shared" ref="G102" si="35">F102/$G$4</f>
        <v>0</v>
      </c>
    </row>
    <row r="103" spans="1:7">
      <c r="A103" s="151"/>
      <c r="B103" s="151"/>
      <c r="C103" s="151"/>
      <c r="D103" s="151"/>
      <c r="E103" s="152"/>
      <c r="F103" s="45"/>
      <c r="G103" s="8"/>
    </row>
    <row r="104" spans="1:7" ht="15.75">
      <c r="A104" s="167" t="s">
        <v>1103</v>
      </c>
      <c r="B104" s="167"/>
      <c r="C104" s="167"/>
      <c r="D104" s="167"/>
      <c r="E104" s="168" t="s">
        <v>1104</v>
      </c>
      <c r="F104" s="169">
        <f>Orçamento!K786</f>
        <v>0</v>
      </c>
      <c r="G104" s="170">
        <f t="shared" ref="G104" si="36">F104/$G$4</f>
        <v>0</v>
      </c>
    </row>
    <row r="105" spans="1:7">
      <c r="A105" s="151"/>
      <c r="B105" s="151"/>
      <c r="C105" s="151"/>
      <c r="D105" s="151"/>
      <c r="E105" s="152"/>
      <c r="F105" s="45"/>
      <c r="G105" s="8"/>
    </row>
    <row r="106" spans="1:7" ht="15.75">
      <c r="A106" s="167" t="s">
        <v>1117</v>
      </c>
      <c r="B106" s="167"/>
      <c r="C106" s="167"/>
      <c r="D106" s="167"/>
      <c r="E106" s="168" t="s">
        <v>1118</v>
      </c>
      <c r="F106" s="169">
        <f>Orçamento!K796</f>
        <v>0</v>
      </c>
      <c r="G106" s="170">
        <f t="shared" ref="G106" si="37">F106/$G$4</f>
        <v>0</v>
      </c>
    </row>
    <row r="107" spans="1:7">
      <c r="A107" s="151"/>
      <c r="B107" s="151"/>
      <c r="C107" s="151"/>
      <c r="D107" s="151"/>
      <c r="E107" s="152"/>
      <c r="G107" s="45"/>
    </row>
    <row r="108" spans="1:7" ht="15.75">
      <c r="A108" s="171" t="s">
        <v>1128</v>
      </c>
      <c r="B108" s="171"/>
      <c r="C108" s="171"/>
      <c r="D108" s="171"/>
      <c r="E108" s="172" t="s">
        <v>1150</v>
      </c>
      <c r="F108" s="173">
        <f>Orçamento!K807</f>
        <v>0</v>
      </c>
      <c r="G108" s="174">
        <f t="shared" ref="G108" si="38">F108/$G$4</f>
        <v>0</v>
      </c>
    </row>
    <row r="109" spans="1:7" s="16" customFormat="1" ht="15.75">
      <c r="A109" s="175"/>
      <c r="B109" s="175"/>
      <c r="C109" s="175"/>
      <c r="D109" s="175"/>
      <c r="E109" s="176"/>
      <c r="F109" s="177"/>
      <c r="G109" s="178"/>
    </row>
    <row r="110" spans="1:7" s="16" customFormat="1" ht="15.75">
      <c r="A110" s="167" t="s">
        <v>1129</v>
      </c>
      <c r="B110" s="167"/>
      <c r="C110" s="167"/>
      <c r="D110" s="167"/>
      <c r="E110" s="168" t="s">
        <v>1318</v>
      </c>
      <c r="F110" s="169">
        <f>Orçamento!K809</f>
        <v>0</v>
      </c>
      <c r="G110" s="170">
        <f t="shared" ref="G110" si="39">F110/$G$4</f>
        <v>0</v>
      </c>
    </row>
    <row r="111" spans="1:7" s="16" customFormat="1" ht="15.75">
      <c r="A111" s="151"/>
      <c r="B111" s="175"/>
      <c r="C111" s="175"/>
      <c r="D111" s="175"/>
      <c r="E111" s="176"/>
      <c r="F111" s="177"/>
      <c r="G111" s="178"/>
    </row>
    <row r="112" spans="1:7" s="16" customFormat="1" ht="15.75">
      <c r="A112" s="171" t="s">
        <v>1309</v>
      </c>
      <c r="B112" s="171"/>
      <c r="C112" s="171"/>
      <c r="D112" s="171"/>
      <c r="E112" s="172" t="s">
        <v>513</v>
      </c>
      <c r="F112" s="173">
        <f>Orçamento!K813</f>
        <v>0</v>
      </c>
      <c r="G112" s="174">
        <f t="shared" ref="G112" si="40">F112/$G$4</f>
        <v>0</v>
      </c>
    </row>
    <row r="113" spans="1:7" s="16" customFormat="1" ht="15.75">
      <c r="A113" s="151"/>
      <c r="B113" s="175"/>
      <c r="C113" s="175"/>
      <c r="D113" s="175"/>
      <c r="E113" s="176"/>
      <c r="F113" s="177"/>
      <c r="G113" s="178"/>
    </row>
    <row r="114" spans="1:7" s="16" customFormat="1" ht="15.75">
      <c r="A114" s="167" t="s">
        <v>1310</v>
      </c>
      <c r="B114" s="167"/>
      <c r="C114" s="167"/>
      <c r="D114" s="167"/>
      <c r="E114" s="168" t="s">
        <v>1323</v>
      </c>
      <c r="F114" s="169">
        <f>Orçamento!K815</f>
        <v>0</v>
      </c>
      <c r="G114" s="170">
        <f t="shared" ref="G114" si="41">F114/$G$4</f>
        <v>0</v>
      </c>
    </row>
    <row r="116" spans="1:7" ht="15.75">
      <c r="A116" s="171" t="s">
        <v>1311</v>
      </c>
      <c r="B116" s="171"/>
      <c r="C116" s="171"/>
      <c r="D116" s="171"/>
      <c r="E116" s="172" t="s">
        <v>1312</v>
      </c>
      <c r="F116" s="173">
        <f>Orçamento!K819</f>
        <v>0</v>
      </c>
      <c r="G116" s="174">
        <f t="shared" ref="G116" si="42">F116/$G$4</f>
        <v>0</v>
      </c>
    </row>
    <row r="118" spans="1:7" ht="15.75">
      <c r="A118" s="167" t="s">
        <v>1313</v>
      </c>
      <c r="B118" s="167"/>
      <c r="C118" s="167"/>
      <c r="D118" s="167"/>
      <c r="E118" s="168" t="s">
        <v>1327</v>
      </c>
      <c r="F118" s="169">
        <f>Orçamento!K821</f>
        <v>0</v>
      </c>
      <c r="G118" s="170">
        <f t="shared" ref="G118" si="43">F118/$G$4</f>
        <v>0</v>
      </c>
    </row>
  </sheetData>
  <sheetProtection formatCells="0" formatColumns="0" formatRows="0" insertColumns="0" insertRows="0" insertHyperlinks="0" deleteColumns="0" deleteRows="0" sort="0" autoFilter="0" pivotTables="0"/>
  <autoFilter ref="A11:F11"/>
  <mergeCells count="1">
    <mergeCell ref="A2:G3"/>
  </mergeCells>
  <pageMargins left="0.70866141732283472" right="0.70866141732283472" top="0.74803149606299213" bottom="0.98425196850393704" header="0.31496062992125984" footer="0.31496062992125984"/>
  <pageSetup paperSize="9" scale="51" orientation="portrait" r:id="rId1"/>
  <headerFooter>
    <oddFooter>&amp;L&amp;G&amp;CWillian Bruno Scherner
Engenheiro Civil
CREA MT048210&amp;R&amp;P de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25"/>
  <sheetViews>
    <sheetView view="pageBreakPreview" zoomScale="55" zoomScaleNormal="70" zoomScaleSheetLayoutView="55" workbookViewId="0">
      <pane xSplit="4" ySplit="11" topLeftCell="W33" activePane="bottomRight" state="frozen"/>
      <selection pane="topRight" activeCell="E1" sqref="E1"/>
      <selection pane="bottomLeft" activeCell="A12" sqref="A12"/>
      <selection pane="bottomRight" activeCell="E120" sqref="E120:AW120"/>
    </sheetView>
  </sheetViews>
  <sheetFormatPr defaultRowHeight="15.75"/>
  <cols>
    <col min="1" max="1" width="12" style="108" customWidth="1"/>
    <col min="2" max="2" width="81.140625" style="108" customWidth="1"/>
    <col min="3" max="3" width="20.85546875" style="114" bestFit="1" customWidth="1"/>
    <col min="4" max="4" width="17" style="108" customWidth="1"/>
    <col min="5" max="5" width="14.85546875" style="181" bestFit="1" customWidth="1"/>
    <col min="6" max="6" width="9.7109375" style="182" bestFit="1" customWidth="1"/>
    <col min="7" max="7" width="12.42578125" style="183" bestFit="1" customWidth="1"/>
    <col min="8" max="8" width="14.42578125" style="183" bestFit="1" customWidth="1"/>
    <col min="9" max="9" width="12.42578125" style="183" bestFit="1" customWidth="1"/>
    <col min="10" max="11" width="14" style="183" bestFit="1" customWidth="1"/>
    <col min="12" max="12" width="10.140625" style="183" bestFit="1" customWidth="1"/>
    <col min="13" max="14" width="14" style="183" bestFit="1" customWidth="1"/>
    <col min="15" max="15" width="10.140625" style="183" bestFit="1" customWidth="1"/>
    <col min="16" max="16" width="14" style="183" bestFit="1" customWidth="1"/>
    <col min="17" max="17" width="14.42578125" style="183" bestFit="1" customWidth="1"/>
    <col min="18" max="18" width="10.140625" style="183" bestFit="1" customWidth="1"/>
    <col min="19" max="19" width="14" style="183" bestFit="1" customWidth="1"/>
    <col min="20" max="20" width="14.42578125" style="183" bestFit="1" customWidth="1"/>
    <col min="21" max="21" width="10.140625" style="183" bestFit="1" customWidth="1"/>
    <col min="22" max="22" width="14" style="183" bestFit="1" customWidth="1"/>
    <col min="23" max="23" width="14.42578125" style="183" bestFit="1" customWidth="1"/>
    <col min="24" max="24" width="10.140625" style="183" bestFit="1" customWidth="1"/>
    <col min="25" max="26" width="14" style="183" bestFit="1" customWidth="1"/>
    <col min="27" max="27" width="11.140625" style="183" bestFit="1" customWidth="1"/>
    <col min="28" max="29" width="14" style="183" bestFit="1" customWidth="1"/>
    <col min="30" max="30" width="10.140625" style="183" bestFit="1" customWidth="1"/>
    <col min="31" max="32" width="14" style="183" bestFit="1" customWidth="1"/>
    <col min="33" max="33" width="10.140625" style="183" bestFit="1" customWidth="1"/>
    <col min="34" max="35" width="14" style="183" bestFit="1" customWidth="1"/>
    <col min="36" max="36" width="10.140625" style="183" bestFit="1" customWidth="1"/>
    <col min="37" max="37" width="14" style="183" bestFit="1" customWidth="1"/>
    <col min="38" max="38" width="15.5703125" style="183" bestFit="1" customWidth="1"/>
    <col min="39" max="39" width="10.140625" style="183" bestFit="1" customWidth="1"/>
    <col min="40" max="40" width="14" style="183" bestFit="1" customWidth="1"/>
    <col min="41" max="41" width="14.42578125" style="183" bestFit="1" customWidth="1"/>
    <col min="42" max="42" width="10.140625" style="183" bestFit="1" customWidth="1"/>
    <col min="43" max="43" width="14" style="183" bestFit="1" customWidth="1"/>
    <col min="44" max="44" width="14.42578125" style="183" bestFit="1" customWidth="1"/>
    <col min="45" max="45" width="10.140625" style="183" bestFit="1" customWidth="1"/>
    <col min="46" max="46" width="14" style="183" bestFit="1" customWidth="1"/>
    <col min="47" max="47" width="13.7109375" style="183" bestFit="1" customWidth="1"/>
    <col min="48" max="48" width="10.85546875" style="183" bestFit="1" customWidth="1"/>
    <col min="49" max="49" width="15.7109375" style="183" customWidth="1"/>
    <col min="50" max="50" width="14.7109375" style="183" bestFit="1" customWidth="1"/>
    <col min="51" max="51" width="14" style="183" bestFit="1" customWidth="1"/>
    <col min="52" max="16384" width="9.140625" style="108"/>
  </cols>
  <sheetData>
    <row r="1" spans="1:49" ht="6" customHeight="1">
      <c r="A1" s="209"/>
      <c r="B1" s="209"/>
      <c r="C1" s="210"/>
      <c r="D1" s="211"/>
    </row>
    <row r="2" spans="1:49" ht="17.100000000000001" customHeight="1">
      <c r="A2" s="248" t="s">
        <v>1139</v>
      </c>
      <c r="B2" s="249"/>
      <c r="C2" s="249"/>
      <c r="D2" s="250"/>
    </row>
    <row r="3" spans="1:49" ht="17.100000000000001" customHeight="1">
      <c r="A3" s="238"/>
      <c r="B3" s="239"/>
      <c r="C3" s="239"/>
      <c r="D3" s="251"/>
      <c r="H3" s="184"/>
      <c r="I3" s="184"/>
      <c r="J3" s="184"/>
      <c r="K3" s="184"/>
      <c r="L3" s="185"/>
    </row>
    <row r="4" spans="1:49" ht="17.100000000000001" customHeight="1">
      <c r="A4" s="36" t="s">
        <v>1144</v>
      </c>
      <c r="B4" s="186"/>
      <c r="C4" s="69" t="s">
        <v>1131</v>
      </c>
      <c r="D4" s="59">
        <f>Orçamento!G4</f>
        <v>207924.49</v>
      </c>
      <c r="H4" s="57"/>
      <c r="I4" s="184"/>
      <c r="J4" s="184"/>
      <c r="K4" s="184"/>
      <c r="L4" s="185"/>
    </row>
    <row r="5" spans="1:49" ht="17.100000000000001" customHeight="1">
      <c r="A5" s="40" t="s">
        <v>1133</v>
      </c>
      <c r="B5" s="186"/>
      <c r="C5" s="14" t="s">
        <v>1134</v>
      </c>
      <c r="D5" s="60">
        <f>D4/B7</f>
        <v>45.550726447417993</v>
      </c>
      <c r="H5" s="57"/>
      <c r="I5" s="184"/>
      <c r="J5" s="184"/>
      <c r="K5" s="184"/>
      <c r="L5" s="185"/>
    </row>
    <row r="6" spans="1:49" ht="35.25" customHeight="1">
      <c r="A6" s="13" t="s">
        <v>1136</v>
      </c>
      <c r="B6" s="21" t="str">
        <f>Orçamento!I7</f>
        <v>SINAPI - AGOSTO  2021 - DESONERADO; ORSE - AGOSTO 2021 - DESONERADO; SEINFRA - MARÇO 2021 - DESONERADO</v>
      </c>
      <c r="C6" s="14" t="s">
        <v>1135</v>
      </c>
      <c r="D6" s="61">
        <v>0.24940000000000001</v>
      </c>
      <c r="H6" s="53"/>
      <c r="I6" s="54"/>
      <c r="J6" s="54"/>
      <c r="K6" s="54"/>
      <c r="L6" s="185"/>
    </row>
    <row r="7" spans="1:49" ht="17.100000000000001" customHeight="1">
      <c r="A7" s="10" t="s">
        <v>1137</v>
      </c>
      <c r="B7" s="46">
        <f>Orçamento!B7</f>
        <v>4564.68</v>
      </c>
      <c r="C7" s="14" t="s">
        <v>1132</v>
      </c>
      <c r="D7" s="62">
        <f>Orçamento!J4</f>
        <v>44487</v>
      </c>
      <c r="H7" s="184"/>
      <c r="I7" s="54"/>
      <c r="J7" s="54"/>
      <c r="K7" s="54"/>
      <c r="L7" s="185"/>
    </row>
    <row r="8" spans="1:49" ht="20.100000000000001" customHeight="1">
      <c r="A8" s="52" t="s">
        <v>1142</v>
      </c>
      <c r="B8" s="52"/>
      <c r="C8" s="187"/>
      <c r="D8" s="188"/>
    </row>
    <row r="9" spans="1:49">
      <c r="A9" s="111"/>
      <c r="B9" s="48"/>
      <c r="C9" s="189"/>
      <c r="D9" s="207"/>
      <c r="E9" s="190"/>
      <c r="F9" s="190"/>
      <c r="G9" s="190"/>
      <c r="H9" s="190"/>
      <c r="I9" s="190"/>
      <c r="J9" s="190"/>
      <c r="K9" s="190"/>
      <c r="L9" s="190"/>
      <c r="M9" s="190"/>
      <c r="N9" s="190"/>
      <c r="O9" s="190"/>
      <c r="P9" s="190"/>
      <c r="Q9" s="190"/>
      <c r="R9" s="190"/>
      <c r="S9" s="190"/>
      <c r="T9" s="190"/>
      <c r="U9" s="190"/>
      <c r="V9" s="190"/>
      <c r="W9" s="190"/>
      <c r="X9" s="190"/>
      <c r="Y9" s="190"/>
      <c r="Z9" s="190"/>
      <c r="AA9" s="190"/>
      <c r="AB9" s="190"/>
      <c r="AC9" s="190"/>
      <c r="AD9" s="190"/>
      <c r="AE9" s="190"/>
      <c r="AF9" s="190"/>
      <c r="AG9" s="190"/>
      <c r="AH9" s="190"/>
      <c r="AI9" s="190"/>
      <c r="AJ9" s="190"/>
      <c r="AK9" s="190"/>
      <c r="AL9" s="190"/>
      <c r="AM9" s="190"/>
      <c r="AN9" s="190"/>
      <c r="AO9" s="190"/>
      <c r="AP9" s="190"/>
      <c r="AQ9" s="190"/>
      <c r="AR9" s="190"/>
      <c r="AS9" s="190"/>
      <c r="AT9" s="190"/>
      <c r="AU9" s="190"/>
      <c r="AV9" s="190"/>
      <c r="AW9" s="191"/>
    </row>
    <row r="10" spans="1:49" ht="18" customHeight="1">
      <c r="A10" s="192"/>
      <c r="B10" s="192"/>
      <c r="C10" s="193"/>
      <c r="D10" s="194"/>
      <c r="E10" s="246">
        <v>30</v>
      </c>
      <c r="F10" s="246"/>
      <c r="G10" s="247"/>
      <c r="H10" s="245">
        <v>60</v>
      </c>
      <c r="I10" s="246"/>
      <c r="J10" s="247"/>
      <c r="K10" s="245">
        <v>90</v>
      </c>
      <c r="L10" s="246"/>
      <c r="M10" s="247"/>
      <c r="N10" s="245">
        <v>120</v>
      </c>
      <c r="O10" s="246"/>
      <c r="P10" s="247"/>
      <c r="Q10" s="245">
        <v>150</v>
      </c>
      <c r="R10" s="246"/>
      <c r="S10" s="247"/>
      <c r="T10" s="245">
        <v>180</v>
      </c>
      <c r="U10" s="246"/>
      <c r="V10" s="247"/>
      <c r="W10" s="245">
        <v>210</v>
      </c>
      <c r="X10" s="246"/>
      <c r="Y10" s="247"/>
      <c r="Z10" s="245">
        <v>240</v>
      </c>
      <c r="AA10" s="246"/>
      <c r="AB10" s="247"/>
      <c r="AC10" s="245">
        <v>270</v>
      </c>
      <c r="AD10" s="246"/>
      <c r="AE10" s="247"/>
      <c r="AF10" s="245">
        <v>300</v>
      </c>
      <c r="AG10" s="246"/>
      <c r="AH10" s="247"/>
      <c r="AI10" s="245">
        <v>330</v>
      </c>
      <c r="AJ10" s="246"/>
      <c r="AK10" s="247"/>
      <c r="AL10" s="245">
        <v>360</v>
      </c>
      <c r="AM10" s="246"/>
      <c r="AN10" s="247"/>
      <c r="AO10" s="245">
        <v>390</v>
      </c>
      <c r="AP10" s="246"/>
      <c r="AQ10" s="247"/>
      <c r="AR10" s="245">
        <v>420</v>
      </c>
      <c r="AS10" s="246"/>
      <c r="AT10" s="247"/>
      <c r="AU10" s="245">
        <v>450</v>
      </c>
      <c r="AV10" s="246"/>
      <c r="AW10" s="247"/>
    </row>
    <row r="11" spans="1:49" ht="20.100000000000001" customHeight="1">
      <c r="A11" s="113" t="s">
        <v>0</v>
      </c>
      <c r="B11" s="113" t="s">
        <v>4</v>
      </c>
      <c r="C11" s="195" t="s">
        <v>10</v>
      </c>
      <c r="D11" s="212" t="s">
        <v>1146</v>
      </c>
      <c r="E11" s="208" t="s">
        <v>1147</v>
      </c>
      <c r="F11" s="55" t="s">
        <v>1148</v>
      </c>
      <c r="G11" s="56" t="s">
        <v>1149</v>
      </c>
      <c r="H11" s="56" t="s">
        <v>1147</v>
      </c>
      <c r="I11" s="56" t="s">
        <v>1148</v>
      </c>
      <c r="J11" s="56" t="s">
        <v>1149</v>
      </c>
      <c r="K11" s="58" t="s">
        <v>1147</v>
      </c>
      <c r="L11" s="56" t="s">
        <v>1148</v>
      </c>
      <c r="M11" s="56" t="s">
        <v>1149</v>
      </c>
      <c r="N11" s="56" t="s">
        <v>1147</v>
      </c>
      <c r="O11" s="56" t="s">
        <v>1148</v>
      </c>
      <c r="P11" s="56" t="s">
        <v>1149</v>
      </c>
      <c r="Q11" s="56" t="s">
        <v>1147</v>
      </c>
      <c r="R11" s="56" t="s">
        <v>1148</v>
      </c>
      <c r="S11" s="56" t="s">
        <v>1149</v>
      </c>
      <c r="T11" s="56" t="s">
        <v>1147</v>
      </c>
      <c r="U11" s="56" t="s">
        <v>1148</v>
      </c>
      <c r="V11" s="56" t="s">
        <v>1149</v>
      </c>
      <c r="W11" s="56" t="s">
        <v>1147</v>
      </c>
      <c r="X11" s="56" t="s">
        <v>1148</v>
      </c>
      <c r="Y11" s="56" t="s">
        <v>1149</v>
      </c>
      <c r="Z11" s="56" t="s">
        <v>1147</v>
      </c>
      <c r="AA11" s="56" t="s">
        <v>1148</v>
      </c>
      <c r="AB11" s="56" t="s">
        <v>1149</v>
      </c>
      <c r="AC11" s="56" t="s">
        <v>1147</v>
      </c>
      <c r="AD11" s="56" t="s">
        <v>1148</v>
      </c>
      <c r="AE11" s="56" t="s">
        <v>1149</v>
      </c>
      <c r="AF11" s="56" t="s">
        <v>1147</v>
      </c>
      <c r="AG11" s="56" t="s">
        <v>1148</v>
      </c>
      <c r="AH11" s="56" t="s">
        <v>1149</v>
      </c>
      <c r="AI11" s="56" t="s">
        <v>1147</v>
      </c>
      <c r="AJ11" s="56" t="s">
        <v>1148</v>
      </c>
      <c r="AK11" s="56" t="s">
        <v>1149</v>
      </c>
      <c r="AL11" s="56" t="s">
        <v>1147</v>
      </c>
      <c r="AM11" s="56" t="s">
        <v>1148</v>
      </c>
      <c r="AN11" s="56" t="s">
        <v>1149</v>
      </c>
      <c r="AO11" s="56" t="s">
        <v>1147</v>
      </c>
      <c r="AP11" s="56" t="s">
        <v>1148</v>
      </c>
      <c r="AQ11" s="56" t="s">
        <v>1149</v>
      </c>
      <c r="AR11" s="56" t="s">
        <v>1147</v>
      </c>
      <c r="AS11" s="56" t="s">
        <v>1148</v>
      </c>
      <c r="AT11" s="56" t="s">
        <v>1149</v>
      </c>
      <c r="AU11" s="56" t="s">
        <v>1147</v>
      </c>
      <c r="AV11" s="56" t="s">
        <v>1148</v>
      </c>
      <c r="AW11" s="56" t="s">
        <v>1149</v>
      </c>
    </row>
    <row r="12" spans="1:49" ht="24.95" customHeight="1">
      <c r="A12" s="213" t="s">
        <v>11</v>
      </c>
      <c r="B12" s="214" t="s">
        <v>12</v>
      </c>
      <c r="C12" s="215">
        <f>Orçamento!K12</f>
        <v>0</v>
      </c>
      <c r="D12" s="216">
        <f>C12/$D$4</f>
        <v>0</v>
      </c>
      <c r="E12" s="68">
        <f>SUM(E14,E16)</f>
        <v>0</v>
      </c>
      <c r="F12" s="66" t="e">
        <f>E12/$C12</f>
        <v>#DIV/0!</v>
      </c>
      <c r="G12" s="67" t="e">
        <f>SUM(F12)</f>
        <v>#DIV/0!</v>
      </c>
      <c r="H12" s="70">
        <f>SUM(H14,H16)</f>
        <v>0</v>
      </c>
      <c r="I12" s="66" t="e">
        <f>H12/$C12</f>
        <v>#DIV/0!</v>
      </c>
      <c r="J12" s="67" t="e">
        <f>SUM(I12,F12)</f>
        <v>#DIV/0!</v>
      </c>
      <c r="K12" s="70">
        <f>SUM(K14,K16)</f>
        <v>0</v>
      </c>
      <c r="L12" s="66" t="e">
        <f>K12/$C12</f>
        <v>#DIV/0!</v>
      </c>
      <c r="M12" s="67" t="e">
        <f>SUM(L12,I12,F12)</f>
        <v>#DIV/0!</v>
      </c>
      <c r="N12" s="70">
        <f>SUM(N14,N16)</f>
        <v>0</v>
      </c>
      <c r="O12" s="66" t="e">
        <f>N12/$C12</f>
        <v>#DIV/0!</v>
      </c>
      <c r="P12" s="67" t="e">
        <f>SUM(O12,L12,I12,F12)</f>
        <v>#DIV/0!</v>
      </c>
      <c r="Q12" s="70">
        <f>SUM(Q14,Q16)</f>
        <v>0</v>
      </c>
      <c r="R12" s="66" t="e">
        <f>Q12/$C12</f>
        <v>#DIV/0!</v>
      </c>
      <c r="S12" s="66" t="e">
        <f>SUM(R12,O12,L12,I12,F12)</f>
        <v>#DIV/0!</v>
      </c>
      <c r="T12" s="70">
        <f>SUM(T14,T16)</f>
        <v>0</v>
      </c>
      <c r="U12" s="66" t="e">
        <f>T12/$C12</f>
        <v>#DIV/0!</v>
      </c>
      <c r="V12" s="67" t="e">
        <f>SUM(U12,R12,O12,L12,I12,F12)</f>
        <v>#DIV/0!</v>
      </c>
      <c r="W12" s="70">
        <f>SUM(W14,W16)</f>
        <v>0</v>
      </c>
      <c r="X12" s="66" t="e">
        <f>W12/$C12</f>
        <v>#DIV/0!</v>
      </c>
      <c r="Y12" s="67" t="e">
        <f>SUM(X12,U12,R12,O12,L12,I12,F12)</f>
        <v>#DIV/0!</v>
      </c>
      <c r="Z12" s="70">
        <f>SUM(Z14,Z16)</f>
        <v>0</v>
      </c>
      <c r="AA12" s="66" t="e">
        <f>Z12/$C12</f>
        <v>#DIV/0!</v>
      </c>
      <c r="AB12" s="67" t="e">
        <f>SUM(AA12,X12,U12,R12,O12,L12,I12,F12)</f>
        <v>#DIV/0!</v>
      </c>
      <c r="AC12" s="70">
        <f>SUM(AC14,AC16)</f>
        <v>0</v>
      </c>
      <c r="AD12" s="66" t="e">
        <f>AC12/$C12</f>
        <v>#DIV/0!</v>
      </c>
      <c r="AE12" s="67" t="e">
        <f>SUM(AD12,AA12,X12,U12,R12,O12,L12,I12,F12)</f>
        <v>#DIV/0!</v>
      </c>
      <c r="AF12" s="70">
        <f>SUM(AF14,AF16)</f>
        <v>0</v>
      </c>
      <c r="AG12" s="66" t="e">
        <f>AF12/$C12</f>
        <v>#DIV/0!</v>
      </c>
      <c r="AH12" s="67" t="e">
        <f>SUM(AG12,AD12,AA12,X12,U12,R12,O12,L12,I12,F12)</f>
        <v>#DIV/0!</v>
      </c>
      <c r="AI12" s="70">
        <f>SUM(AI14,AI16)</f>
        <v>0</v>
      </c>
      <c r="AJ12" s="66" t="e">
        <f>AI12/$C12</f>
        <v>#DIV/0!</v>
      </c>
      <c r="AK12" s="67" t="e">
        <f>SUM(AJ12,AG12,AD12,AA12,X12,U12,R12,O12,L12,I12,F12)</f>
        <v>#DIV/0!</v>
      </c>
      <c r="AL12" s="70">
        <f>SUM(AL14,AL16)</f>
        <v>0</v>
      </c>
      <c r="AM12" s="66" t="e">
        <f>AL12/$C12</f>
        <v>#DIV/0!</v>
      </c>
      <c r="AN12" s="67" t="e">
        <f>SUM(AM12,AJ12,AG12,AD12,AA12,X12,U12,R12,O12,L12,I12,F12)</f>
        <v>#DIV/0!</v>
      </c>
      <c r="AO12" s="70">
        <f>SUM(AO14,AO16)</f>
        <v>0</v>
      </c>
      <c r="AP12" s="66" t="e">
        <f>AO12/$C12</f>
        <v>#DIV/0!</v>
      </c>
      <c r="AQ12" s="67" t="e">
        <f>SUM(AP12,AM12,AJ12,AG12,AD12,AA12,X12,U12,R12,O12,L12,I12,F12)</f>
        <v>#DIV/0!</v>
      </c>
      <c r="AR12" s="70">
        <f>SUM(AR14,AR16)</f>
        <v>0</v>
      </c>
      <c r="AS12" s="66" t="e">
        <f>AR12/$C12</f>
        <v>#DIV/0!</v>
      </c>
      <c r="AT12" s="67" t="e">
        <f>SUM(AS12,AP12,AM12,AJ12,AG12,AD12,AA12,X12,U12,R12,O12,L12,I12,F12)</f>
        <v>#DIV/0!</v>
      </c>
      <c r="AU12" s="70">
        <f>SUM(AU14,AU16)</f>
        <v>0</v>
      </c>
      <c r="AV12" s="66" t="e">
        <f>AU12/$C12</f>
        <v>#DIV/0!</v>
      </c>
      <c r="AW12" s="67" t="e">
        <f>SUM(AV12,AS12,AP12,AM12,AJ12,AG12,AD12,AA12,X12,U12,R12,O12,L12,I12,F12)</f>
        <v>#DIV/0!</v>
      </c>
    </row>
    <row r="13" spans="1:49">
      <c r="A13" s="217"/>
      <c r="B13" s="218"/>
      <c r="C13" s="187"/>
      <c r="D13" s="219"/>
      <c r="E13" s="202"/>
      <c r="F13" s="197"/>
      <c r="G13" s="198"/>
      <c r="H13" s="196"/>
      <c r="I13" s="197"/>
      <c r="J13" s="199"/>
      <c r="K13" s="196"/>
      <c r="L13" s="197"/>
      <c r="M13" s="199"/>
      <c r="N13" s="196"/>
      <c r="O13" s="197"/>
      <c r="P13" s="199"/>
      <c r="Q13" s="196"/>
      <c r="R13" s="197"/>
      <c r="S13" s="200"/>
      <c r="T13" s="196"/>
      <c r="U13" s="197"/>
      <c r="V13" s="199"/>
      <c r="W13" s="196"/>
      <c r="X13" s="197"/>
      <c r="Y13" s="199"/>
      <c r="Z13" s="196"/>
      <c r="AA13" s="197"/>
      <c r="AB13" s="199"/>
      <c r="AC13" s="196"/>
      <c r="AD13" s="197"/>
      <c r="AE13" s="199"/>
      <c r="AF13" s="196"/>
      <c r="AG13" s="197"/>
      <c r="AH13" s="199"/>
      <c r="AI13" s="196"/>
      <c r="AJ13" s="197"/>
      <c r="AK13" s="199"/>
      <c r="AL13" s="196"/>
      <c r="AM13" s="197"/>
      <c r="AN13" s="199"/>
      <c r="AO13" s="196"/>
      <c r="AP13" s="197"/>
      <c r="AQ13" s="199"/>
      <c r="AR13" s="196"/>
      <c r="AS13" s="197"/>
      <c r="AT13" s="199"/>
      <c r="AU13" s="196"/>
      <c r="AV13" s="197"/>
      <c r="AW13" s="199"/>
    </row>
    <row r="14" spans="1:49" ht="24.95" customHeight="1">
      <c r="A14" s="220" t="s">
        <v>13</v>
      </c>
      <c r="B14" s="221" t="s">
        <v>14</v>
      </c>
      <c r="C14" s="222">
        <f>Orçamento!K14</f>
        <v>0</v>
      </c>
      <c r="D14" s="223">
        <f>C14/$D$4</f>
        <v>0</v>
      </c>
      <c r="E14" s="202">
        <f>$C14*F14</f>
        <v>0</v>
      </c>
      <c r="F14" s="197">
        <v>1</v>
      </c>
      <c r="G14" s="198">
        <f>SUM(F14)</f>
        <v>1</v>
      </c>
      <c r="H14" s="196">
        <f>$C14*I14</f>
        <v>0</v>
      </c>
      <c r="I14" s="197">
        <v>0</v>
      </c>
      <c r="J14" s="198">
        <f>SUM(I14,F14)</f>
        <v>1</v>
      </c>
      <c r="K14" s="196">
        <f>$C14*L14</f>
        <v>0</v>
      </c>
      <c r="L14" s="197">
        <v>0</v>
      </c>
      <c r="M14" s="198">
        <f>SUM(L14,I14,F14)</f>
        <v>1</v>
      </c>
      <c r="N14" s="196">
        <f>$C14*O14</f>
        <v>0</v>
      </c>
      <c r="O14" s="197">
        <v>0</v>
      </c>
      <c r="P14" s="198">
        <f>SUM(O14,L14,I14,F14)</f>
        <v>1</v>
      </c>
      <c r="Q14" s="196">
        <f>$C14*R14</f>
        <v>0</v>
      </c>
      <c r="R14" s="197">
        <v>0</v>
      </c>
      <c r="S14" s="197">
        <f>SUM(R14,O14,L14,I14,F14)</f>
        <v>1</v>
      </c>
      <c r="T14" s="196">
        <f>$C14*U14</f>
        <v>0</v>
      </c>
      <c r="U14" s="197">
        <v>0</v>
      </c>
      <c r="V14" s="198">
        <f>SUM(U14,R14,O14,L14,I14,F14)</f>
        <v>1</v>
      </c>
      <c r="W14" s="196">
        <f>$C14*X14</f>
        <v>0</v>
      </c>
      <c r="X14" s="197">
        <v>0</v>
      </c>
      <c r="Y14" s="198">
        <f>SUM(X14,U14,R14,O14,L14,I14,F14)</f>
        <v>1</v>
      </c>
      <c r="Z14" s="196">
        <f>$C14*AA14</f>
        <v>0</v>
      </c>
      <c r="AA14" s="197">
        <v>0</v>
      </c>
      <c r="AB14" s="198">
        <f>SUM(AA14,X14,U14,R14,O14,L14,I14,F14)</f>
        <v>1</v>
      </c>
      <c r="AC14" s="196">
        <f>$C14*AD14</f>
        <v>0</v>
      </c>
      <c r="AD14" s="197">
        <v>0</v>
      </c>
      <c r="AE14" s="198">
        <f>SUM(AD14,AA14,X14,U14,R14,O14,L14,I14,F14)</f>
        <v>1</v>
      </c>
      <c r="AF14" s="196">
        <f>$C14*AG14</f>
        <v>0</v>
      </c>
      <c r="AG14" s="197">
        <v>0</v>
      </c>
      <c r="AH14" s="198">
        <f>SUM(AG14,AD14,AA14,X14,U14,R14,O14,L14,I14,F14)</f>
        <v>1</v>
      </c>
      <c r="AI14" s="196">
        <f>$C14*AJ14</f>
        <v>0</v>
      </c>
      <c r="AJ14" s="197">
        <v>0</v>
      </c>
      <c r="AK14" s="198">
        <f>SUM(AJ14,AG14,AD14,AA14,X14,U14,R14,O14,L14,I14,F14)</f>
        <v>1</v>
      </c>
      <c r="AL14" s="196">
        <f>$C14*AM14</f>
        <v>0</v>
      </c>
      <c r="AM14" s="197">
        <v>0</v>
      </c>
      <c r="AN14" s="198">
        <f>SUM(AM14,AJ14,AG14,AD14,AA14,X14,U14,R14,O14,L14,I14,F14)</f>
        <v>1</v>
      </c>
      <c r="AO14" s="196">
        <f>$C14*AP14</f>
        <v>0</v>
      </c>
      <c r="AP14" s="197">
        <v>0</v>
      </c>
      <c r="AQ14" s="198">
        <f>SUM(AP14,AM14,AJ14,AG14,AD14,AA14,X14,U14,R14,O14,L14,I14,F14)</f>
        <v>1</v>
      </c>
      <c r="AR14" s="196">
        <f>$C14*AS14</f>
        <v>0</v>
      </c>
      <c r="AS14" s="197">
        <v>0</v>
      </c>
      <c r="AT14" s="198">
        <f>SUM(AS14,AP14,AM14,AJ14,AG14,AD14,AA14,X14,U14,R14,O14,L14,I14,F14)</f>
        <v>1</v>
      </c>
      <c r="AU14" s="196">
        <f>$C14*AV14</f>
        <v>0</v>
      </c>
      <c r="AV14" s="197">
        <v>0</v>
      </c>
      <c r="AW14" s="198">
        <f>SUM(AV14,AS14,AP14,AM14,AJ14,AG14,AD14,AA14,X14,U14,R14,O14,L14,I14,F14)</f>
        <v>1</v>
      </c>
    </row>
    <row r="15" spans="1:49">
      <c r="A15" s="217"/>
      <c r="B15" s="218"/>
      <c r="C15" s="187"/>
      <c r="D15" s="219"/>
      <c r="E15" s="202"/>
      <c r="F15" s="197"/>
      <c r="G15" s="198"/>
      <c r="H15" s="196"/>
      <c r="I15" s="197"/>
      <c r="J15" s="198"/>
      <c r="K15" s="196"/>
      <c r="L15" s="197"/>
      <c r="M15" s="198"/>
      <c r="N15" s="196"/>
      <c r="O15" s="197"/>
      <c r="P15" s="198"/>
      <c r="Q15" s="196"/>
      <c r="R15" s="197"/>
      <c r="S15" s="197"/>
      <c r="T15" s="196"/>
      <c r="U15" s="197"/>
      <c r="V15" s="198"/>
      <c r="W15" s="196"/>
      <c r="X15" s="197"/>
      <c r="Y15" s="198"/>
      <c r="Z15" s="196"/>
      <c r="AA15" s="197"/>
      <c r="AB15" s="198"/>
      <c r="AC15" s="196"/>
      <c r="AD15" s="197"/>
      <c r="AE15" s="198"/>
      <c r="AF15" s="196"/>
      <c r="AG15" s="197"/>
      <c r="AH15" s="198"/>
      <c r="AI15" s="196"/>
      <c r="AJ15" s="197"/>
      <c r="AK15" s="198"/>
      <c r="AL15" s="196"/>
      <c r="AM15" s="197"/>
      <c r="AN15" s="198"/>
      <c r="AO15" s="196"/>
      <c r="AP15" s="197"/>
      <c r="AQ15" s="198"/>
      <c r="AR15" s="196"/>
      <c r="AS15" s="197"/>
      <c r="AT15" s="198"/>
      <c r="AU15" s="196"/>
      <c r="AV15" s="197"/>
      <c r="AW15" s="198"/>
    </row>
    <row r="16" spans="1:49" ht="24.95" customHeight="1">
      <c r="A16" s="220" t="s">
        <v>44</v>
      </c>
      <c r="B16" s="221" t="s">
        <v>45</v>
      </c>
      <c r="C16" s="222">
        <f>Orçamento!K26</f>
        <v>0</v>
      </c>
      <c r="D16" s="223">
        <f>C16/$D$4</f>
        <v>0</v>
      </c>
      <c r="E16" s="202">
        <f>$C16*F16</f>
        <v>0</v>
      </c>
      <c r="F16" s="197">
        <v>5.16E-2</v>
      </c>
      <c r="G16" s="198">
        <f t="shared" ref="G16" si="0">SUM(F16)</f>
        <v>5.16E-2</v>
      </c>
      <c r="H16" s="196">
        <f>$C16*I16</f>
        <v>0</v>
      </c>
      <c r="I16" s="197">
        <v>7.2700000000000001E-2</v>
      </c>
      <c r="J16" s="198">
        <f>SUM(I16,F16)</f>
        <v>0.12429999999999999</v>
      </c>
      <c r="K16" s="196">
        <f>$C16*L16</f>
        <v>0</v>
      </c>
      <c r="L16" s="197">
        <v>6.5299999999999997E-2</v>
      </c>
      <c r="M16" s="198">
        <f>SUM(L16,I16,F16)</f>
        <v>0.18960000000000002</v>
      </c>
      <c r="N16" s="196">
        <f>$C16*O16</f>
        <v>0</v>
      </c>
      <c r="O16" s="197">
        <v>6.5299999999999997E-2</v>
      </c>
      <c r="P16" s="198">
        <f>SUM(O16,L16,I16,F16)</f>
        <v>0.25489999999999996</v>
      </c>
      <c r="Q16" s="196">
        <f>$C16*R16</f>
        <v>0</v>
      </c>
      <c r="R16" s="197">
        <v>7.0400000000000004E-2</v>
      </c>
      <c r="S16" s="197">
        <f>SUM(R16,O16,L16,I16,F16)</f>
        <v>0.32529999999999998</v>
      </c>
      <c r="T16" s="196">
        <f>$C16*U16</f>
        <v>0</v>
      </c>
      <c r="U16" s="197">
        <v>6.7299999999999999E-2</v>
      </c>
      <c r="V16" s="198">
        <f>SUM(U16,R16,O16,L16,I16,F16)</f>
        <v>0.39259999999999995</v>
      </c>
      <c r="W16" s="196">
        <f>$C16*X16</f>
        <v>0</v>
      </c>
      <c r="X16" s="197">
        <v>5.9200000000000003E-2</v>
      </c>
      <c r="Y16" s="198">
        <f>SUM(X16,U16,R16,O16,L16,I16,F16)</f>
        <v>0.45179999999999998</v>
      </c>
      <c r="Z16" s="196">
        <f>$C16*AA16</f>
        <v>0</v>
      </c>
      <c r="AA16" s="197">
        <v>8.7999999999999995E-2</v>
      </c>
      <c r="AB16" s="198">
        <f>SUM(AA16,X16,U16,R16,O16,L16,I16,F16)</f>
        <v>0.53979999999999995</v>
      </c>
      <c r="AC16" s="196">
        <f>$C16*AD16</f>
        <v>0</v>
      </c>
      <c r="AD16" s="197">
        <v>6.8699999999999997E-2</v>
      </c>
      <c r="AE16" s="198">
        <f>SUM(AD16,AA16,X16,U16,R16,O16,L16,I16,F16)</f>
        <v>0.60850000000000004</v>
      </c>
      <c r="AF16" s="196">
        <f>$C16*AG16</f>
        <v>0</v>
      </c>
      <c r="AG16" s="197">
        <v>6.54E-2</v>
      </c>
      <c r="AH16" s="198">
        <f>SUM(AG16,AD16,AA16,X16,U16,R16,O16,L16,I16,F16)</f>
        <v>0.67390000000000005</v>
      </c>
      <c r="AI16" s="196">
        <f>$C16*AJ16</f>
        <v>0</v>
      </c>
      <c r="AJ16" s="197">
        <v>6.4399999999999999E-2</v>
      </c>
      <c r="AK16" s="198">
        <f>SUM(AJ16,AG16,AD16,AA16,X16,U16,R16,O16,L16,I16,F16)</f>
        <v>0.73830000000000007</v>
      </c>
      <c r="AL16" s="196">
        <f>$C16*AM16</f>
        <v>0</v>
      </c>
      <c r="AM16" s="197">
        <v>7.22E-2</v>
      </c>
      <c r="AN16" s="198">
        <f>SUM(AM16,AJ16,AG16,AD16,AA16,X16,U16,R16,O16,L16,I16,F16)</f>
        <v>0.81050000000000011</v>
      </c>
      <c r="AO16" s="196">
        <f>$C16*AP16</f>
        <v>0</v>
      </c>
      <c r="AP16" s="197">
        <v>6.0699999999999997E-2</v>
      </c>
      <c r="AQ16" s="198">
        <f>SUM(AP16,AM16,AJ16,AG16,AD16,AA16,X16,U16,R16,O16,L16,I16,F16)</f>
        <v>0.87120000000000009</v>
      </c>
      <c r="AR16" s="196">
        <f>$C16*AS16</f>
        <v>0</v>
      </c>
      <c r="AS16" s="197">
        <v>5.7299999999999997E-2</v>
      </c>
      <c r="AT16" s="198">
        <f>SUM(AS16,AP16,AM16,AJ16,AG16,AD16,AA16,X16,U16,R16,O16,L16,I16,F16)</f>
        <v>0.9285000000000001</v>
      </c>
      <c r="AU16" s="196">
        <f>$C16*AV16</f>
        <v>0</v>
      </c>
      <c r="AV16" s="197">
        <v>7.1499999999999994E-2</v>
      </c>
      <c r="AW16" s="198">
        <f>SUM(AV16,AS16,AP16,AM16,AJ16,AG16,AD16,AA16,X16,U16,R16,O16,L16,I16,F16)</f>
        <v>1.0000000000000002</v>
      </c>
    </row>
    <row r="17" spans="1:49">
      <c r="A17" s="217"/>
      <c r="B17" s="218"/>
      <c r="C17" s="187"/>
      <c r="D17" s="219"/>
      <c r="E17" s="202"/>
      <c r="F17" s="197"/>
      <c r="G17" s="199"/>
      <c r="H17" s="201"/>
      <c r="I17" s="202"/>
      <c r="J17" s="199"/>
      <c r="K17" s="201"/>
      <c r="L17" s="202"/>
      <c r="M17" s="199"/>
      <c r="N17" s="201"/>
      <c r="O17" s="202"/>
      <c r="P17" s="199"/>
      <c r="Q17" s="200"/>
      <c r="R17" s="202"/>
      <c r="S17" s="200"/>
      <c r="T17" s="201"/>
      <c r="U17" s="202"/>
      <c r="V17" s="199"/>
      <c r="W17" s="201"/>
      <c r="X17" s="202"/>
      <c r="Y17" s="199"/>
      <c r="Z17" s="201"/>
      <c r="AA17" s="202"/>
      <c r="AB17" s="199"/>
      <c r="AC17" s="201"/>
      <c r="AD17" s="202"/>
      <c r="AE17" s="199"/>
      <c r="AF17" s="201"/>
      <c r="AG17" s="202"/>
      <c r="AH17" s="199"/>
      <c r="AI17" s="201"/>
      <c r="AJ17" s="202"/>
      <c r="AK17" s="199"/>
      <c r="AL17" s="201"/>
      <c r="AM17" s="202"/>
      <c r="AN17" s="199"/>
      <c r="AO17" s="201"/>
      <c r="AP17" s="202"/>
      <c r="AQ17" s="199"/>
      <c r="AR17" s="201"/>
      <c r="AS17" s="202"/>
      <c r="AT17" s="199"/>
      <c r="AU17" s="201"/>
      <c r="AV17" s="202"/>
      <c r="AW17" s="199"/>
    </row>
    <row r="18" spans="1:49" ht="24.95" customHeight="1">
      <c r="A18" s="213" t="s">
        <v>48</v>
      </c>
      <c r="B18" s="214" t="s">
        <v>49</v>
      </c>
      <c r="C18" s="215">
        <f>Orçamento!K30</f>
        <v>20040.830000000002</v>
      </c>
      <c r="D18" s="216">
        <f>C18/$D$4</f>
        <v>9.6385134815047527E-2</v>
      </c>
      <c r="E18" s="68">
        <f>SUM(E20,E22,E24,E26,E28,E30,E32,E34,E36,E38,E40,E42,E44,E46,E48,E50,E52,E54,E56,E58,E60)</f>
        <v>0</v>
      </c>
      <c r="F18" s="66">
        <f>E18/$C18</f>
        <v>0</v>
      </c>
      <c r="G18" s="67">
        <f>SUM(F18)</f>
        <v>0</v>
      </c>
      <c r="H18" s="70">
        <f>SUM(H20,H22,H24,H26,H28,H30,H32,H34,H36,H38,H40,H42,H44,H46,H48,H50,H52,H54,H56,H58,H60)</f>
        <v>0</v>
      </c>
      <c r="I18" s="66">
        <f>H18/$C18</f>
        <v>0</v>
      </c>
      <c r="J18" s="67">
        <f>SUM(I18,F18)</f>
        <v>0</v>
      </c>
      <c r="K18" s="70">
        <f>SUM(K20,K22,K24,K26,K28,K30,K32,K34,K36,K38,K40,K42,K44,K46,K48,K50,K52,K54,K56,K58,K60)</f>
        <v>0</v>
      </c>
      <c r="L18" s="66">
        <f>K18/$C18</f>
        <v>0</v>
      </c>
      <c r="M18" s="67">
        <f>SUM(L18,I18,F18)</f>
        <v>0</v>
      </c>
      <c r="N18" s="70">
        <f>SUM(N20,N22,N24,N26,N28,N30,N32,N34,N36,N38,N40,N42,N44,N46,N48,N50,N52,N54,N56,N58,N60)</f>
        <v>0</v>
      </c>
      <c r="O18" s="66">
        <f>N18/$C18</f>
        <v>0</v>
      </c>
      <c r="P18" s="67">
        <f>SUM(O18,L18,I18,F18)</f>
        <v>0</v>
      </c>
      <c r="Q18" s="70">
        <f>SUM(Q20,Q22,Q24,Q26,Q28,Q30,Q32,Q34,Q36,Q38,Q40,Q42,Q44,Q46,Q48,Q50,Q52,Q54,Q56,Q58,Q60)</f>
        <v>0</v>
      </c>
      <c r="R18" s="66">
        <f>Q18/$C18</f>
        <v>0</v>
      </c>
      <c r="S18" s="66">
        <f>SUM(R18,O18,L18,I18,F18)</f>
        <v>0</v>
      </c>
      <c r="T18" s="70">
        <f>SUM(T20,T22,T24,T26,T28,T30,T32,T34,T36,T38,T40,T42,T44,T46,T48,T50,T52,T54,T56,T58,T60)</f>
        <v>0</v>
      </c>
      <c r="U18" s="66">
        <f>T18/$C18</f>
        <v>0</v>
      </c>
      <c r="V18" s="67">
        <f>SUM(U18,R18,O18,L18,I18,F18)</f>
        <v>0</v>
      </c>
      <c r="W18" s="70">
        <f>SUM(W20,W22,W24,W26,W28,W30,W32,W34,W36,W38,W40,W42,W44,W46,W48,W50,W52,W54,W56,W58,W60)</f>
        <v>0</v>
      </c>
      <c r="X18" s="66">
        <f>W18/$C18</f>
        <v>0</v>
      </c>
      <c r="Y18" s="67">
        <f>SUM(X18,U18,R18,O18,L18,I18,F18)</f>
        <v>0</v>
      </c>
      <c r="Z18" s="70">
        <f>SUM(Z20,Z22,Z24,Z26,Z28,Z30,Z32,Z34,Z36,Z38,Z40,Z42,Z44,Z46,Z48,Z50,Z52,Z54,Z56,Z58,Z60)</f>
        <v>0</v>
      </c>
      <c r="AA18" s="66">
        <f>Z18/$C18</f>
        <v>0</v>
      </c>
      <c r="AB18" s="67">
        <f>SUM(AA18,X18,U18,R18,O18,L18,I18,F18)</f>
        <v>0</v>
      </c>
      <c r="AC18" s="70">
        <f>SUM(AC20,AC22,AC24,AC26,AC28,AC30,AC32,AC34,AC36,AC38,AC40,AC42,AC44,AC46,AC48,AC50,AC52,AC54,AC56,AC58,AC60)</f>
        <v>0</v>
      </c>
      <c r="AD18" s="66">
        <f>AC18/$C18</f>
        <v>0</v>
      </c>
      <c r="AE18" s="67">
        <f>SUM(AD18,AA18,X18,U18,R18,O18,L18,I18,F18)</f>
        <v>0</v>
      </c>
      <c r="AF18" s="70">
        <f>SUM(AF20,AF22,AF24,AF26,AF28,AF30,AF32,AF34,AF36,AF38,AF40,AF42,AF44,AF46,AF48,AF50,AF52,AF54,AF56,AF58,AF60)</f>
        <v>0</v>
      </c>
      <c r="AG18" s="66">
        <f>AF18/$C18</f>
        <v>0</v>
      </c>
      <c r="AH18" s="67">
        <f>SUM(AG18,AD18,AA18,X18,U18,R18,O18,L18,I18,F18)</f>
        <v>0</v>
      </c>
      <c r="AI18" s="70">
        <f>SUM(AI20,AI22,AI24,AI26,AI28,AI30,AI32,AI34,AI36,AI38,AI40,AI42,AI44,AI46,AI48,AI50,AI52,AI54,AI56,AI58,AI60)</f>
        <v>0</v>
      </c>
      <c r="AJ18" s="66">
        <f>AI18/$C18</f>
        <v>0</v>
      </c>
      <c r="AK18" s="67">
        <f>SUM(AJ18,AG18,AD18,AA18,X18,U18,R18,O18,L18,I18,F18)</f>
        <v>0</v>
      </c>
      <c r="AL18" s="70">
        <f>SUM(AL20,AL22,AL24,AL26,AL28,AL30,AL32,AL34,AL36,AL38,AL40,AL42,AL44,AL46,AL48,AL50,AL52,AL54,AL56,AL58,AL60)</f>
        <v>0</v>
      </c>
      <c r="AM18" s="66">
        <f>AL18/$C18</f>
        <v>0</v>
      </c>
      <c r="AN18" s="67">
        <f>SUM(AM18,AJ18,AG18,AD18,AA18,X18,U18,R18,O18,L18,I18,F18)</f>
        <v>0</v>
      </c>
      <c r="AO18" s="70">
        <f>SUM(AO20,AO22,AO24,AO26,AO28,AO30,AO32,AO34,AO36,AO38,AO40,AO42,AO44,AO46,AO48,AO50,AO52,AO54,AO56,AO58,AO60)</f>
        <v>10020.415000000001</v>
      </c>
      <c r="AP18" s="66">
        <f>AO18/$C18</f>
        <v>0.5</v>
      </c>
      <c r="AQ18" s="67">
        <f>SUM(AP18,AM18,AJ18,AG18,AD18,AA18,X18,U18,R18,O18,L18,I18,F18)</f>
        <v>0.5</v>
      </c>
      <c r="AR18" s="70">
        <f>SUM(AR20,AR22,AR24,AR26,AR28,AR30,AR32,AR34,AR36,AR38,AR40,AR42,AR44,AR46,AR48,AR50,AR52,AR54,AR56,AR58,AR60)</f>
        <v>10020.415000000001</v>
      </c>
      <c r="AS18" s="66">
        <f>AR18/$C18</f>
        <v>0.5</v>
      </c>
      <c r="AT18" s="67">
        <f>SUM(AS18,AP18,AM18,AJ18,AG18,AD18,AA18,X18,U18,R18,O18,L18,I18,F18)</f>
        <v>1</v>
      </c>
      <c r="AU18" s="70">
        <f>SUM(AU20,AU22,AU24,AU26,AU28,AU30,AU32,AU34,AU36,AU38,AU40,AU42,AU44,AU46,AU48,AU50,AU52,AU54,AU56,AU58,AU60)</f>
        <v>0</v>
      </c>
      <c r="AV18" s="66">
        <f>AU18/$C18</f>
        <v>0</v>
      </c>
      <c r="AW18" s="67">
        <f>SUM(AV18,AS18,AP18,AM18,AJ18,AG18,AD18,AA18,X18,U18,R18,O18,L18,I18,F18)</f>
        <v>1</v>
      </c>
    </row>
    <row r="19" spans="1:49">
      <c r="A19" s="217"/>
      <c r="B19" s="218"/>
      <c r="C19" s="187"/>
      <c r="D19" s="219"/>
      <c r="E19" s="202"/>
      <c r="F19" s="197"/>
      <c r="G19" s="199"/>
      <c r="H19" s="196"/>
      <c r="I19" s="197"/>
      <c r="J19" s="199"/>
      <c r="K19" s="196"/>
      <c r="L19" s="197"/>
      <c r="M19" s="199"/>
      <c r="N19" s="196"/>
      <c r="O19" s="197"/>
      <c r="P19" s="199"/>
      <c r="Q19" s="196"/>
      <c r="R19" s="197"/>
      <c r="S19" s="200"/>
      <c r="T19" s="196"/>
      <c r="U19" s="197"/>
      <c r="V19" s="199"/>
      <c r="W19" s="196"/>
      <c r="X19" s="197"/>
      <c r="Y19" s="199"/>
      <c r="Z19" s="196"/>
      <c r="AA19" s="197"/>
      <c r="AB19" s="199"/>
      <c r="AC19" s="196"/>
      <c r="AD19" s="197"/>
      <c r="AE19" s="199"/>
      <c r="AF19" s="196"/>
      <c r="AG19" s="197"/>
      <c r="AH19" s="199"/>
      <c r="AI19" s="196"/>
      <c r="AJ19" s="197"/>
      <c r="AK19" s="199"/>
      <c r="AL19" s="196"/>
      <c r="AM19" s="197"/>
      <c r="AN19" s="199"/>
      <c r="AO19" s="196"/>
      <c r="AP19" s="197"/>
      <c r="AQ19" s="199"/>
      <c r="AR19" s="196"/>
      <c r="AS19" s="197"/>
      <c r="AT19" s="199"/>
      <c r="AU19" s="196"/>
      <c r="AV19" s="197"/>
      <c r="AW19" s="199"/>
    </row>
    <row r="20" spans="1:49" ht="24.95" customHeight="1">
      <c r="A20" s="220" t="s">
        <v>50</v>
      </c>
      <c r="B20" s="221" t="s">
        <v>51</v>
      </c>
      <c r="C20" s="222">
        <f>Orçamento!K32</f>
        <v>0</v>
      </c>
      <c r="D20" s="223">
        <f>C20/$D$4</f>
        <v>0</v>
      </c>
      <c r="E20" s="202">
        <f>$C20*F20</f>
        <v>0</v>
      </c>
      <c r="F20" s="197">
        <v>0.8</v>
      </c>
      <c r="G20" s="198">
        <f t="shared" ref="G20:G58" si="1">SUM(F20)</f>
        <v>0.8</v>
      </c>
      <c r="H20" s="196">
        <f>$C20*I20</f>
        <v>0</v>
      </c>
      <c r="I20" s="197">
        <v>0.2</v>
      </c>
      <c r="J20" s="198">
        <f>SUM(I20,F20)</f>
        <v>1</v>
      </c>
      <c r="K20" s="196">
        <f>$C20*L20</f>
        <v>0</v>
      </c>
      <c r="L20" s="197">
        <v>0</v>
      </c>
      <c r="M20" s="198">
        <f>SUM(L20,I20,F20)</f>
        <v>1</v>
      </c>
      <c r="N20" s="196">
        <f>$C20*O20</f>
        <v>0</v>
      </c>
      <c r="O20" s="197">
        <v>0</v>
      </c>
      <c r="P20" s="198">
        <f>SUM(O20,L20,I20,F20)</f>
        <v>1</v>
      </c>
      <c r="Q20" s="196">
        <f>$C20*R20</f>
        <v>0</v>
      </c>
      <c r="R20" s="197">
        <v>0</v>
      </c>
      <c r="S20" s="197">
        <f>SUM(R20,O20,L20,I20,F20)</f>
        <v>1</v>
      </c>
      <c r="T20" s="196">
        <f>$C20*U20</f>
        <v>0</v>
      </c>
      <c r="U20" s="197">
        <v>0</v>
      </c>
      <c r="V20" s="198">
        <f>SUM(U20,R20,O20,L20,I20,F20)</f>
        <v>1</v>
      </c>
      <c r="W20" s="196">
        <f>$C20*X20</f>
        <v>0</v>
      </c>
      <c r="X20" s="197">
        <v>0</v>
      </c>
      <c r="Y20" s="198">
        <f>SUM(X20,U20,R20,O20,L20,I20,F20)</f>
        <v>1</v>
      </c>
      <c r="Z20" s="196">
        <f>$C20*AA20</f>
        <v>0</v>
      </c>
      <c r="AA20" s="197">
        <v>0</v>
      </c>
      <c r="AB20" s="198">
        <f>SUM(AA20,X20,U20,R20,O20,L20,I20,F20)</f>
        <v>1</v>
      </c>
      <c r="AC20" s="196">
        <f>$C20*AD20</f>
        <v>0</v>
      </c>
      <c r="AD20" s="197">
        <v>0</v>
      </c>
      <c r="AE20" s="198">
        <f>SUM(AD20,AA20,X20,U20,R20,O20,L20,I20,F20)</f>
        <v>1</v>
      </c>
      <c r="AF20" s="196">
        <f>$C20*AG20</f>
        <v>0</v>
      </c>
      <c r="AG20" s="197">
        <v>0</v>
      </c>
      <c r="AH20" s="198">
        <f>SUM(AG20,AD20,AA20,X20,U20,R20,O20,L20,I20,F20)</f>
        <v>1</v>
      </c>
      <c r="AI20" s="196">
        <f>$C20*AJ20</f>
        <v>0</v>
      </c>
      <c r="AJ20" s="197">
        <v>0</v>
      </c>
      <c r="AK20" s="198">
        <f>SUM(AJ20,AG20,AD20,AA20,X20,U20,R20,O20,L20,I20,F20)</f>
        <v>1</v>
      </c>
      <c r="AL20" s="196">
        <f>$C20*AM20</f>
        <v>0</v>
      </c>
      <c r="AM20" s="197">
        <v>0</v>
      </c>
      <c r="AN20" s="198">
        <f>SUM(AM20,AJ20,AG20,AD20,AA20,X20,U20,R20,O20,L20,I20,F20)</f>
        <v>1</v>
      </c>
      <c r="AO20" s="196">
        <f>$C20*AP20</f>
        <v>0</v>
      </c>
      <c r="AP20" s="197">
        <v>0</v>
      </c>
      <c r="AQ20" s="198">
        <f>SUM(AP20,AM20,AJ20,AG20,AD20,AA20,X20,U20,R20,O20,L20,I20,F20)</f>
        <v>1</v>
      </c>
      <c r="AR20" s="196">
        <f>$C20*AS20</f>
        <v>0</v>
      </c>
      <c r="AS20" s="197">
        <v>0</v>
      </c>
      <c r="AT20" s="198">
        <f>SUM(AS20,AP20,AM20,AJ20,AG20,AD20,AA20,X20,U20,R20,O20,L20,I20,F20)</f>
        <v>1</v>
      </c>
      <c r="AU20" s="196">
        <f>$C20*AV20</f>
        <v>0</v>
      </c>
      <c r="AV20" s="197">
        <v>0</v>
      </c>
      <c r="AW20" s="198">
        <f>SUM(AV20,AS20,AP20,AM20,AJ20,AG20,AD20,AA20,X20,U20,R20,O20,L20,I20,F20)</f>
        <v>1</v>
      </c>
    </row>
    <row r="21" spans="1:49">
      <c r="A21" s="217"/>
      <c r="B21" s="218"/>
      <c r="C21" s="187"/>
      <c r="D21" s="219"/>
      <c r="E21" s="202"/>
      <c r="F21" s="197"/>
      <c r="G21" s="199"/>
      <c r="H21" s="196"/>
      <c r="I21" s="197"/>
      <c r="J21" s="199"/>
      <c r="K21" s="196"/>
      <c r="L21" s="197"/>
      <c r="M21" s="199"/>
      <c r="N21" s="196"/>
      <c r="O21" s="197"/>
      <c r="P21" s="199"/>
      <c r="Q21" s="196"/>
      <c r="R21" s="197"/>
      <c r="S21" s="200"/>
      <c r="T21" s="196"/>
      <c r="U21" s="197"/>
      <c r="V21" s="199"/>
      <c r="W21" s="196"/>
      <c r="X21" s="197"/>
      <c r="Y21" s="199"/>
      <c r="Z21" s="196"/>
      <c r="AA21" s="197"/>
      <c r="AB21" s="199"/>
      <c r="AC21" s="196"/>
      <c r="AD21" s="197"/>
      <c r="AE21" s="199"/>
      <c r="AF21" s="196"/>
      <c r="AG21" s="197"/>
      <c r="AH21" s="199"/>
      <c r="AI21" s="196"/>
      <c r="AJ21" s="197"/>
      <c r="AK21" s="199"/>
      <c r="AL21" s="196"/>
      <c r="AM21" s="197"/>
      <c r="AN21" s="199"/>
      <c r="AO21" s="196"/>
      <c r="AP21" s="197"/>
      <c r="AQ21" s="199"/>
      <c r="AR21" s="196"/>
      <c r="AS21" s="197"/>
      <c r="AT21" s="199"/>
      <c r="AU21" s="196"/>
      <c r="AV21" s="197"/>
      <c r="AW21" s="199"/>
    </row>
    <row r="22" spans="1:49" ht="24.95" customHeight="1">
      <c r="A22" s="220" t="s">
        <v>64</v>
      </c>
      <c r="B22" s="221" t="s">
        <v>65</v>
      </c>
      <c r="C22" s="222">
        <f>Orçamento!K38</f>
        <v>0</v>
      </c>
      <c r="D22" s="223">
        <f t="shared" ref="D22" si="2">C22/$D$4</f>
        <v>0</v>
      </c>
      <c r="E22" s="202">
        <f t="shared" ref="E22" si="3">$C22*F22</f>
        <v>0</v>
      </c>
      <c r="F22" s="197">
        <v>0.5</v>
      </c>
      <c r="G22" s="198">
        <f t="shared" si="1"/>
        <v>0.5</v>
      </c>
      <c r="H22" s="196">
        <f t="shared" ref="H22" si="4">$C22*I22</f>
        <v>0</v>
      </c>
      <c r="I22" s="197">
        <v>0.5</v>
      </c>
      <c r="J22" s="198">
        <f>SUM(I22,F22)</f>
        <v>1</v>
      </c>
      <c r="K22" s="196">
        <f t="shared" ref="K22" si="5">$C22*L22</f>
        <v>0</v>
      </c>
      <c r="L22" s="197">
        <v>0</v>
      </c>
      <c r="M22" s="198">
        <f>SUM(L22,I22,F22)</f>
        <v>1</v>
      </c>
      <c r="N22" s="196">
        <f t="shared" ref="N22" si="6">$C22*O22</f>
        <v>0</v>
      </c>
      <c r="O22" s="197">
        <v>0</v>
      </c>
      <c r="P22" s="198">
        <f>SUM(O22,L22,I22,F22)</f>
        <v>1</v>
      </c>
      <c r="Q22" s="196">
        <f t="shared" ref="Q22" si="7">$C22*R22</f>
        <v>0</v>
      </c>
      <c r="R22" s="197">
        <v>0</v>
      </c>
      <c r="S22" s="197">
        <f>SUM(R22,O22,L22,I22,F22)</f>
        <v>1</v>
      </c>
      <c r="T22" s="196">
        <f t="shared" ref="T22" si="8">$C22*U22</f>
        <v>0</v>
      </c>
      <c r="U22" s="197">
        <v>0</v>
      </c>
      <c r="V22" s="198">
        <f>SUM(U22,R22,O22,L22,I22,F22)</f>
        <v>1</v>
      </c>
      <c r="W22" s="196">
        <f t="shared" ref="W22" si="9">$C22*X22</f>
        <v>0</v>
      </c>
      <c r="X22" s="197">
        <v>0</v>
      </c>
      <c r="Y22" s="198">
        <f>SUM(X22,U22,R22,O22,L22,I22,F22)</f>
        <v>1</v>
      </c>
      <c r="Z22" s="196">
        <f t="shared" ref="Z22" si="10">$C22*AA22</f>
        <v>0</v>
      </c>
      <c r="AA22" s="197">
        <v>0</v>
      </c>
      <c r="AB22" s="198">
        <f>SUM(AA22,X22,U22,R22,O22,L22,I22,F22)</f>
        <v>1</v>
      </c>
      <c r="AC22" s="196">
        <f t="shared" ref="AC22" si="11">$C22*AD22</f>
        <v>0</v>
      </c>
      <c r="AD22" s="197">
        <v>0</v>
      </c>
      <c r="AE22" s="198">
        <f>SUM(AD22,AA22,X22,U22,R22,O22,L22,I22,F22)</f>
        <v>1</v>
      </c>
      <c r="AF22" s="196">
        <f t="shared" ref="AF22" si="12">$C22*AG22</f>
        <v>0</v>
      </c>
      <c r="AG22" s="197">
        <v>0</v>
      </c>
      <c r="AH22" s="198">
        <f>SUM(AG22,AD22,AA22,X22,U22,R22,O22,L22,I22,F22)</f>
        <v>1</v>
      </c>
      <c r="AI22" s="196">
        <f t="shared" ref="AI22" si="13">$C22*AJ22</f>
        <v>0</v>
      </c>
      <c r="AJ22" s="197">
        <v>0</v>
      </c>
      <c r="AK22" s="198">
        <f>SUM(AJ22,AG22,AD22,AA22,X22,U22,R22,O22,L22,I22,F22)</f>
        <v>1</v>
      </c>
      <c r="AL22" s="196">
        <f t="shared" ref="AL22" si="14">$C22*AM22</f>
        <v>0</v>
      </c>
      <c r="AM22" s="197">
        <v>0</v>
      </c>
      <c r="AN22" s="198">
        <f>SUM(AM22,AJ22,AG22,AD22,AA22,X22,U22,R22,O22,L22,I22,F22)</f>
        <v>1</v>
      </c>
      <c r="AO22" s="196">
        <f t="shared" ref="AO22" si="15">$C22*AP22</f>
        <v>0</v>
      </c>
      <c r="AP22" s="197">
        <v>0</v>
      </c>
      <c r="AQ22" s="198">
        <f>SUM(AP22,AM22,AJ22,AG22,AD22,AA22,X22,U22,R22,O22,L22,I22,F22)</f>
        <v>1</v>
      </c>
      <c r="AR22" s="196">
        <f t="shared" ref="AR22" si="16">$C22*AS22</f>
        <v>0</v>
      </c>
      <c r="AS22" s="197">
        <v>0</v>
      </c>
      <c r="AT22" s="198">
        <f>SUM(AS22,AP22,AM22,AJ22,AG22,AD22,AA22,X22,U22,R22,O22,L22,I22,F22)</f>
        <v>1</v>
      </c>
      <c r="AU22" s="196">
        <f t="shared" ref="AU22" si="17">$C22*AV22</f>
        <v>0</v>
      </c>
      <c r="AV22" s="197">
        <v>0</v>
      </c>
      <c r="AW22" s="198">
        <f>SUM(AV22,AS22,AP22,AM22,AJ22,AG22,AD22,AA22,X22,U22,R22,O22,L22,I22,F22)</f>
        <v>1</v>
      </c>
    </row>
    <row r="23" spans="1:49">
      <c r="A23" s="217"/>
      <c r="B23" s="218"/>
      <c r="C23" s="187"/>
      <c r="D23" s="219"/>
      <c r="E23" s="202"/>
      <c r="F23" s="197"/>
      <c r="G23" s="199"/>
      <c r="H23" s="196"/>
      <c r="I23" s="197"/>
      <c r="J23" s="199"/>
      <c r="K23" s="196"/>
      <c r="L23" s="197"/>
      <c r="M23" s="199"/>
      <c r="N23" s="196"/>
      <c r="O23" s="197"/>
      <c r="P23" s="199"/>
      <c r="Q23" s="196"/>
      <c r="R23" s="197"/>
      <c r="S23" s="200"/>
      <c r="T23" s="196"/>
      <c r="U23" s="197"/>
      <c r="V23" s="199"/>
      <c r="W23" s="196"/>
      <c r="X23" s="197"/>
      <c r="Y23" s="199"/>
      <c r="Z23" s="196"/>
      <c r="AA23" s="197"/>
      <c r="AB23" s="199"/>
      <c r="AC23" s="196"/>
      <c r="AD23" s="197"/>
      <c r="AE23" s="199"/>
      <c r="AF23" s="196"/>
      <c r="AG23" s="197"/>
      <c r="AH23" s="199"/>
      <c r="AI23" s="196"/>
      <c r="AJ23" s="197"/>
      <c r="AK23" s="199"/>
      <c r="AL23" s="196"/>
      <c r="AM23" s="197"/>
      <c r="AN23" s="199"/>
      <c r="AO23" s="196"/>
      <c r="AP23" s="197"/>
      <c r="AQ23" s="199"/>
      <c r="AR23" s="196"/>
      <c r="AS23" s="197"/>
      <c r="AT23" s="199"/>
      <c r="AU23" s="196"/>
      <c r="AV23" s="197"/>
      <c r="AW23" s="199"/>
    </row>
    <row r="24" spans="1:49" ht="24.95" customHeight="1">
      <c r="A24" s="220" t="s">
        <v>77</v>
      </c>
      <c r="B24" s="221" t="s">
        <v>78</v>
      </c>
      <c r="C24" s="222">
        <f>Orçamento!K45</f>
        <v>0</v>
      </c>
      <c r="D24" s="223">
        <f t="shared" ref="D24" si="18">C24/$D$4</f>
        <v>0</v>
      </c>
      <c r="E24" s="202">
        <f t="shared" ref="E24" si="19">$C24*F24</f>
        <v>0</v>
      </c>
      <c r="F24" s="197">
        <v>0</v>
      </c>
      <c r="G24" s="198">
        <f t="shared" si="1"/>
        <v>0</v>
      </c>
      <c r="H24" s="196">
        <f t="shared" ref="H24" si="20">$C24*I24</f>
        <v>0</v>
      </c>
      <c r="I24" s="197">
        <v>1</v>
      </c>
      <c r="J24" s="198">
        <f>SUM(I24,F24)</f>
        <v>1</v>
      </c>
      <c r="K24" s="196">
        <f t="shared" ref="K24" si="21">$C24*L24</f>
        <v>0</v>
      </c>
      <c r="L24" s="197">
        <v>0</v>
      </c>
      <c r="M24" s="198">
        <f>SUM(L24,I24,F24)</f>
        <v>1</v>
      </c>
      <c r="N24" s="196">
        <f t="shared" ref="N24" si="22">$C24*O24</f>
        <v>0</v>
      </c>
      <c r="O24" s="197">
        <v>0</v>
      </c>
      <c r="P24" s="198">
        <f>SUM(O24,L24,I24,F24)</f>
        <v>1</v>
      </c>
      <c r="Q24" s="196">
        <f t="shared" ref="Q24" si="23">$C24*R24</f>
        <v>0</v>
      </c>
      <c r="R24" s="197">
        <v>0</v>
      </c>
      <c r="S24" s="197">
        <f>SUM(R24,O24,L24,I24,F24)</f>
        <v>1</v>
      </c>
      <c r="T24" s="196">
        <f t="shared" ref="T24" si="24">$C24*U24</f>
        <v>0</v>
      </c>
      <c r="U24" s="197">
        <v>0</v>
      </c>
      <c r="V24" s="198">
        <f>SUM(U24,R24,O24,L24,I24,F24)</f>
        <v>1</v>
      </c>
      <c r="W24" s="196">
        <f t="shared" ref="W24" si="25">$C24*X24</f>
        <v>0</v>
      </c>
      <c r="X24" s="197">
        <v>0</v>
      </c>
      <c r="Y24" s="198">
        <f>SUM(X24,U24,R24,O24,L24,I24,F24)</f>
        <v>1</v>
      </c>
      <c r="Z24" s="196">
        <f t="shared" ref="Z24" si="26">$C24*AA24</f>
        <v>0</v>
      </c>
      <c r="AA24" s="197">
        <v>0</v>
      </c>
      <c r="AB24" s="198">
        <f>SUM(AA24,X24,U24,R24,O24,L24,I24,F24)</f>
        <v>1</v>
      </c>
      <c r="AC24" s="196">
        <f t="shared" ref="AC24" si="27">$C24*AD24</f>
        <v>0</v>
      </c>
      <c r="AD24" s="197">
        <v>0</v>
      </c>
      <c r="AE24" s="198">
        <f>SUM(AD24,AA24,X24,U24,R24,O24,L24,I24,F24)</f>
        <v>1</v>
      </c>
      <c r="AF24" s="196">
        <f t="shared" ref="AF24" si="28">$C24*AG24</f>
        <v>0</v>
      </c>
      <c r="AG24" s="197">
        <v>0</v>
      </c>
      <c r="AH24" s="198">
        <f>SUM(AG24,AD24,AA24,X24,U24,R24,O24,L24,I24,F24)</f>
        <v>1</v>
      </c>
      <c r="AI24" s="196">
        <f t="shared" ref="AI24" si="29">$C24*AJ24</f>
        <v>0</v>
      </c>
      <c r="AJ24" s="197">
        <v>0</v>
      </c>
      <c r="AK24" s="198">
        <f>SUM(AJ24,AG24,AD24,AA24,X24,U24,R24,O24,L24,I24,F24)</f>
        <v>1</v>
      </c>
      <c r="AL24" s="196">
        <f t="shared" ref="AL24" si="30">$C24*AM24</f>
        <v>0</v>
      </c>
      <c r="AM24" s="197">
        <v>0</v>
      </c>
      <c r="AN24" s="198">
        <f>SUM(AM24,AJ24,AG24,AD24,AA24,X24,U24,R24,O24,L24,I24,F24)</f>
        <v>1</v>
      </c>
      <c r="AO24" s="196">
        <f t="shared" ref="AO24" si="31">$C24*AP24</f>
        <v>0</v>
      </c>
      <c r="AP24" s="197">
        <v>0</v>
      </c>
      <c r="AQ24" s="198">
        <f>SUM(AP24,AM24,AJ24,AG24,AD24,AA24,X24,U24,R24,O24,L24,I24,F24)</f>
        <v>1</v>
      </c>
      <c r="AR24" s="196">
        <f t="shared" ref="AR24" si="32">$C24*AS24</f>
        <v>0</v>
      </c>
      <c r="AS24" s="197">
        <v>0</v>
      </c>
      <c r="AT24" s="198">
        <f>SUM(AS24,AP24,AM24,AJ24,AG24,AD24,AA24,X24,U24,R24,O24,L24,I24,F24)</f>
        <v>1</v>
      </c>
      <c r="AU24" s="196">
        <f t="shared" ref="AU24" si="33">$C24*AV24</f>
        <v>0</v>
      </c>
      <c r="AV24" s="197">
        <v>0</v>
      </c>
      <c r="AW24" s="198">
        <f>SUM(AV24,AS24,AP24,AM24,AJ24,AG24,AD24,AA24,X24,U24,R24,O24,L24,I24,F24)</f>
        <v>1</v>
      </c>
    </row>
    <row r="25" spans="1:49">
      <c r="A25" s="217"/>
      <c r="B25" s="218"/>
      <c r="C25" s="187"/>
      <c r="D25" s="219"/>
      <c r="E25" s="202"/>
      <c r="F25" s="197"/>
      <c r="G25" s="199"/>
      <c r="H25" s="196"/>
      <c r="I25" s="197"/>
      <c r="J25" s="199"/>
      <c r="K25" s="196"/>
      <c r="L25" s="197"/>
      <c r="M25" s="199"/>
      <c r="N25" s="196"/>
      <c r="O25" s="197"/>
      <c r="P25" s="199"/>
      <c r="Q25" s="196"/>
      <c r="R25" s="197"/>
      <c r="S25" s="200"/>
      <c r="T25" s="196"/>
      <c r="U25" s="197"/>
      <c r="V25" s="199"/>
      <c r="W25" s="196"/>
      <c r="X25" s="197"/>
      <c r="Y25" s="199"/>
      <c r="Z25" s="196"/>
      <c r="AA25" s="197"/>
      <c r="AB25" s="199"/>
      <c r="AC25" s="196"/>
      <c r="AD25" s="197"/>
      <c r="AE25" s="199"/>
      <c r="AF25" s="196"/>
      <c r="AG25" s="197"/>
      <c r="AH25" s="199"/>
      <c r="AI25" s="196"/>
      <c r="AJ25" s="197"/>
      <c r="AK25" s="199"/>
      <c r="AL25" s="196"/>
      <c r="AM25" s="197"/>
      <c r="AN25" s="199"/>
      <c r="AO25" s="196"/>
      <c r="AP25" s="197"/>
      <c r="AQ25" s="199"/>
      <c r="AR25" s="196"/>
      <c r="AS25" s="197"/>
      <c r="AT25" s="199"/>
      <c r="AU25" s="196"/>
      <c r="AV25" s="197"/>
      <c r="AW25" s="199"/>
    </row>
    <row r="26" spans="1:49" ht="24.95" customHeight="1">
      <c r="A26" s="220" t="s">
        <v>118</v>
      </c>
      <c r="B26" s="221" t="s">
        <v>119</v>
      </c>
      <c r="C26" s="222">
        <f>Orçamento!K69</f>
        <v>0</v>
      </c>
      <c r="D26" s="223">
        <f t="shared" ref="D26" si="34">C26/$D$4</f>
        <v>0</v>
      </c>
      <c r="E26" s="202">
        <f t="shared" ref="E26" si="35">$C26*F26</f>
        <v>0</v>
      </c>
      <c r="F26" s="197">
        <v>0</v>
      </c>
      <c r="G26" s="198">
        <f t="shared" si="1"/>
        <v>0</v>
      </c>
      <c r="H26" s="196">
        <f t="shared" ref="H26" si="36">$C26*I26</f>
        <v>0</v>
      </c>
      <c r="I26" s="197">
        <v>0</v>
      </c>
      <c r="J26" s="198">
        <f>SUM(I26,F26)</f>
        <v>0</v>
      </c>
      <c r="K26" s="196">
        <f t="shared" ref="K26" si="37">$C26*L26</f>
        <v>0</v>
      </c>
      <c r="L26" s="197">
        <v>0.3</v>
      </c>
      <c r="M26" s="198">
        <f>SUM(L26,I26,F26)</f>
        <v>0.3</v>
      </c>
      <c r="N26" s="196">
        <f t="shared" ref="N26" si="38">$C26*O26</f>
        <v>0</v>
      </c>
      <c r="O26" s="197">
        <v>0.3</v>
      </c>
      <c r="P26" s="198">
        <f>SUM(O26,L26,I26,F26)</f>
        <v>0.6</v>
      </c>
      <c r="Q26" s="196">
        <f t="shared" ref="Q26" si="39">$C26*R26</f>
        <v>0</v>
      </c>
      <c r="R26" s="197">
        <v>0.25</v>
      </c>
      <c r="S26" s="197">
        <f>SUM(R26,O26,L26,I26,F26)</f>
        <v>0.85000000000000009</v>
      </c>
      <c r="T26" s="196">
        <f t="shared" ref="T26" si="40">$C26*U26</f>
        <v>0</v>
      </c>
      <c r="U26" s="197">
        <v>0.15</v>
      </c>
      <c r="V26" s="198">
        <f>SUM(U26,R26,O26,L26,I26,F26)</f>
        <v>1</v>
      </c>
      <c r="W26" s="196">
        <f t="shared" ref="W26" si="41">$C26*X26</f>
        <v>0</v>
      </c>
      <c r="X26" s="197">
        <v>0</v>
      </c>
      <c r="Y26" s="198">
        <f>SUM(X26,U26,R26,O26,L26,I26,F26)</f>
        <v>1</v>
      </c>
      <c r="Z26" s="196">
        <f t="shared" ref="Z26" si="42">$C26*AA26</f>
        <v>0</v>
      </c>
      <c r="AA26" s="197">
        <v>0</v>
      </c>
      <c r="AB26" s="198">
        <f>SUM(AA26,X26,U26,R26,O26,L26,I26,F26)</f>
        <v>1</v>
      </c>
      <c r="AC26" s="196">
        <f t="shared" ref="AC26" si="43">$C26*AD26</f>
        <v>0</v>
      </c>
      <c r="AD26" s="197">
        <v>0</v>
      </c>
      <c r="AE26" s="198">
        <f>SUM(AD26,AA26,X26,U26,R26,O26,L26,I26,F26)</f>
        <v>1</v>
      </c>
      <c r="AF26" s="196">
        <f t="shared" ref="AF26" si="44">$C26*AG26</f>
        <v>0</v>
      </c>
      <c r="AG26" s="197">
        <v>0</v>
      </c>
      <c r="AH26" s="198">
        <f>SUM(AG26,AD26,AA26,X26,U26,R26,O26,L26,I26,F26)</f>
        <v>1</v>
      </c>
      <c r="AI26" s="196">
        <f t="shared" ref="AI26" si="45">$C26*AJ26</f>
        <v>0</v>
      </c>
      <c r="AJ26" s="197">
        <v>0</v>
      </c>
      <c r="AK26" s="198">
        <f>SUM(AJ26,AG26,AD26,AA26,X26,U26,R26,O26,L26,I26,F26)</f>
        <v>1</v>
      </c>
      <c r="AL26" s="196">
        <f t="shared" ref="AL26" si="46">$C26*AM26</f>
        <v>0</v>
      </c>
      <c r="AM26" s="197">
        <v>0</v>
      </c>
      <c r="AN26" s="198">
        <f>SUM(AM26,AJ26,AG26,AD26,AA26,X26,U26,R26,O26,L26,I26,F26)</f>
        <v>1</v>
      </c>
      <c r="AO26" s="196">
        <f t="shared" ref="AO26" si="47">$C26*AP26</f>
        <v>0</v>
      </c>
      <c r="AP26" s="197">
        <v>0</v>
      </c>
      <c r="AQ26" s="198">
        <f>SUM(AP26,AM26,AJ26,AG26,AD26,AA26,X26,U26,R26,O26,L26,I26,F26)</f>
        <v>1</v>
      </c>
      <c r="AR26" s="196">
        <f t="shared" ref="AR26" si="48">$C26*AS26</f>
        <v>0</v>
      </c>
      <c r="AS26" s="197">
        <v>0</v>
      </c>
      <c r="AT26" s="198">
        <f>SUM(AS26,AP26,AM26,AJ26,AG26,AD26,AA26,X26,U26,R26,O26,L26,I26,F26)</f>
        <v>1</v>
      </c>
      <c r="AU26" s="196">
        <f t="shared" ref="AU26" si="49">$C26*AV26</f>
        <v>0</v>
      </c>
      <c r="AV26" s="197">
        <v>0</v>
      </c>
      <c r="AW26" s="198">
        <f>SUM(AV26,AS26,AP26,AM26,AJ26,AG26,AD26,AA26,X26,U26,R26,O26,L26,I26,F26)</f>
        <v>1</v>
      </c>
    </row>
    <row r="27" spans="1:49">
      <c r="A27" s="217"/>
      <c r="B27" s="218"/>
      <c r="C27" s="187"/>
      <c r="D27" s="219"/>
      <c r="E27" s="202"/>
      <c r="F27" s="197"/>
      <c r="G27" s="199"/>
      <c r="H27" s="196"/>
      <c r="I27" s="197"/>
      <c r="J27" s="199"/>
      <c r="K27" s="196"/>
      <c r="L27" s="197"/>
      <c r="M27" s="199"/>
      <c r="N27" s="196"/>
      <c r="O27" s="197"/>
      <c r="P27" s="199"/>
      <c r="Q27" s="196"/>
      <c r="R27" s="197"/>
      <c r="S27" s="200"/>
      <c r="T27" s="196"/>
      <c r="U27" s="197"/>
      <c r="V27" s="199"/>
      <c r="W27" s="196"/>
      <c r="X27" s="197"/>
      <c r="Y27" s="199"/>
      <c r="Z27" s="196"/>
      <c r="AA27" s="197"/>
      <c r="AB27" s="199"/>
      <c r="AC27" s="196"/>
      <c r="AD27" s="197"/>
      <c r="AE27" s="199"/>
      <c r="AF27" s="196"/>
      <c r="AG27" s="197"/>
      <c r="AH27" s="199"/>
      <c r="AI27" s="196"/>
      <c r="AJ27" s="197"/>
      <c r="AK27" s="199"/>
      <c r="AL27" s="196"/>
      <c r="AM27" s="197"/>
      <c r="AN27" s="199"/>
      <c r="AO27" s="196"/>
      <c r="AP27" s="197"/>
      <c r="AQ27" s="199"/>
      <c r="AR27" s="196"/>
      <c r="AS27" s="197"/>
      <c r="AT27" s="199"/>
      <c r="AU27" s="196"/>
      <c r="AV27" s="197"/>
      <c r="AW27" s="199"/>
    </row>
    <row r="28" spans="1:49" ht="24.95" customHeight="1">
      <c r="A28" s="220" t="s">
        <v>173</v>
      </c>
      <c r="B28" s="221" t="s">
        <v>174</v>
      </c>
      <c r="C28" s="222">
        <f>Orçamento!K106</f>
        <v>0</v>
      </c>
      <c r="D28" s="223">
        <f t="shared" ref="D28" si="50">C28/$D$4</f>
        <v>0</v>
      </c>
      <c r="E28" s="202">
        <f t="shared" ref="E28" si="51">$C28*F28</f>
        <v>0</v>
      </c>
      <c r="F28" s="197">
        <v>0</v>
      </c>
      <c r="G28" s="198">
        <f t="shared" si="1"/>
        <v>0</v>
      </c>
      <c r="H28" s="196">
        <f t="shared" ref="H28" si="52">$C28*I28</f>
        <v>0</v>
      </c>
      <c r="I28" s="197">
        <v>0</v>
      </c>
      <c r="J28" s="198">
        <f>SUM(I28,F28)</f>
        <v>0</v>
      </c>
      <c r="K28" s="196">
        <f t="shared" ref="K28" si="53">$C28*L28</f>
        <v>0</v>
      </c>
      <c r="L28" s="197">
        <v>0</v>
      </c>
      <c r="M28" s="198">
        <f>SUM(L28,I28,F28)</f>
        <v>0</v>
      </c>
      <c r="N28" s="196">
        <f t="shared" ref="N28" si="54">$C28*O28</f>
        <v>0</v>
      </c>
      <c r="O28" s="197">
        <v>0</v>
      </c>
      <c r="P28" s="198">
        <f>SUM(O28,L28,I28,F28)</f>
        <v>0</v>
      </c>
      <c r="Q28" s="196">
        <f t="shared" ref="Q28" si="55">$C28*R28</f>
        <v>0</v>
      </c>
      <c r="R28" s="197">
        <v>0.35</v>
      </c>
      <c r="S28" s="197">
        <f>SUM(R28,O28,L28,I28,F28)</f>
        <v>0.35</v>
      </c>
      <c r="T28" s="196">
        <f t="shared" ref="T28" si="56">$C28*U28</f>
        <v>0</v>
      </c>
      <c r="U28" s="197">
        <v>0.6</v>
      </c>
      <c r="V28" s="198">
        <f>SUM(U28,R28,O28,L28,I28,F28)</f>
        <v>0.95</v>
      </c>
      <c r="W28" s="196">
        <f t="shared" ref="W28" si="57">$C28*X28</f>
        <v>0</v>
      </c>
      <c r="X28" s="197">
        <v>0.05</v>
      </c>
      <c r="Y28" s="198">
        <f>SUM(X28,U28,R28,O28,L28,I28,F28)</f>
        <v>1</v>
      </c>
      <c r="Z28" s="196">
        <f t="shared" ref="Z28" si="58">$C28*AA28</f>
        <v>0</v>
      </c>
      <c r="AA28" s="197">
        <v>0</v>
      </c>
      <c r="AB28" s="198">
        <f>SUM(AA28,X28,U28,R28,O28,L28,I28,F28)</f>
        <v>1</v>
      </c>
      <c r="AC28" s="196">
        <f t="shared" ref="AC28" si="59">$C28*AD28</f>
        <v>0</v>
      </c>
      <c r="AD28" s="197">
        <v>0</v>
      </c>
      <c r="AE28" s="198">
        <f>SUM(AD28,AA28,X28,U28,R28,O28,L28,I28,F28)</f>
        <v>1</v>
      </c>
      <c r="AF28" s="196">
        <f t="shared" ref="AF28" si="60">$C28*AG28</f>
        <v>0</v>
      </c>
      <c r="AG28" s="197">
        <v>0</v>
      </c>
      <c r="AH28" s="198">
        <f>SUM(AG28,AD28,AA28,X28,U28,R28,O28,L28,I28,F28)</f>
        <v>1</v>
      </c>
      <c r="AI28" s="196">
        <f t="shared" ref="AI28" si="61">$C28*AJ28</f>
        <v>0</v>
      </c>
      <c r="AJ28" s="197">
        <v>0</v>
      </c>
      <c r="AK28" s="198">
        <f>SUM(AJ28,AG28,AD28,AA28,X28,U28,R28,O28,L28,I28,F28)</f>
        <v>1</v>
      </c>
      <c r="AL28" s="196">
        <f t="shared" ref="AL28" si="62">$C28*AM28</f>
        <v>0</v>
      </c>
      <c r="AM28" s="197">
        <v>0</v>
      </c>
      <c r="AN28" s="198">
        <f>SUM(AM28,AJ28,AG28,AD28,AA28,X28,U28,R28,O28,L28,I28,F28)</f>
        <v>1</v>
      </c>
      <c r="AO28" s="196">
        <f t="shared" ref="AO28" si="63">$C28*AP28</f>
        <v>0</v>
      </c>
      <c r="AP28" s="197">
        <v>0</v>
      </c>
      <c r="AQ28" s="198">
        <f>SUM(AP28,AM28,AJ28,AG28,AD28,AA28,X28,U28,R28,O28,L28,I28,F28)</f>
        <v>1</v>
      </c>
      <c r="AR28" s="196">
        <f t="shared" ref="AR28" si="64">$C28*AS28</f>
        <v>0</v>
      </c>
      <c r="AS28" s="197">
        <v>0</v>
      </c>
      <c r="AT28" s="198">
        <f>SUM(AS28,AP28,AM28,AJ28,AG28,AD28,AA28,X28,U28,R28,O28,L28,I28,F28)</f>
        <v>1</v>
      </c>
      <c r="AU28" s="196">
        <f t="shared" ref="AU28" si="65">$C28*AV28</f>
        <v>0</v>
      </c>
      <c r="AV28" s="197">
        <v>0</v>
      </c>
      <c r="AW28" s="198">
        <f>SUM(AV28,AS28,AP28,AM28,AJ28,AG28,AD28,AA28,X28,U28,R28,O28,L28,I28,F28)</f>
        <v>1</v>
      </c>
    </row>
    <row r="29" spans="1:49">
      <c r="A29" s="217"/>
      <c r="B29" s="218"/>
      <c r="C29" s="187"/>
      <c r="D29" s="219"/>
      <c r="E29" s="202"/>
      <c r="F29" s="197"/>
      <c r="G29" s="199"/>
      <c r="H29" s="196"/>
      <c r="I29" s="197"/>
      <c r="J29" s="199"/>
      <c r="K29" s="196"/>
      <c r="L29" s="197"/>
      <c r="M29" s="199"/>
      <c r="N29" s="196"/>
      <c r="O29" s="197"/>
      <c r="P29" s="199"/>
      <c r="Q29" s="196"/>
      <c r="R29" s="197"/>
      <c r="S29" s="200"/>
      <c r="T29" s="196"/>
      <c r="U29" s="197"/>
      <c r="V29" s="199"/>
      <c r="W29" s="196"/>
      <c r="X29" s="197"/>
      <c r="Y29" s="199"/>
      <c r="Z29" s="196"/>
      <c r="AA29" s="197"/>
      <c r="AB29" s="199"/>
      <c r="AC29" s="196"/>
      <c r="AD29" s="197"/>
      <c r="AE29" s="199"/>
      <c r="AF29" s="196"/>
      <c r="AG29" s="197"/>
      <c r="AH29" s="199"/>
      <c r="AI29" s="196"/>
      <c r="AJ29" s="197"/>
      <c r="AK29" s="199"/>
      <c r="AL29" s="196"/>
      <c r="AM29" s="197"/>
      <c r="AN29" s="199"/>
      <c r="AO29" s="196"/>
      <c r="AP29" s="197"/>
      <c r="AQ29" s="199"/>
      <c r="AR29" s="196"/>
      <c r="AS29" s="197"/>
      <c r="AT29" s="199"/>
      <c r="AU29" s="196"/>
      <c r="AV29" s="197"/>
      <c r="AW29" s="199"/>
    </row>
    <row r="30" spans="1:49" ht="24.95" customHeight="1">
      <c r="A30" s="220" t="s">
        <v>189</v>
      </c>
      <c r="B30" s="221" t="s">
        <v>190</v>
      </c>
      <c r="C30" s="222">
        <f>Orçamento!K116</f>
        <v>0</v>
      </c>
      <c r="D30" s="223">
        <f t="shared" ref="D30" si="66">C30/$D$4</f>
        <v>0</v>
      </c>
      <c r="E30" s="202">
        <f t="shared" ref="E30" si="67">$C30*F30</f>
        <v>0</v>
      </c>
      <c r="F30" s="197">
        <v>0</v>
      </c>
      <c r="G30" s="198">
        <f t="shared" si="1"/>
        <v>0</v>
      </c>
      <c r="H30" s="196">
        <f t="shared" ref="H30" si="68">$C30*I30</f>
        <v>0</v>
      </c>
      <c r="I30" s="197">
        <v>0</v>
      </c>
      <c r="J30" s="198">
        <f>SUM(I30,F30)</f>
        <v>0</v>
      </c>
      <c r="K30" s="196">
        <f t="shared" ref="K30" si="69">$C30*L30</f>
        <v>0</v>
      </c>
      <c r="L30" s="197">
        <v>0</v>
      </c>
      <c r="M30" s="198">
        <f>SUM(L30,I30,F30)</f>
        <v>0</v>
      </c>
      <c r="N30" s="196">
        <f t="shared" ref="N30" si="70">$C30*O30</f>
        <v>0</v>
      </c>
      <c r="O30" s="197">
        <v>0</v>
      </c>
      <c r="P30" s="198">
        <f>SUM(O30,L30,I30,F30)</f>
        <v>0</v>
      </c>
      <c r="Q30" s="196">
        <f t="shared" ref="Q30" si="71">$C30*R30</f>
        <v>0</v>
      </c>
      <c r="R30" s="197">
        <v>0</v>
      </c>
      <c r="S30" s="197">
        <f>SUM(R30,O30,L30,I30,F30)</f>
        <v>0</v>
      </c>
      <c r="T30" s="196">
        <f t="shared" ref="T30" si="72">$C30*U30</f>
        <v>0</v>
      </c>
      <c r="U30" s="197">
        <v>0</v>
      </c>
      <c r="V30" s="198">
        <f>SUM(U30,R30,O30,L30,I30,F30)</f>
        <v>0</v>
      </c>
      <c r="W30" s="196">
        <f t="shared" ref="W30" si="73">$C30*X30</f>
        <v>0</v>
      </c>
      <c r="X30" s="197">
        <v>0.3</v>
      </c>
      <c r="Y30" s="198">
        <f>SUM(X30,U30,R30,O30,L30,I30,F30)</f>
        <v>0.3</v>
      </c>
      <c r="Z30" s="196">
        <f t="shared" ref="Z30" si="74">$C30*AA30</f>
        <v>0</v>
      </c>
      <c r="AA30" s="197">
        <v>0.6</v>
      </c>
      <c r="AB30" s="198">
        <f>SUM(AA30,X30,U30,R30,O30,L30,I30,F30)</f>
        <v>0.89999999999999991</v>
      </c>
      <c r="AC30" s="196">
        <f t="shared" ref="AC30" si="75">$C30*AD30</f>
        <v>0</v>
      </c>
      <c r="AD30" s="197">
        <v>0.1</v>
      </c>
      <c r="AE30" s="198">
        <f>SUM(AD30,AA30,X30,U30,R30,O30,L30,I30,F30)</f>
        <v>1</v>
      </c>
      <c r="AF30" s="196">
        <f t="shared" ref="AF30" si="76">$C30*AG30</f>
        <v>0</v>
      </c>
      <c r="AG30" s="197">
        <v>0</v>
      </c>
      <c r="AH30" s="198">
        <f>SUM(AG30,AD30,AA30,X30,U30,R30,O30,L30,I30,F30)</f>
        <v>1</v>
      </c>
      <c r="AI30" s="196">
        <f t="shared" ref="AI30" si="77">$C30*AJ30</f>
        <v>0</v>
      </c>
      <c r="AJ30" s="197">
        <v>0</v>
      </c>
      <c r="AK30" s="198">
        <f>SUM(AJ30,AG30,AD30,AA30,X30,U30,R30,O30,L30,I30,F30)</f>
        <v>1</v>
      </c>
      <c r="AL30" s="196">
        <f t="shared" ref="AL30" si="78">$C30*AM30</f>
        <v>0</v>
      </c>
      <c r="AM30" s="197">
        <v>0</v>
      </c>
      <c r="AN30" s="198">
        <f>SUM(AM30,AJ30,AG30,AD30,AA30,X30,U30,R30,O30,L30,I30,F30)</f>
        <v>1</v>
      </c>
      <c r="AO30" s="196">
        <f t="shared" ref="AO30" si="79">$C30*AP30</f>
        <v>0</v>
      </c>
      <c r="AP30" s="197">
        <v>0</v>
      </c>
      <c r="AQ30" s="198">
        <f>SUM(AP30,AM30,AJ30,AG30,AD30,AA30,X30,U30,R30,O30,L30,I30,F30)</f>
        <v>1</v>
      </c>
      <c r="AR30" s="196">
        <f t="shared" ref="AR30" si="80">$C30*AS30</f>
        <v>0</v>
      </c>
      <c r="AS30" s="197">
        <v>0</v>
      </c>
      <c r="AT30" s="198">
        <f>SUM(AS30,AP30,AM30,AJ30,AG30,AD30,AA30,X30,U30,R30,O30,L30,I30,F30)</f>
        <v>1</v>
      </c>
      <c r="AU30" s="196">
        <f t="shared" ref="AU30" si="81">$C30*AV30</f>
        <v>0</v>
      </c>
      <c r="AV30" s="197">
        <v>0</v>
      </c>
      <c r="AW30" s="198">
        <f>SUM(AV30,AS30,AP30,AM30,AJ30,AG30,AD30,AA30,X30,U30,R30,O30,L30,I30,F30)</f>
        <v>1</v>
      </c>
    </row>
    <row r="31" spans="1:49">
      <c r="A31" s="217"/>
      <c r="B31" s="218"/>
      <c r="C31" s="187"/>
      <c r="D31" s="219"/>
      <c r="E31" s="202"/>
      <c r="F31" s="197"/>
      <c r="G31" s="199"/>
      <c r="H31" s="196"/>
      <c r="I31" s="197"/>
      <c r="J31" s="199"/>
      <c r="K31" s="196"/>
      <c r="L31" s="197"/>
      <c r="M31" s="199"/>
      <c r="N31" s="196"/>
      <c r="O31" s="197"/>
      <c r="P31" s="199"/>
      <c r="Q31" s="196"/>
      <c r="R31" s="197"/>
      <c r="S31" s="200"/>
      <c r="T31" s="196"/>
      <c r="U31" s="197"/>
      <c r="V31" s="199"/>
      <c r="W31" s="196"/>
      <c r="X31" s="197"/>
      <c r="Y31" s="199"/>
      <c r="Z31" s="196"/>
      <c r="AA31" s="197"/>
      <c r="AB31" s="199"/>
      <c r="AC31" s="196"/>
      <c r="AD31" s="197"/>
      <c r="AE31" s="199"/>
      <c r="AF31" s="196"/>
      <c r="AG31" s="197"/>
      <c r="AH31" s="199"/>
      <c r="AI31" s="196"/>
      <c r="AJ31" s="197"/>
      <c r="AK31" s="199"/>
      <c r="AL31" s="196"/>
      <c r="AM31" s="197"/>
      <c r="AN31" s="199"/>
      <c r="AO31" s="196"/>
      <c r="AP31" s="197"/>
      <c r="AQ31" s="199"/>
      <c r="AR31" s="196"/>
      <c r="AS31" s="197"/>
      <c r="AT31" s="199"/>
      <c r="AU31" s="196"/>
      <c r="AV31" s="197"/>
      <c r="AW31" s="199"/>
    </row>
    <row r="32" spans="1:49" ht="24.95" customHeight="1">
      <c r="A32" s="220" t="s">
        <v>209</v>
      </c>
      <c r="B32" s="221" t="s">
        <v>210</v>
      </c>
      <c r="C32" s="222">
        <f>Orçamento!K130</f>
        <v>0</v>
      </c>
      <c r="D32" s="223">
        <f t="shared" ref="D32" si="82">C32/$D$4</f>
        <v>0</v>
      </c>
      <c r="E32" s="202">
        <f t="shared" ref="E32" si="83">$C32*F32</f>
        <v>0</v>
      </c>
      <c r="F32" s="197">
        <v>0</v>
      </c>
      <c r="G32" s="198">
        <f t="shared" si="1"/>
        <v>0</v>
      </c>
      <c r="H32" s="196">
        <f t="shared" ref="H32" si="84">$C32*I32</f>
        <v>0</v>
      </c>
      <c r="I32" s="197">
        <v>0</v>
      </c>
      <c r="J32" s="198">
        <f>SUM(I32,F32)</f>
        <v>0</v>
      </c>
      <c r="K32" s="196">
        <f t="shared" ref="K32" si="85">$C32*L32</f>
        <v>0</v>
      </c>
      <c r="L32" s="197">
        <v>0</v>
      </c>
      <c r="M32" s="198">
        <f>SUM(L32,I32,F32)</f>
        <v>0</v>
      </c>
      <c r="N32" s="196">
        <f t="shared" ref="N32" si="86">$C32*O32</f>
        <v>0</v>
      </c>
      <c r="O32" s="197">
        <v>0</v>
      </c>
      <c r="P32" s="198">
        <f>SUM(O32,L32,I32,F32)</f>
        <v>0</v>
      </c>
      <c r="Q32" s="196">
        <f t="shared" ref="Q32" si="87">$C32*R32</f>
        <v>0</v>
      </c>
      <c r="R32" s="197">
        <v>0</v>
      </c>
      <c r="S32" s="197">
        <f>SUM(R32,O32,L32,I32,F32)</f>
        <v>0</v>
      </c>
      <c r="T32" s="196">
        <f t="shared" ref="T32" si="88">$C32*U32</f>
        <v>0</v>
      </c>
      <c r="U32" s="197">
        <v>0</v>
      </c>
      <c r="V32" s="198">
        <f>SUM(U32,R32,O32,L32,I32,F32)</f>
        <v>0</v>
      </c>
      <c r="W32" s="196">
        <f t="shared" ref="W32" si="89">$C32*X32</f>
        <v>0</v>
      </c>
      <c r="X32" s="197">
        <v>0</v>
      </c>
      <c r="Y32" s="198">
        <f>SUM(X32,U32,R32,O32,L32,I32,F32)</f>
        <v>0</v>
      </c>
      <c r="Z32" s="196">
        <f t="shared" ref="Z32" si="90">$C32*AA32</f>
        <v>0</v>
      </c>
      <c r="AA32" s="197">
        <v>1</v>
      </c>
      <c r="AB32" s="198">
        <f>SUM(AA32,X32,U32,R32,O32,L32,I32,F32)</f>
        <v>1</v>
      </c>
      <c r="AC32" s="196">
        <f t="shared" ref="AC32" si="91">$C32*AD32</f>
        <v>0</v>
      </c>
      <c r="AD32" s="197">
        <v>0</v>
      </c>
      <c r="AE32" s="198">
        <f>SUM(AD32,AA32,X32,U32,R32,O32,L32,I32,F32)</f>
        <v>1</v>
      </c>
      <c r="AF32" s="196">
        <f t="shared" ref="AF32" si="92">$C32*AG32</f>
        <v>0</v>
      </c>
      <c r="AG32" s="197">
        <v>0</v>
      </c>
      <c r="AH32" s="198">
        <f>SUM(AG32,AD32,AA32,X32,U32,R32,O32,L32,I32,F32)</f>
        <v>1</v>
      </c>
      <c r="AI32" s="196">
        <f t="shared" ref="AI32" si="93">$C32*AJ32</f>
        <v>0</v>
      </c>
      <c r="AJ32" s="197">
        <v>0</v>
      </c>
      <c r="AK32" s="198">
        <f>SUM(AJ32,AG32,AD32,AA32,X32,U32,R32,O32,L32,I32,F32)</f>
        <v>1</v>
      </c>
      <c r="AL32" s="196">
        <f t="shared" ref="AL32" si="94">$C32*AM32</f>
        <v>0</v>
      </c>
      <c r="AM32" s="197">
        <v>0</v>
      </c>
      <c r="AN32" s="198">
        <f>SUM(AM32,AJ32,AG32,AD32,AA32,X32,U32,R32,O32,L32,I32,F32)</f>
        <v>1</v>
      </c>
      <c r="AO32" s="196">
        <f t="shared" ref="AO32" si="95">$C32*AP32</f>
        <v>0</v>
      </c>
      <c r="AP32" s="197">
        <v>0</v>
      </c>
      <c r="AQ32" s="198">
        <f>SUM(AP32,AM32,AJ32,AG32,AD32,AA32,X32,U32,R32,O32,L32,I32,F32)</f>
        <v>1</v>
      </c>
      <c r="AR32" s="196">
        <f t="shared" ref="AR32" si="96">$C32*AS32</f>
        <v>0</v>
      </c>
      <c r="AS32" s="197">
        <v>0</v>
      </c>
      <c r="AT32" s="198">
        <f>SUM(AS32,AP32,AM32,AJ32,AG32,AD32,AA32,X32,U32,R32,O32,L32,I32,F32)</f>
        <v>1</v>
      </c>
      <c r="AU32" s="196">
        <f t="shared" ref="AU32" si="97">$C32*AV32</f>
        <v>0</v>
      </c>
      <c r="AV32" s="197">
        <v>0</v>
      </c>
      <c r="AW32" s="198">
        <f>SUM(AV32,AS32,AP32,AM32,AJ32,AG32,AD32,AA32,X32,U32,R32,O32,L32,I32,F32)</f>
        <v>1</v>
      </c>
    </row>
    <row r="33" spans="1:49">
      <c r="A33" s="217"/>
      <c r="B33" s="218"/>
      <c r="C33" s="187"/>
      <c r="D33" s="219"/>
      <c r="E33" s="202"/>
      <c r="F33" s="197"/>
      <c r="G33" s="199"/>
      <c r="H33" s="196"/>
      <c r="I33" s="197"/>
      <c r="J33" s="199"/>
      <c r="K33" s="196"/>
      <c r="L33" s="197"/>
      <c r="M33" s="199"/>
      <c r="N33" s="196"/>
      <c r="O33" s="197"/>
      <c r="P33" s="199"/>
      <c r="Q33" s="196"/>
      <c r="R33" s="197"/>
      <c r="S33" s="200"/>
      <c r="T33" s="196"/>
      <c r="U33" s="197"/>
      <c r="V33" s="199"/>
      <c r="W33" s="196"/>
      <c r="X33" s="197"/>
      <c r="Y33" s="199"/>
      <c r="Z33" s="196"/>
      <c r="AA33" s="197"/>
      <c r="AB33" s="199"/>
      <c r="AC33" s="196"/>
      <c r="AD33" s="197"/>
      <c r="AE33" s="199"/>
      <c r="AF33" s="196"/>
      <c r="AG33" s="197"/>
      <c r="AH33" s="199"/>
      <c r="AI33" s="196"/>
      <c r="AJ33" s="197"/>
      <c r="AK33" s="199"/>
      <c r="AL33" s="196"/>
      <c r="AM33" s="197"/>
      <c r="AN33" s="199"/>
      <c r="AO33" s="196"/>
      <c r="AP33" s="197"/>
      <c r="AQ33" s="199"/>
      <c r="AR33" s="196"/>
      <c r="AS33" s="197"/>
      <c r="AT33" s="199"/>
      <c r="AU33" s="196"/>
      <c r="AV33" s="197"/>
      <c r="AW33" s="199"/>
    </row>
    <row r="34" spans="1:49" ht="24.95" customHeight="1">
      <c r="A34" s="220" t="s">
        <v>213</v>
      </c>
      <c r="B34" s="221" t="s">
        <v>214</v>
      </c>
      <c r="C34" s="222">
        <f>Orçamento!K135</f>
        <v>0</v>
      </c>
      <c r="D34" s="223">
        <f t="shared" ref="D34" si="98">C34/$D$4</f>
        <v>0</v>
      </c>
      <c r="E34" s="202">
        <f t="shared" ref="E34" si="99">$C34*F34</f>
        <v>0</v>
      </c>
      <c r="F34" s="197">
        <v>0</v>
      </c>
      <c r="G34" s="198">
        <f t="shared" si="1"/>
        <v>0</v>
      </c>
      <c r="H34" s="196">
        <f t="shared" ref="H34" si="100">$C34*I34</f>
        <v>0</v>
      </c>
      <c r="I34" s="197">
        <v>0</v>
      </c>
      <c r="J34" s="198">
        <f>SUM(I34,F34)</f>
        <v>0</v>
      </c>
      <c r="K34" s="196">
        <f t="shared" ref="K34" si="101">$C34*L34</f>
        <v>0</v>
      </c>
      <c r="L34" s="197">
        <v>0</v>
      </c>
      <c r="M34" s="198">
        <f>SUM(L34,I34,F34)</f>
        <v>0</v>
      </c>
      <c r="N34" s="196">
        <f t="shared" ref="N34" si="102">$C34*O34</f>
        <v>0</v>
      </c>
      <c r="O34" s="197">
        <v>0</v>
      </c>
      <c r="P34" s="198">
        <f>SUM(O34,L34,I34,F34)</f>
        <v>0</v>
      </c>
      <c r="Q34" s="196">
        <f t="shared" ref="Q34" si="103">$C34*R34</f>
        <v>0</v>
      </c>
      <c r="R34" s="197">
        <v>0</v>
      </c>
      <c r="S34" s="197">
        <f>SUM(R34,O34,L34,I34,F34)</f>
        <v>0</v>
      </c>
      <c r="T34" s="196">
        <f t="shared" ref="T34" si="104">$C34*U34</f>
        <v>0</v>
      </c>
      <c r="U34" s="197">
        <v>0</v>
      </c>
      <c r="V34" s="198">
        <f>SUM(U34,R34,O34,L34,I34,F34)</f>
        <v>0</v>
      </c>
      <c r="W34" s="196">
        <f t="shared" ref="W34" si="105">$C34*X34</f>
        <v>0</v>
      </c>
      <c r="X34" s="197">
        <v>0</v>
      </c>
      <c r="Y34" s="198">
        <f>SUM(X34,U34,R34,O34,L34,I34,F34)</f>
        <v>0</v>
      </c>
      <c r="Z34" s="196">
        <f t="shared" ref="Z34" si="106">$C34*AA34</f>
        <v>0</v>
      </c>
      <c r="AA34" s="197">
        <v>0</v>
      </c>
      <c r="AB34" s="198">
        <f>SUM(AA34,X34,U34,R34,O34,L34,I34,F34)</f>
        <v>0</v>
      </c>
      <c r="AC34" s="196">
        <f t="shared" ref="AC34" si="107">$C34*AD34</f>
        <v>0</v>
      </c>
      <c r="AD34" s="197">
        <v>0.2</v>
      </c>
      <c r="AE34" s="198">
        <f>SUM(AD34,AA34,X34,U34,R34,O34,L34,I34,F34)</f>
        <v>0.2</v>
      </c>
      <c r="AF34" s="196">
        <f t="shared" ref="AF34" si="108">$C34*AG34</f>
        <v>0</v>
      </c>
      <c r="AG34" s="197">
        <v>0.2</v>
      </c>
      <c r="AH34" s="198">
        <f>SUM(AG34,AD34,AA34,X34,U34,R34,O34,L34,I34,F34)</f>
        <v>0.4</v>
      </c>
      <c r="AI34" s="196">
        <f t="shared" ref="AI34" si="109">$C34*AJ34</f>
        <v>0</v>
      </c>
      <c r="AJ34" s="197">
        <v>0.2</v>
      </c>
      <c r="AK34" s="198">
        <f>SUM(AJ34,AG34,AD34,AA34,X34,U34,R34,O34,L34,I34,F34)</f>
        <v>0.60000000000000009</v>
      </c>
      <c r="AL34" s="196">
        <f t="shared" ref="AL34" si="110">$C34*AM34</f>
        <v>0</v>
      </c>
      <c r="AM34" s="197">
        <v>0.3</v>
      </c>
      <c r="AN34" s="198">
        <f>SUM(AM34,AJ34,AG34,AD34,AA34,X34,U34,R34,O34,L34,I34,F34)</f>
        <v>0.89999999999999991</v>
      </c>
      <c r="AO34" s="196">
        <f t="shared" ref="AO34" si="111">$C34*AP34</f>
        <v>0</v>
      </c>
      <c r="AP34" s="197">
        <v>0.1</v>
      </c>
      <c r="AQ34" s="198">
        <f>SUM(AP34,AM34,AJ34,AG34,AD34,AA34,X34,U34,R34,O34,L34,I34,F34)</f>
        <v>1</v>
      </c>
      <c r="AR34" s="196">
        <f t="shared" ref="AR34" si="112">$C34*AS34</f>
        <v>0</v>
      </c>
      <c r="AS34" s="197">
        <v>0</v>
      </c>
      <c r="AT34" s="198">
        <f>SUM(AS34,AP34,AM34,AJ34,AG34,AD34,AA34,X34,U34,R34,O34,L34,I34,F34)</f>
        <v>1</v>
      </c>
      <c r="AU34" s="196">
        <f t="shared" ref="AU34" si="113">$C34*AV34</f>
        <v>0</v>
      </c>
      <c r="AV34" s="197">
        <v>0</v>
      </c>
      <c r="AW34" s="198">
        <f>SUM(AV34,AS34,AP34,AM34,AJ34,AG34,AD34,AA34,X34,U34,R34,O34,L34,I34,F34)</f>
        <v>1</v>
      </c>
    </row>
    <row r="35" spans="1:49">
      <c r="A35" s="217"/>
      <c r="B35" s="218"/>
      <c r="C35" s="187"/>
      <c r="D35" s="219"/>
      <c r="E35" s="202"/>
      <c r="F35" s="197"/>
      <c r="G35" s="199"/>
      <c r="H35" s="196"/>
      <c r="I35" s="197"/>
      <c r="J35" s="199"/>
      <c r="K35" s="196"/>
      <c r="L35" s="197"/>
      <c r="M35" s="199"/>
      <c r="N35" s="196"/>
      <c r="O35" s="197"/>
      <c r="P35" s="199"/>
      <c r="Q35" s="196"/>
      <c r="R35" s="197"/>
      <c r="S35" s="200"/>
      <c r="T35" s="196"/>
      <c r="U35" s="197"/>
      <c r="V35" s="199"/>
      <c r="W35" s="196"/>
      <c r="X35" s="197"/>
      <c r="Y35" s="199"/>
      <c r="Z35" s="196"/>
      <c r="AA35" s="197"/>
      <c r="AB35" s="199"/>
      <c r="AC35" s="196"/>
      <c r="AD35" s="197"/>
      <c r="AE35" s="199"/>
      <c r="AF35" s="196"/>
      <c r="AG35" s="197"/>
      <c r="AH35" s="199"/>
      <c r="AI35" s="196"/>
      <c r="AJ35" s="197"/>
      <c r="AK35" s="199"/>
      <c r="AL35" s="196"/>
      <c r="AM35" s="197"/>
      <c r="AN35" s="199"/>
      <c r="AO35" s="196"/>
      <c r="AP35" s="197"/>
      <c r="AQ35" s="199"/>
      <c r="AR35" s="196"/>
      <c r="AS35" s="197"/>
      <c r="AT35" s="199"/>
      <c r="AU35" s="196"/>
      <c r="AV35" s="197"/>
      <c r="AW35" s="199"/>
    </row>
    <row r="36" spans="1:49" ht="24.95" customHeight="1">
      <c r="A36" s="220" t="s">
        <v>221</v>
      </c>
      <c r="B36" s="221" t="s">
        <v>222</v>
      </c>
      <c r="C36" s="222">
        <f>Orçamento!K140</f>
        <v>0</v>
      </c>
      <c r="D36" s="223">
        <f t="shared" ref="D36" si="114">C36/$D$4</f>
        <v>0</v>
      </c>
      <c r="E36" s="202">
        <f t="shared" ref="E36" si="115">$C36*F36</f>
        <v>0</v>
      </c>
      <c r="F36" s="197">
        <v>0</v>
      </c>
      <c r="G36" s="198">
        <f t="shared" si="1"/>
        <v>0</v>
      </c>
      <c r="H36" s="196">
        <f t="shared" ref="H36" si="116">$C36*I36</f>
        <v>0</v>
      </c>
      <c r="I36" s="197">
        <v>0</v>
      </c>
      <c r="J36" s="198">
        <f>SUM(I36,F36)</f>
        <v>0</v>
      </c>
      <c r="K36" s="196">
        <f t="shared" ref="K36" si="117">$C36*L36</f>
        <v>0</v>
      </c>
      <c r="L36" s="197">
        <v>0</v>
      </c>
      <c r="M36" s="198">
        <f>SUM(L36,I36,F36)</f>
        <v>0</v>
      </c>
      <c r="N36" s="196">
        <f t="shared" ref="N36" si="118">$C36*O36</f>
        <v>0</v>
      </c>
      <c r="O36" s="197">
        <v>0</v>
      </c>
      <c r="P36" s="198">
        <f>SUM(O36,L36,I36,F36)</f>
        <v>0</v>
      </c>
      <c r="Q36" s="196">
        <f t="shared" ref="Q36" si="119">$C36*R36</f>
        <v>0</v>
      </c>
      <c r="R36" s="197">
        <v>0</v>
      </c>
      <c r="S36" s="197">
        <f>SUM(R36,O36,L36,I36,F36)</f>
        <v>0</v>
      </c>
      <c r="T36" s="196">
        <f t="shared" ref="T36" si="120">$C36*U36</f>
        <v>0</v>
      </c>
      <c r="U36" s="197">
        <v>0</v>
      </c>
      <c r="V36" s="198">
        <f>SUM(U36,R36,O36,L36,I36,F36)</f>
        <v>0</v>
      </c>
      <c r="W36" s="196">
        <f t="shared" ref="W36" si="121">$C36*X36</f>
        <v>0</v>
      </c>
      <c r="X36" s="197">
        <v>0</v>
      </c>
      <c r="Y36" s="198">
        <f>SUM(X36,U36,R36,O36,L36,I36,F36)</f>
        <v>0</v>
      </c>
      <c r="Z36" s="196">
        <f t="shared" ref="Z36" si="122">$C36*AA36</f>
        <v>0</v>
      </c>
      <c r="AA36" s="197">
        <v>0</v>
      </c>
      <c r="AB36" s="198">
        <f>SUM(AA36,X36,U36,R36,O36,L36,I36,F36)</f>
        <v>0</v>
      </c>
      <c r="AC36" s="196">
        <f t="shared" ref="AC36" si="123">$C36*AD36</f>
        <v>0</v>
      </c>
      <c r="AD36" s="197">
        <v>0</v>
      </c>
      <c r="AE36" s="198">
        <f>SUM(AD36,AA36,X36,U36,R36,O36,L36,I36,F36)</f>
        <v>0</v>
      </c>
      <c r="AF36" s="196">
        <f t="shared" ref="AF36" si="124">$C36*AG36</f>
        <v>0</v>
      </c>
      <c r="AG36" s="197">
        <v>0</v>
      </c>
      <c r="AH36" s="198">
        <f>SUM(AG36,AD36,AA36,X36,U36,R36,O36,L36,I36,F36)</f>
        <v>0</v>
      </c>
      <c r="AI36" s="196">
        <f t="shared" ref="AI36" si="125">$C36*AJ36</f>
        <v>0</v>
      </c>
      <c r="AJ36" s="197">
        <v>0</v>
      </c>
      <c r="AK36" s="198">
        <f>SUM(AJ36,AG36,AD36,AA36,X36,U36,R36,O36,L36,I36,F36)</f>
        <v>0</v>
      </c>
      <c r="AL36" s="196">
        <f t="shared" ref="AL36" si="126">$C36*AM36</f>
        <v>0</v>
      </c>
      <c r="AM36" s="197">
        <v>0</v>
      </c>
      <c r="AN36" s="198">
        <f>SUM(AM36,AJ36,AG36,AD36,AA36,X36,U36,R36,O36,L36,I36,F36)</f>
        <v>0</v>
      </c>
      <c r="AO36" s="196">
        <f t="shared" ref="AO36" si="127">$C36*AP36</f>
        <v>0</v>
      </c>
      <c r="AP36" s="197">
        <v>0.4</v>
      </c>
      <c r="AQ36" s="198">
        <f>SUM(AP36,AM36,AJ36,AG36,AD36,AA36,X36,U36,R36,O36,L36,I36,F36)</f>
        <v>0.4</v>
      </c>
      <c r="AR36" s="196">
        <f t="shared" ref="AR36" si="128">$C36*AS36</f>
        <v>0</v>
      </c>
      <c r="AS36" s="197">
        <v>0.4</v>
      </c>
      <c r="AT36" s="198">
        <f>SUM(AS36,AP36,AM36,AJ36,AG36,AD36,AA36,X36,U36,R36,O36,L36,I36,F36)</f>
        <v>0.8</v>
      </c>
      <c r="AU36" s="196">
        <f t="shared" ref="AU36" si="129">$C36*AV36</f>
        <v>0</v>
      </c>
      <c r="AV36" s="197">
        <v>0.2</v>
      </c>
      <c r="AW36" s="198">
        <f>SUM(AV36,AS36,AP36,AM36,AJ36,AG36,AD36,AA36,X36,U36,R36,O36,L36,I36,F36)</f>
        <v>1</v>
      </c>
    </row>
    <row r="37" spans="1:49">
      <c r="A37" s="217"/>
      <c r="B37" s="218"/>
      <c r="C37" s="187"/>
      <c r="D37" s="219"/>
      <c r="E37" s="202"/>
      <c r="F37" s="197"/>
      <c r="G37" s="199"/>
      <c r="H37" s="196"/>
      <c r="I37" s="197"/>
      <c r="J37" s="199"/>
      <c r="K37" s="196"/>
      <c r="L37" s="197"/>
      <c r="M37" s="199"/>
      <c r="N37" s="196"/>
      <c r="O37" s="197"/>
      <c r="P37" s="199"/>
      <c r="Q37" s="196"/>
      <c r="R37" s="197"/>
      <c r="S37" s="200"/>
      <c r="T37" s="196"/>
      <c r="U37" s="197"/>
      <c r="V37" s="199"/>
      <c r="W37" s="196"/>
      <c r="X37" s="197"/>
      <c r="Y37" s="199"/>
      <c r="Z37" s="196"/>
      <c r="AA37" s="197"/>
      <c r="AB37" s="199"/>
      <c r="AC37" s="196"/>
      <c r="AD37" s="197"/>
      <c r="AE37" s="199"/>
      <c r="AF37" s="196"/>
      <c r="AG37" s="197"/>
      <c r="AH37" s="199"/>
      <c r="AI37" s="196"/>
      <c r="AJ37" s="197"/>
      <c r="AK37" s="199"/>
      <c r="AL37" s="196"/>
      <c r="AM37" s="197"/>
      <c r="AN37" s="199"/>
      <c r="AO37" s="196"/>
      <c r="AP37" s="197"/>
      <c r="AQ37" s="199"/>
      <c r="AR37" s="196"/>
      <c r="AS37" s="197"/>
      <c r="AT37" s="199"/>
      <c r="AU37" s="196"/>
      <c r="AV37" s="197"/>
      <c r="AW37" s="199"/>
    </row>
    <row r="38" spans="1:49" ht="24.95" customHeight="1">
      <c r="A38" s="220" t="s">
        <v>263</v>
      </c>
      <c r="B38" s="221" t="s">
        <v>264</v>
      </c>
      <c r="C38" s="222">
        <f>Orçamento!K163</f>
        <v>0</v>
      </c>
      <c r="D38" s="223">
        <f t="shared" ref="D38" si="130">C38/$D$4</f>
        <v>0</v>
      </c>
      <c r="E38" s="202">
        <f t="shared" ref="E38" si="131">$C38*F38</f>
        <v>0</v>
      </c>
      <c r="F38" s="197">
        <v>0</v>
      </c>
      <c r="G38" s="198">
        <f t="shared" si="1"/>
        <v>0</v>
      </c>
      <c r="H38" s="196">
        <f t="shared" ref="H38" si="132">$C38*I38</f>
        <v>0</v>
      </c>
      <c r="I38" s="197">
        <v>0</v>
      </c>
      <c r="J38" s="198">
        <f>SUM(I38,F38)</f>
        <v>0</v>
      </c>
      <c r="K38" s="196">
        <f t="shared" ref="K38" si="133">$C38*L38</f>
        <v>0</v>
      </c>
      <c r="L38" s="197">
        <v>0</v>
      </c>
      <c r="M38" s="198">
        <f>SUM(L38,I38,F38)</f>
        <v>0</v>
      </c>
      <c r="N38" s="196">
        <f t="shared" ref="N38" si="134">$C38*O38</f>
        <v>0</v>
      </c>
      <c r="O38" s="197">
        <v>0</v>
      </c>
      <c r="P38" s="198">
        <f>SUM(O38,L38,I38,F38)</f>
        <v>0</v>
      </c>
      <c r="Q38" s="196">
        <f t="shared" ref="Q38" si="135">$C38*R38</f>
        <v>0</v>
      </c>
      <c r="R38" s="197">
        <v>0</v>
      </c>
      <c r="S38" s="197">
        <f>SUM(R38,O38,L38,I38,F38)</f>
        <v>0</v>
      </c>
      <c r="T38" s="196">
        <f t="shared" ref="T38" si="136">$C38*U38</f>
        <v>0</v>
      </c>
      <c r="U38" s="197">
        <v>0.2</v>
      </c>
      <c r="V38" s="198">
        <f>SUM(U38,R38,O38,L38,I38,F38)</f>
        <v>0.2</v>
      </c>
      <c r="W38" s="196">
        <f t="shared" ref="W38" si="137">$C38*X38</f>
        <v>0</v>
      </c>
      <c r="X38" s="197">
        <v>0.6</v>
      </c>
      <c r="Y38" s="198">
        <f>SUM(X38,U38,R38,O38,L38,I38,F38)</f>
        <v>0.8</v>
      </c>
      <c r="Z38" s="196">
        <f t="shared" ref="Z38" si="138">$C38*AA38</f>
        <v>0</v>
      </c>
      <c r="AA38" s="197">
        <v>0.2</v>
      </c>
      <c r="AB38" s="198">
        <f>SUM(AA38,X38,U38,R38,O38,L38,I38,F38)</f>
        <v>1</v>
      </c>
      <c r="AC38" s="196">
        <f t="shared" ref="AC38" si="139">$C38*AD38</f>
        <v>0</v>
      </c>
      <c r="AD38" s="197">
        <v>0</v>
      </c>
      <c r="AE38" s="198">
        <f>SUM(AD38,AA38,X38,U38,R38,O38,L38,I38,F38)</f>
        <v>1</v>
      </c>
      <c r="AF38" s="196">
        <f t="shared" ref="AF38" si="140">$C38*AG38</f>
        <v>0</v>
      </c>
      <c r="AG38" s="197">
        <v>0</v>
      </c>
      <c r="AH38" s="198">
        <f>SUM(AG38,AD38,AA38,X38,U38,R38,O38,L38,I38,F38)</f>
        <v>1</v>
      </c>
      <c r="AI38" s="196">
        <f t="shared" ref="AI38" si="141">$C38*AJ38</f>
        <v>0</v>
      </c>
      <c r="AJ38" s="197">
        <v>0</v>
      </c>
      <c r="AK38" s="198">
        <f>SUM(AJ38,AG38,AD38,AA38,X38,U38,R38,O38,L38,I38,F38)</f>
        <v>1</v>
      </c>
      <c r="AL38" s="196">
        <f t="shared" ref="AL38" si="142">$C38*AM38</f>
        <v>0</v>
      </c>
      <c r="AM38" s="197">
        <v>0</v>
      </c>
      <c r="AN38" s="198">
        <f>SUM(AM38,AJ38,AG38,AD38,AA38,X38,U38,R38,O38,L38,I38,F38)</f>
        <v>1</v>
      </c>
      <c r="AO38" s="196">
        <f t="shared" ref="AO38" si="143">$C38*AP38</f>
        <v>0</v>
      </c>
      <c r="AP38" s="197">
        <v>0</v>
      </c>
      <c r="AQ38" s="198">
        <f>SUM(AP38,AM38,AJ38,AG38,AD38,AA38,X38,U38,R38,O38,L38,I38,F38)</f>
        <v>1</v>
      </c>
      <c r="AR38" s="196">
        <f t="shared" ref="AR38" si="144">$C38*AS38</f>
        <v>0</v>
      </c>
      <c r="AS38" s="197">
        <v>0</v>
      </c>
      <c r="AT38" s="198">
        <f>SUM(AS38,AP38,AM38,AJ38,AG38,AD38,AA38,X38,U38,R38,O38,L38,I38,F38)</f>
        <v>1</v>
      </c>
      <c r="AU38" s="196">
        <f t="shared" ref="AU38" si="145">$C38*AV38</f>
        <v>0</v>
      </c>
      <c r="AV38" s="197">
        <v>0</v>
      </c>
      <c r="AW38" s="198">
        <f>SUM(AV38,AS38,AP38,AM38,AJ38,AG38,AD38,AA38,X38,U38,R38,O38,L38,I38,F38)</f>
        <v>1</v>
      </c>
    </row>
    <row r="39" spans="1:49">
      <c r="A39" s="217"/>
      <c r="B39" s="218"/>
      <c r="C39" s="187"/>
      <c r="D39" s="219"/>
      <c r="E39" s="202"/>
      <c r="F39" s="197"/>
      <c r="G39" s="199"/>
      <c r="H39" s="196"/>
      <c r="I39" s="197"/>
      <c r="J39" s="199"/>
      <c r="K39" s="196"/>
      <c r="L39" s="197"/>
      <c r="M39" s="199"/>
      <c r="N39" s="196"/>
      <c r="O39" s="197"/>
      <c r="P39" s="199"/>
      <c r="Q39" s="196"/>
      <c r="R39" s="197"/>
      <c r="S39" s="200"/>
      <c r="T39" s="196"/>
      <c r="U39" s="197"/>
      <c r="V39" s="199"/>
      <c r="W39" s="196"/>
      <c r="X39" s="197"/>
      <c r="Y39" s="199"/>
      <c r="Z39" s="196"/>
      <c r="AA39" s="197"/>
      <c r="AB39" s="199"/>
      <c r="AC39" s="196"/>
      <c r="AD39" s="197"/>
      <c r="AE39" s="199"/>
      <c r="AF39" s="196"/>
      <c r="AG39" s="197"/>
      <c r="AH39" s="199"/>
      <c r="AI39" s="196"/>
      <c r="AJ39" s="197"/>
      <c r="AK39" s="199"/>
      <c r="AL39" s="196"/>
      <c r="AM39" s="197"/>
      <c r="AN39" s="199"/>
      <c r="AO39" s="196"/>
      <c r="AP39" s="197"/>
      <c r="AQ39" s="199"/>
      <c r="AR39" s="196"/>
      <c r="AS39" s="197"/>
      <c r="AT39" s="199"/>
      <c r="AU39" s="196"/>
      <c r="AV39" s="197"/>
      <c r="AW39" s="199"/>
    </row>
    <row r="40" spans="1:49" ht="24.95" customHeight="1">
      <c r="A40" s="220" t="s">
        <v>288</v>
      </c>
      <c r="B40" s="221" t="s">
        <v>289</v>
      </c>
      <c r="C40" s="222">
        <f>Orçamento!K179</f>
        <v>0</v>
      </c>
      <c r="D40" s="223">
        <f t="shared" ref="D40" si="146">C40/$D$4</f>
        <v>0</v>
      </c>
      <c r="E40" s="202">
        <f t="shared" ref="E40" si="147">$C40*F40</f>
        <v>0</v>
      </c>
      <c r="F40" s="197">
        <v>0</v>
      </c>
      <c r="G40" s="198">
        <f t="shared" si="1"/>
        <v>0</v>
      </c>
      <c r="H40" s="196">
        <f t="shared" ref="H40" si="148">$C40*I40</f>
        <v>0</v>
      </c>
      <c r="I40" s="197">
        <v>0</v>
      </c>
      <c r="J40" s="198">
        <f>SUM(I40,F40)</f>
        <v>0</v>
      </c>
      <c r="K40" s="196">
        <f t="shared" ref="K40" si="149">$C40*L40</f>
        <v>0</v>
      </c>
      <c r="L40" s="197">
        <v>0</v>
      </c>
      <c r="M40" s="198">
        <f>SUM(L40,I40,F40)</f>
        <v>0</v>
      </c>
      <c r="N40" s="196">
        <f t="shared" ref="N40" si="150">$C40*O40</f>
        <v>0</v>
      </c>
      <c r="O40" s="197">
        <v>0</v>
      </c>
      <c r="P40" s="198">
        <f>SUM(O40,L40,I40,F40)</f>
        <v>0</v>
      </c>
      <c r="Q40" s="196">
        <f t="shared" ref="Q40" si="151">$C40*R40</f>
        <v>0</v>
      </c>
      <c r="R40" s="197">
        <v>0</v>
      </c>
      <c r="S40" s="197">
        <f>SUM(R40,O40,L40,I40,F40)</f>
        <v>0</v>
      </c>
      <c r="T40" s="196">
        <f t="shared" ref="T40" si="152">$C40*U40</f>
        <v>0</v>
      </c>
      <c r="U40" s="197">
        <v>0</v>
      </c>
      <c r="V40" s="198">
        <f>SUM(U40,R40,O40,L40,I40,F40)</f>
        <v>0</v>
      </c>
      <c r="W40" s="196">
        <f t="shared" ref="W40" si="153">$C40*X40</f>
        <v>0</v>
      </c>
      <c r="X40" s="197">
        <v>0</v>
      </c>
      <c r="Y40" s="198">
        <f>SUM(X40,U40,R40,O40,L40,I40,F40)</f>
        <v>0</v>
      </c>
      <c r="Z40" s="196">
        <f t="shared" ref="Z40" si="154">$C40*AA40</f>
        <v>0</v>
      </c>
      <c r="AA40" s="197">
        <v>0</v>
      </c>
      <c r="AB40" s="198">
        <f>SUM(AA40,X40,U40,R40,O40,L40,I40,F40)</f>
        <v>0</v>
      </c>
      <c r="AC40" s="196">
        <f t="shared" ref="AC40" si="155">$C40*AD40</f>
        <v>0</v>
      </c>
      <c r="AD40" s="197">
        <v>0</v>
      </c>
      <c r="AE40" s="198">
        <f>SUM(AD40,AA40,X40,U40,R40,O40,L40,I40,F40)</f>
        <v>0</v>
      </c>
      <c r="AF40" s="196">
        <f t="shared" ref="AF40" si="156">$C40*AG40</f>
        <v>0</v>
      </c>
      <c r="AG40" s="197">
        <v>0</v>
      </c>
      <c r="AH40" s="198">
        <f>SUM(AG40,AD40,AA40,X40,U40,R40,O40,L40,I40,F40)</f>
        <v>0</v>
      </c>
      <c r="AI40" s="196">
        <f t="shared" ref="AI40" si="157">$C40*AJ40</f>
        <v>0</v>
      </c>
      <c r="AJ40" s="197">
        <v>0</v>
      </c>
      <c r="AK40" s="198">
        <f>SUM(AJ40,AG40,AD40,AA40,X40,U40,R40,O40,L40,I40,F40)</f>
        <v>0</v>
      </c>
      <c r="AL40" s="196">
        <f t="shared" ref="AL40" si="158">$C40*AM40</f>
        <v>0</v>
      </c>
      <c r="AM40" s="197">
        <v>0</v>
      </c>
      <c r="AN40" s="198">
        <f>SUM(AM40,AJ40,AG40,AD40,AA40,X40,U40,R40,O40,L40,I40,F40)</f>
        <v>0</v>
      </c>
      <c r="AO40" s="196">
        <f t="shared" ref="AO40" si="159">$C40*AP40</f>
        <v>0</v>
      </c>
      <c r="AP40" s="197">
        <v>0.4</v>
      </c>
      <c r="AQ40" s="198">
        <f>SUM(AP40,AM40,AJ40,AG40,AD40,AA40,X40,U40,R40,O40,L40,I40,F40)</f>
        <v>0.4</v>
      </c>
      <c r="AR40" s="196">
        <f t="shared" ref="AR40" si="160">$C40*AS40</f>
        <v>0</v>
      </c>
      <c r="AS40" s="197">
        <v>0.4</v>
      </c>
      <c r="AT40" s="198">
        <f>SUM(AS40,AP40,AM40,AJ40,AG40,AD40,AA40,X40,U40,R40,O40,L40,I40,F40)</f>
        <v>0.8</v>
      </c>
      <c r="AU40" s="196">
        <f t="shared" ref="AU40" si="161">$C40*AV40</f>
        <v>0</v>
      </c>
      <c r="AV40" s="197">
        <v>0.2</v>
      </c>
      <c r="AW40" s="198">
        <f>SUM(AV40,AS40,AP40,AM40,AJ40,AG40,AD40,AA40,X40,U40,R40,O40,L40,I40,F40)</f>
        <v>1</v>
      </c>
    </row>
    <row r="41" spans="1:49">
      <c r="A41" s="217"/>
      <c r="B41" s="218"/>
      <c r="C41" s="187"/>
      <c r="D41" s="219"/>
      <c r="E41" s="202"/>
      <c r="F41" s="197"/>
      <c r="G41" s="199"/>
      <c r="H41" s="196"/>
      <c r="I41" s="197"/>
      <c r="J41" s="199"/>
      <c r="K41" s="196"/>
      <c r="L41" s="197"/>
      <c r="M41" s="199"/>
      <c r="N41" s="196"/>
      <c r="O41" s="197"/>
      <c r="P41" s="199"/>
      <c r="Q41" s="196"/>
      <c r="R41" s="197"/>
      <c r="S41" s="200"/>
      <c r="T41" s="196"/>
      <c r="U41" s="197"/>
      <c r="V41" s="199"/>
      <c r="W41" s="196"/>
      <c r="X41" s="197"/>
      <c r="Y41" s="199"/>
      <c r="Z41" s="196"/>
      <c r="AA41" s="197"/>
      <c r="AB41" s="199"/>
      <c r="AC41" s="196"/>
      <c r="AD41" s="197"/>
      <c r="AE41" s="199"/>
      <c r="AF41" s="196"/>
      <c r="AG41" s="197"/>
      <c r="AH41" s="199"/>
      <c r="AI41" s="196"/>
      <c r="AJ41" s="197"/>
      <c r="AK41" s="199"/>
      <c r="AL41" s="196"/>
      <c r="AM41" s="197"/>
      <c r="AN41" s="199"/>
      <c r="AO41" s="196"/>
      <c r="AP41" s="197"/>
      <c r="AQ41" s="199"/>
      <c r="AR41" s="196"/>
      <c r="AS41" s="197"/>
      <c r="AT41" s="199"/>
      <c r="AU41" s="196"/>
      <c r="AV41" s="197"/>
      <c r="AW41" s="199"/>
    </row>
    <row r="42" spans="1:49" ht="24.95" customHeight="1">
      <c r="A42" s="220" t="s">
        <v>305</v>
      </c>
      <c r="B42" s="221" t="s">
        <v>306</v>
      </c>
      <c r="C42" s="222">
        <f>Orçamento!K195</f>
        <v>20040.830000000002</v>
      </c>
      <c r="D42" s="223">
        <f t="shared" ref="D42" si="162">C42/$D$4</f>
        <v>9.6385134815047527E-2</v>
      </c>
      <c r="E42" s="202">
        <f t="shared" ref="E42" si="163">$C42*F42</f>
        <v>0</v>
      </c>
      <c r="F42" s="197">
        <v>0</v>
      </c>
      <c r="G42" s="198">
        <f t="shared" si="1"/>
        <v>0</v>
      </c>
      <c r="H42" s="196">
        <f t="shared" ref="H42" si="164">$C42*I42</f>
        <v>0</v>
      </c>
      <c r="I42" s="197">
        <v>0</v>
      </c>
      <c r="J42" s="198">
        <f>SUM(I42,F42)</f>
        <v>0</v>
      </c>
      <c r="K42" s="196">
        <f t="shared" ref="K42" si="165">$C42*L42</f>
        <v>0</v>
      </c>
      <c r="L42" s="197">
        <v>0</v>
      </c>
      <c r="M42" s="198">
        <f>SUM(L42,I42,F42)</f>
        <v>0</v>
      </c>
      <c r="N42" s="196">
        <f t="shared" ref="N42" si="166">$C42*O42</f>
        <v>0</v>
      </c>
      <c r="O42" s="197">
        <v>0</v>
      </c>
      <c r="P42" s="198">
        <f>SUM(O42,L42,I42,F42)</f>
        <v>0</v>
      </c>
      <c r="Q42" s="196">
        <f t="shared" ref="Q42" si="167">$C42*R42</f>
        <v>0</v>
      </c>
      <c r="R42" s="197">
        <v>0</v>
      </c>
      <c r="S42" s="197">
        <f>SUM(R42,O42,L42,I42,F42)</f>
        <v>0</v>
      </c>
      <c r="T42" s="196">
        <f t="shared" ref="T42" si="168">$C42*U42</f>
        <v>0</v>
      </c>
      <c r="U42" s="197">
        <v>0</v>
      </c>
      <c r="V42" s="198">
        <f>SUM(U42,R42,O42,L42,I42,F42)</f>
        <v>0</v>
      </c>
      <c r="W42" s="196">
        <f t="shared" ref="W42" si="169">$C42*X42</f>
        <v>0</v>
      </c>
      <c r="X42" s="197">
        <v>0</v>
      </c>
      <c r="Y42" s="198">
        <f>SUM(X42,U42,R42,O42,L42,I42,F42)</f>
        <v>0</v>
      </c>
      <c r="Z42" s="196">
        <f t="shared" ref="Z42" si="170">$C42*AA42</f>
        <v>0</v>
      </c>
      <c r="AA42" s="197">
        <v>0</v>
      </c>
      <c r="AB42" s="198">
        <f>SUM(AA42,X42,U42,R42,O42,L42,I42,F42)</f>
        <v>0</v>
      </c>
      <c r="AC42" s="196">
        <f t="shared" ref="AC42" si="171">$C42*AD42</f>
        <v>0</v>
      </c>
      <c r="AD42" s="197">
        <v>0</v>
      </c>
      <c r="AE42" s="198">
        <f>SUM(AD42,AA42,X42,U42,R42,O42,L42,I42,F42)</f>
        <v>0</v>
      </c>
      <c r="AF42" s="196">
        <f t="shared" ref="AF42" si="172">$C42*AG42</f>
        <v>0</v>
      </c>
      <c r="AG42" s="197">
        <v>0</v>
      </c>
      <c r="AH42" s="198">
        <f>SUM(AG42,AD42,AA42,X42,U42,R42,O42,L42,I42,F42)</f>
        <v>0</v>
      </c>
      <c r="AI42" s="196">
        <f t="shared" ref="AI42" si="173">$C42*AJ42</f>
        <v>0</v>
      </c>
      <c r="AJ42" s="197">
        <v>0</v>
      </c>
      <c r="AK42" s="198">
        <f>SUM(AJ42,AG42,AD42,AA42,X42,U42,R42,O42,L42,I42,F42)</f>
        <v>0</v>
      </c>
      <c r="AL42" s="196">
        <f t="shared" ref="AL42" si="174">$C42*AM42</f>
        <v>0</v>
      </c>
      <c r="AM42" s="197">
        <v>0</v>
      </c>
      <c r="AN42" s="198">
        <f>SUM(AM42,AJ42,AG42,AD42,AA42,X42,U42,R42,O42,L42,I42,F42)</f>
        <v>0</v>
      </c>
      <c r="AO42" s="196">
        <f t="shared" ref="AO42" si="175">$C42*AP42</f>
        <v>10020.415000000001</v>
      </c>
      <c r="AP42" s="197">
        <v>0.5</v>
      </c>
      <c r="AQ42" s="198">
        <f>SUM(AP42,AM42,AJ42,AG42,AD42,AA42,X42,U42,R42,O42,L42,I42,F42)</f>
        <v>0.5</v>
      </c>
      <c r="AR42" s="196">
        <f t="shared" ref="AR42" si="176">$C42*AS42</f>
        <v>10020.415000000001</v>
      </c>
      <c r="AS42" s="197">
        <v>0.5</v>
      </c>
      <c r="AT42" s="198">
        <f>SUM(AS42,AP42,AM42,AJ42,AG42,AD42,AA42,X42,U42,R42,O42,L42,I42,F42)</f>
        <v>1</v>
      </c>
      <c r="AU42" s="196">
        <f t="shared" ref="AU42" si="177">$C42*AV42</f>
        <v>0</v>
      </c>
      <c r="AV42" s="197">
        <v>0</v>
      </c>
      <c r="AW42" s="198">
        <f>SUM(AV42,AS42,AP42,AM42,AJ42,AG42,AD42,AA42,X42,U42,R42,O42,L42,I42,F42)</f>
        <v>1</v>
      </c>
    </row>
    <row r="43" spans="1:49">
      <c r="A43" s="217"/>
      <c r="B43" s="218"/>
      <c r="C43" s="187"/>
      <c r="D43" s="219"/>
      <c r="E43" s="202"/>
      <c r="F43" s="197"/>
      <c r="G43" s="199"/>
      <c r="H43" s="196"/>
      <c r="I43" s="197"/>
      <c r="J43" s="199"/>
      <c r="K43" s="196"/>
      <c r="L43" s="197"/>
      <c r="M43" s="199"/>
      <c r="N43" s="196"/>
      <c r="O43" s="197"/>
      <c r="P43" s="199"/>
      <c r="Q43" s="196"/>
      <c r="R43" s="197"/>
      <c r="S43" s="200"/>
      <c r="T43" s="196"/>
      <c r="U43" s="197"/>
      <c r="V43" s="199"/>
      <c r="W43" s="196"/>
      <c r="X43" s="197"/>
      <c r="Y43" s="199"/>
      <c r="Z43" s="196"/>
      <c r="AA43" s="197"/>
      <c r="AB43" s="199"/>
      <c r="AC43" s="196"/>
      <c r="AD43" s="197"/>
      <c r="AE43" s="199"/>
      <c r="AF43" s="196"/>
      <c r="AG43" s="197"/>
      <c r="AH43" s="199"/>
      <c r="AI43" s="196"/>
      <c r="AJ43" s="197"/>
      <c r="AK43" s="199"/>
      <c r="AL43" s="196"/>
      <c r="AM43" s="197"/>
      <c r="AN43" s="199"/>
      <c r="AO43" s="196"/>
      <c r="AP43" s="197"/>
      <c r="AQ43" s="199"/>
      <c r="AR43" s="196"/>
      <c r="AS43" s="197"/>
      <c r="AT43" s="199"/>
      <c r="AU43" s="196"/>
      <c r="AV43" s="197"/>
      <c r="AW43" s="199"/>
    </row>
    <row r="44" spans="1:49" ht="24.95" customHeight="1">
      <c r="A44" s="220" t="s">
        <v>349</v>
      </c>
      <c r="B44" s="221" t="s">
        <v>350</v>
      </c>
      <c r="C44" s="222">
        <f>Orçamento!K225</f>
        <v>0</v>
      </c>
      <c r="D44" s="223">
        <f t="shared" ref="D44" si="178">C44/$D$4</f>
        <v>0</v>
      </c>
      <c r="E44" s="202">
        <f t="shared" ref="E44" si="179">$C44*F44</f>
        <v>0</v>
      </c>
      <c r="F44" s="197">
        <v>0</v>
      </c>
      <c r="G44" s="198">
        <f t="shared" si="1"/>
        <v>0</v>
      </c>
      <c r="H44" s="196">
        <f t="shared" ref="H44" si="180">$C44*I44</f>
        <v>0</v>
      </c>
      <c r="I44" s="197">
        <v>0</v>
      </c>
      <c r="J44" s="198">
        <f>SUM(I44,F44)</f>
        <v>0</v>
      </c>
      <c r="K44" s="196">
        <f t="shared" ref="K44" si="181">$C44*L44</f>
        <v>0</v>
      </c>
      <c r="L44" s="197">
        <v>0</v>
      </c>
      <c r="M44" s="198">
        <f>SUM(L44,I44,F44)</f>
        <v>0</v>
      </c>
      <c r="N44" s="196">
        <f t="shared" ref="N44" si="182">$C44*O44</f>
        <v>0</v>
      </c>
      <c r="O44" s="197">
        <v>0</v>
      </c>
      <c r="P44" s="198">
        <f>SUM(O44,L44,I44,F44)</f>
        <v>0</v>
      </c>
      <c r="Q44" s="196">
        <f t="shared" ref="Q44" si="183">$C44*R44</f>
        <v>0</v>
      </c>
      <c r="R44" s="197">
        <v>0.1</v>
      </c>
      <c r="S44" s="197">
        <f>SUM(R44,O44,L44,I44,F44)</f>
        <v>0.1</v>
      </c>
      <c r="T44" s="196">
        <f t="shared" ref="T44" si="184">$C44*U44</f>
        <v>0</v>
      </c>
      <c r="U44" s="197">
        <v>0.1</v>
      </c>
      <c r="V44" s="198">
        <f>SUM(U44,R44,O44,L44,I44,F44)</f>
        <v>0.2</v>
      </c>
      <c r="W44" s="196">
        <f t="shared" ref="W44" si="185">$C44*X44</f>
        <v>0</v>
      </c>
      <c r="X44" s="197">
        <v>0</v>
      </c>
      <c r="Y44" s="198">
        <f>SUM(X44,U44,R44,O44,L44,I44,F44)</f>
        <v>0.2</v>
      </c>
      <c r="Z44" s="196">
        <f t="shared" ref="Z44" si="186">$C44*AA44</f>
        <v>0</v>
      </c>
      <c r="AA44" s="197">
        <v>0</v>
      </c>
      <c r="AB44" s="198">
        <f>SUM(AA44,X44,U44,R44,O44,L44,I44,F44)</f>
        <v>0.2</v>
      </c>
      <c r="AC44" s="196">
        <f t="shared" ref="AC44" si="187">$C44*AD44</f>
        <v>0</v>
      </c>
      <c r="AD44" s="197">
        <v>0</v>
      </c>
      <c r="AE44" s="198">
        <f>SUM(AD44,AA44,X44,U44,R44,O44,L44,I44,F44)</f>
        <v>0.2</v>
      </c>
      <c r="AF44" s="196">
        <f t="shared" ref="AF44" si="188">$C44*AG44</f>
        <v>0</v>
      </c>
      <c r="AG44" s="197">
        <v>0.5</v>
      </c>
      <c r="AH44" s="198">
        <f>SUM(AG44,AD44,AA44,X44,U44,R44,O44,L44,I44,F44)</f>
        <v>0.7</v>
      </c>
      <c r="AI44" s="196">
        <f t="shared" ref="AI44" si="189">$C44*AJ44</f>
        <v>0</v>
      </c>
      <c r="AJ44" s="197">
        <v>0.3</v>
      </c>
      <c r="AK44" s="198">
        <f>SUM(AJ44,AG44,AD44,AA44,X44,U44,R44,O44,L44,I44,F44)</f>
        <v>1</v>
      </c>
      <c r="AL44" s="196">
        <f t="shared" ref="AL44" si="190">$C44*AM44</f>
        <v>0</v>
      </c>
      <c r="AM44" s="197">
        <v>0</v>
      </c>
      <c r="AN44" s="198">
        <f>SUM(AM44,AJ44,AG44,AD44,AA44,X44,U44,R44,O44,L44,I44,F44)</f>
        <v>1</v>
      </c>
      <c r="AO44" s="196">
        <f t="shared" ref="AO44" si="191">$C44*AP44</f>
        <v>0</v>
      </c>
      <c r="AP44" s="197">
        <v>0</v>
      </c>
      <c r="AQ44" s="198">
        <f>SUM(AP44,AM44,AJ44,AG44,AD44,AA44,X44,U44,R44,O44,L44,I44,F44)</f>
        <v>1</v>
      </c>
      <c r="AR44" s="196">
        <f t="shared" ref="AR44" si="192">$C44*AS44</f>
        <v>0</v>
      </c>
      <c r="AS44" s="197">
        <v>0</v>
      </c>
      <c r="AT44" s="198">
        <f>SUM(AS44,AP44,AM44,AJ44,AG44,AD44,AA44,X44,U44,R44,O44,L44,I44,F44)</f>
        <v>1</v>
      </c>
      <c r="AU44" s="196">
        <f t="shared" ref="AU44" si="193">$C44*AV44</f>
        <v>0</v>
      </c>
      <c r="AV44" s="197">
        <v>0</v>
      </c>
      <c r="AW44" s="198">
        <f>SUM(AV44,AS44,AP44,AM44,AJ44,AG44,AD44,AA44,X44,U44,R44,O44,L44,I44,F44)</f>
        <v>1</v>
      </c>
    </row>
    <row r="45" spans="1:49">
      <c r="A45" s="217"/>
      <c r="B45" s="218"/>
      <c r="C45" s="187"/>
      <c r="D45" s="219"/>
      <c r="E45" s="202"/>
      <c r="F45" s="197"/>
      <c r="G45" s="199"/>
      <c r="H45" s="196"/>
      <c r="I45" s="197"/>
      <c r="J45" s="199"/>
      <c r="K45" s="196"/>
      <c r="L45" s="197"/>
      <c r="M45" s="199"/>
      <c r="N45" s="196"/>
      <c r="O45" s="197"/>
      <c r="P45" s="199"/>
      <c r="Q45" s="196"/>
      <c r="R45" s="197"/>
      <c r="S45" s="200"/>
      <c r="T45" s="196"/>
      <c r="U45" s="197"/>
      <c r="V45" s="199"/>
      <c r="W45" s="196"/>
      <c r="X45" s="197"/>
      <c r="Y45" s="199"/>
      <c r="Z45" s="196"/>
      <c r="AA45" s="197"/>
      <c r="AB45" s="199"/>
      <c r="AC45" s="196"/>
      <c r="AD45" s="197"/>
      <c r="AE45" s="199"/>
      <c r="AF45" s="196"/>
      <c r="AG45" s="197"/>
      <c r="AH45" s="199"/>
      <c r="AI45" s="196"/>
      <c r="AJ45" s="197"/>
      <c r="AK45" s="199"/>
      <c r="AL45" s="196"/>
      <c r="AM45" s="197"/>
      <c r="AN45" s="199"/>
      <c r="AO45" s="196"/>
      <c r="AP45" s="197"/>
      <c r="AQ45" s="199"/>
      <c r="AR45" s="196"/>
      <c r="AS45" s="197"/>
      <c r="AT45" s="199"/>
      <c r="AU45" s="196"/>
      <c r="AV45" s="197"/>
      <c r="AW45" s="199"/>
    </row>
    <row r="46" spans="1:49" ht="24.95" customHeight="1">
      <c r="A46" s="220" t="s">
        <v>443</v>
      </c>
      <c r="B46" s="221" t="s">
        <v>444</v>
      </c>
      <c r="C46" s="222">
        <f>Orçamento!K275</f>
        <v>0</v>
      </c>
      <c r="D46" s="223">
        <f t="shared" ref="D46" si="194">C46/$D$4</f>
        <v>0</v>
      </c>
      <c r="E46" s="202">
        <f t="shared" ref="E46" si="195">$C46*F46</f>
        <v>0</v>
      </c>
      <c r="F46" s="197">
        <v>0</v>
      </c>
      <c r="G46" s="198">
        <f t="shared" si="1"/>
        <v>0</v>
      </c>
      <c r="H46" s="196">
        <f t="shared" ref="H46" si="196">$C46*I46</f>
        <v>0</v>
      </c>
      <c r="I46" s="197">
        <v>0</v>
      </c>
      <c r="J46" s="198">
        <f>SUM(I46,F46)</f>
        <v>0</v>
      </c>
      <c r="K46" s="196">
        <f t="shared" ref="K46" si="197">$C46*L46</f>
        <v>0</v>
      </c>
      <c r="L46" s="197">
        <v>0</v>
      </c>
      <c r="M46" s="198">
        <f>SUM(L46,I46,F46)</f>
        <v>0</v>
      </c>
      <c r="N46" s="196">
        <f t="shared" ref="N46" si="198">$C46*O46</f>
        <v>0</v>
      </c>
      <c r="O46" s="197">
        <v>0</v>
      </c>
      <c r="P46" s="198">
        <f>SUM(O46,L46,I46,F46)</f>
        <v>0</v>
      </c>
      <c r="Q46" s="196">
        <f t="shared" ref="Q46" si="199">$C46*R46</f>
        <v>0</v>
      </c>
      <c r="R46" s="197">
        <v>0</v>
      </c>
      <c r="S46" s="197">
        <f>SUM(R46,O46,L46,I46,F46)</f>
        <v>0</v>
      </c>
      <c r="T46" s="196">
        <f t="shared" ref="T46" si="200">$C46*U46</f>
        <v>0</v>
      </c>
      <c r="U46" s="197">
        <v>0</v>
      </c>
      <c r="V46" s="198">
        <f>SUM(U46,R46,O46,L46,I46,F46)</f>
        <v>0</v>
      </c>
      <c r="W46" s="196">
        <f t="shared" ref="W46" si="201">$C46*X46</f>
        <v>0</v>
      </c>
      <c r="X46" s="197">
        <v>0</v>
      </c>
      <c r="Y46" s="198">
        <f>SUM(X46,U46,R46,O46,L46,I46,F46)</f>
        <v>0</v>
      </c>
      <c r="Z46" s="196">
        <f t="shared" ref="Z46" si="202">$C46*AA46</f>
        <v>0</v>
      </c>
      <c r="AA46" s="197">
        <v>0</v>
      </c>
      <c r="AB46" s="198">
        <f>SUM(AA46,X46,U46,R46,O46,L46,I46,F46)</f>
        <v>0</v>
      </c>
      <c r="AC46" s="196">
        <f t="shared" ref="AC46" si="203">$C46*AD46</f>
        <v>0</v>
      </c>
      <c r="AD46" s="197">
        <v>0</v>
      </c>
      <c r="AE46" s="198">
        <f>SUM(AD46,AA46,X46,U46,R46,O46,L46,I46,F46)</f>
        <v>0</v>
      </c>
      <c r="AF46" s="196">
        <f t="shared" ref="AF46" si="204">$C46*AG46</f>
        <v>0</v>
      </c>
      <c r="AG46" s="197">
        <v>0</v>
      </c>
      <c r="AH46" s="198">
        <f>SUM(AG46,AD46,AA46,X46,U46,R46,O46,L46,I46,F46)</f>
        <v>0</v>
      </c>
      <c r="AI46" s="196">
        <f t="shared" ref="AI46" si="205">$C46*AJ46</f>
        <v>0</v>
      </c>
      <c r="AJ46" s="197">
        <v>0</v>
      </c>
      <c r="AK46" s="198">
        <f>SUM(AJ46,AG46,AD46,AA46,X46,U46,R46,O46,L46,I46,F46)</f>
        <v>0</v>
      </c>
      <c r="AL46" s="196">
        <f t="shared" ref="AL46" si="206">$C46*AM46</f>
        <v>0</v>
      </c>
      <c r="AM46" s="197">
        <v>0</v>
      </c>
      <c r="AN46" s="198">
        <f>SUM(AM46,AJ46,AG46,AD46,AA46,X46,U46,R46,O46,L46,I46,F46)</f>
        <v>0</v>
      </c>
      <c r="AO46" s="196">
        <f t="shared" ref="AO46" si="207">$C46*AP46</f>
        <v>0</v>
      </c>
      <c r="AP46" s="197">
        <v>0.5</v>
      </c>
      <c r="AQ46" s="198">
        <f>SUM(AP46,AM46,AJ46,AG46,AD46,AA46,X46,U46,R46,O46,L46,I46,F46)</f>
        <v>0.5</v>
      </c>
      <c r="AR46" s="196">
        <f t="shared" ref="AR46" si="208">$C46*AS46</f>
        <v>0</v>
      </c>
      <c r="AS46" s="197">
        <v>0.5</v>
      </c>
      <c r="AT46" s="198">
        <f>SUM(AS46,AP46,AM46,AJ46,AG46,AD46,AA46,X46,U46,R46,O46,L46,I46,F46)</f>
        <v>1</v>
      </c>
      <c r="AU46" s="196">
        <f t="shared" ref="AU46" si="209">$C46*AV46</f>
        <v>0</v>
      </c>
      <c r="AV46" s="197">
        <v>0</v>
      </c>
      <c r="AW46" s="198">
        <f>SUM(AV46,AS46,AP46,AM46,AJ46,AG46,AD46,AA46,X46,U46,R46,O46,L46,I46,F46)</f>
        <v>1</v>
      </c>
    </row>
    <row r="47" spans="1:49">
      <c r="A47" s="217"/>
      <c r="B47" s="218"/>
      <c r="C47" s="187"/>
      <c r="D47" s="219"/>
      <c r="E47" s="202"/>
      <c r="F47" s="197"/>
      <c r="G47" s="199"/>
      <c r="H47" s="196"/>
      <c r="I47" s="197"/>
      <c r="J47" s="199"/>
      <c r="K47" s="196"/>
      <c r="L47" s="197"/>
      <c r="M47" s="199"/>
      <c r="N47" s="196"/>
      <c r="O47" s="197"/>
      <c r="P47" s="199"/>
      <c r="Q47" s="196"/>
      <c r="R47" s="197"/>
      <c r="S47" s="200"/>
      <c r="T47" s="196"/>
      <c r="U47" s="197"/>
      <c r="V47" s="199"/>
      <c r="W47" s="196"/>
      <c r="X47" s="197"/>
      <c r="Y47" s="199"/>
      <c r="Z47" s="196"/>
      <c r="AA47" s="197"/>
      <c r="AB47" s="199"/>
      <c r="AC47" s="196"/>
      <c r="AD47" s="197"/>
      <c r="AE47" s="199"/>
      <c r="AF47" s="196"/>
      <c r="AG47" s="197"/>
      <c r="AH47" s="199"/>
      <c r="AI47" s="196"/>
      <c r="AJ47" s="197"/>
      <c r="AK47" s="199"/>
      <c r="AL47" s="196"/>
      <c r="AM47" s="197"/>
      <c r="AN47" s="199"/>
      <c r="AO47" s="196"/>
      <c r="AP47" s="197"/>
      <c r="AQ47" s="199"/>
      <c r="AR47" s="196"/>
      <c r="AS47" s="197"/>
      <c r="AT47" s="199"/>
      <c r="AU47" s="196"/>
      <c r="AV47" s="197"/>
      <c r="AW47" s="199"/>
    </row>
    <row r="48" spans="1:49" ht="24.95" customHeight="1">
      <c r="A48" s="220" t="s">
        <v>474</v>
      </c>
      <c r="B48" s="221" t="s">
        <v>475</v>
      </c>
      <c r="C48" s="222">
        <f>Orçamento!K293</f>
        <v>0</v>
      </c>
      <c r="D48" s="223">
        <f t="shared" ref="D48" si="210">C48/$D$4</f>
        <v>0</v>
      </c>
      <c r="E48" s="202">
        <f t="shared" ref="E48" si="211">$C48*F48</f>
        <v>0</v>
      </c>
      <c r="F48" s="197">
        <v>0</v>
      </c>
      <c r="G48" s="198">
        <f t="shared" si="1"/>
        <v>0</v>
      </c>
      <c r="H48" s="196">
        <f t="shared" ref="H48" si="212">$C48*I48</f>
        <v>0</v>
      </c>
      <c r="I48" s="197">
        <v>0</v>
      </c>
      <c r="J48" s="198">
        <f>SUM(I48,F48)</f>
        <v>0</v>
      </c>
      <c r="K48" s="196">
        <f t="shared" ref="K48" si="213">$C48*L48</f>
        <v>0</v>
      </c>
      <c r="L48" s="197">
        <v>0</v>
      </c>
      <c r="M48" s="198">
        <f>SUM(L48,I48,F48)</f>
        <v>0</v>
      </c>
      <c r="N48" s="196">
        <f t="shared" ref="N48" si="214">$C48*O48</f>
        <v>0</v>
      </c>
      <c r="O48" s="197">
        <v>0</v>
      </c>
      <c r="P48" s="198">
        <f>SUM(O48,L48,I48,F48)</f>
        <v>0</v>
      </c>
      <c r="Q48" s="196">
        <f t="shared" ref="Q48" si="215">$C48*R48</f>
        <v>0</v>
      </c>
      <c r="R48" s="197">
        <v>0</v>
      </c>
      <c r="S48" s="197">
        <f>SUM(R48,O48,L48,I48,F48)</f>
        <v>0</v>
      </c>
      <c r="T48" s="196">
        <f t="shared" ref="T48" si="216">$C48*U48</f>
        <v>0</v>
      </c>
      <c r="U48" s="197">
        <v>0</v>
      </c>
      <c r="V48" s="198">
        <f>SUM(U48,R48,O48,L48,I48,F48)</f>
        <v>0</v>
      </c>
      <c r="W48" s="196">
        <f t="shared" ref="W48" si="217">$C48*X48</f>
        <v>0</v>
      </c>
      <c r="X48" s="197">
        <v>0</v>
      </c>
      <c r="Y48" s="198">
        <f>SUM(X48,U48,R48,O48,L48,I48,F48)</f>
        <v>0</v>
      </c>
      <c r="Z48" s="196">
        <f t="shared" ref="Z48" si="218">$C48*AA48</f>
        <v>0</v>
      </c>
      <c r="AA48" s="197">
        <v>0</v>
      </c>
      <c r="AB48" s="198">
        <f>SUM(AA48,X48,U48,R48,O48,L48,I48,F48)</f>
        <v>0</v>
      </c>
      <c r="AC48" s="196">
        <f t="shared" ref="AC48" si="219">$C48*AD48</f>
        <v>0</v>
      </c>
      <c r="AD48" s="197">
        <v>0</v>
      </c>
      <c r="AE48" s="198">
        <f>SUM(AD48,AA48,X48,U48,R48,O48,L48,I48,F48)</f>
        <v>0</v>
      </c>
      <c r="AF48" s="196">
        <f t="shared" ref="AF48" si="220">$C48*AG48</f>
        <v>0</v>
      </c>
      <c r="AG48" s="197">
        <v>0</v>
      </c>
      <c r="AH48" s="198">
        <f>SUM(AG48,AD48,AA48,X48,U48,R48,O48,L48,I48,F48)</f>
        <v>0</v>
      </c>
      <c r="AI48" s="196">
        <f t="shared" ref="AI48" si="221">$C48*AJ48</f>
        <v>0</v>
      </c>
      <c r="AJ48" s="197">
        <v>0</v>
      </c>
      <c r="AK48" s="198">
        <f>SUM(AJ48,AG48,AD48,AA48,X48,U48,R48,O48,L48,I48,F48)</f>
        <v>0</v>
      </c>
      <c r="AL48" s="196">
        <f t="shared" ref="AL48" si="222">$C48*AM48</f>
        <v>0</v>
      </c>
      <c r="AM48" s="197">
        <v>0</v>
      </c>
      <c r="AN48" s="198">
        <f>SUM(AM48,AJ48,AG48,AD48,AA48,X48,U48,R48,O48,L48,I48,F48)</f>
        <v>0</v>
      </c>
      <c r="AO48" s="196">
        <f t="shared" ref="AO48" si="223">$C48*AP48</f>
        <v>0</v>
      </c>
      <c r="AP48" s="197">
        <v>0</v>
      </c>
      <c r="AQ48" s="198">
        <f>SUM(AP48,AM48,AJ48,AG48,AD48,AA48,X48,U48,R48,O48,L48,I48,F48)</f>
        <v>0</v>
      </c>
      <c r="AR48" s="196">
        <f t="shared" ref="AR48" si="224">$C48*AS48</f>
        <v>0</v>
      </c>
      <c r="AS48" s="197">
        <v>0.5</v>
      </c>
      <c r="AT48" s="198">
        <f>SUM(AS48,AP48,AM48,AJ48,AG48,AD48,AA48,X48,U48,R48,O48,L48,I48,F48)</f>
        <v>0.5</v>
      </c>
      <c r="AU48" s="196">
        <f t="shared" ref="AU48" si="225">$C48*AV48</f>
        <v>0</v>
      </c>
      <c r="AV48" s="197">
        <v>0.5</v>
      </c>
      <c r="AW48" s="198">
        <f>SUM(AV48,AS48,AP48,AM48,AJ48,AG48,AD48,AA48,X48,U48,R48,O48,L48,I48,F48)</f>
        <v>1</v>
      </c>
    </row>
    <row r="49" spans="1:51">
      <c r="A49" s="217"/>
      <c r="B49" s="218"/>
      <c r="C49" s="187"/>
      <c r="D49" s="219"/>
      <c r="E49" s="202"/>
      <c r="F49" s="197"/>
      <c r="G49" s="199"/>
      <c r="H49" s="196"/>
      <c r="I49" s="197"/>
      <c r="J49" s="199"/>
      <c r="K49" s="196"/>
      <c r="L49" s="197"/>
      <c r="M49" s="199"/>
      <c r="N49" s="196"/>
      <c r="O49" s="197"/>
      <c r="P49" s="199"/>
      <c r="Q49" s="196"/>
      <c r="R49" s="197"/>
      <c r="S49" s="200"/>
      <c r="T49" s="196"/>
      <c r="U49" s="197"/>
      <c r="V49" s="199"/>
      <c r="W49" s="196"/>
      <c r="X49" s="197"/>
      <c r="Y49" s="199"/>
      <c r="Z49" s="196"/>
      <c r="AA49" s="197"/>
      <c r="AB49" s="199"/>
      <c r="AC49" s="196"/>
      <c r="AD49" s="197"/>
      <c r="AE49" s="199"/>
      <c r="AF49" s="196"/>
      <c r="AG49" s="197"/>
      <c r="AH49" s="199"/>
      <c r="AI49" s="196"/>
      <c r="AJ49" s="197"/>
      <c r="AK49" s="199"/>
      <c r="AL49" s="196"/>
      <c r="AM49" s="197"/>
      <c r="AN49" s="199"/>
      <c r="AO49" s="196"/>
      <c r="AP49" s="197"/>
      <c r="AQ49" s="199"/>
      <c r="AR49" s="196"/>
      <c r="AS49" s="197"/>
      <c r="AT49" s="199"/>
      <c r="AU49" s="196"/>
      <c r="AV49" s="197"/>
      <c r="AW49" s="199"/>
    </row>
    <row r="50" spans="1:51" ht="24.95" customHeight="1">
      <c r="A50" s="220" t="s">
        <v>476</v>
      </c>
      <c r="B50" s="221" t="s">
        <v>477</v>
      </c>
      <c r="C50" s="222">
        <f>Orçamento!K301</f>
        <v>0</v>
      </c>
      <c r="D50" s="223">
        <f t="shared" ref="D50" si="226">C50/$D$4</f>
        <v>0</v>
      </c>
      <c r="E50" s="202">
        <f t="shared" ref="E50" si="227">$C50*F50</f>
        <v>0</v>
      </c>
      <c r="F50" s="197">
        <v>0</v>
      </c>
      <c r="G50" s="198">
        <f t="shared" si="1"/>
        <v>0</v>
      </c>
      <c r="H50" s="196">
        <f t="shared" ref="H50" si="228">$C50*I50</f>
        <v>0</v>
      </c>
      <c r="I50" s="197">
        <v>0</v>
      </c>
      <c r="J50" s="198">
        <f>SUM(I50,F50)</f>
        <v>0</v>
      </c>
      <c r="K50" s="196">
        <f t="shared" ref="K50" si="229">$C50*L50</f>
        <v>0</v>
      </c>
      <c r="L50" s="197">
        <v>0</v>
      </c>
      <c r="M50" s="198">
        <f>SUM(L50,I50,F50)</f>
        <v>0</v>
      </c>
      <c r="N50" s="196">
        <f t="shared" ref="N50" si="230">$C50*O50</f>
        <v>0</v>
      </c>
      <c r="O50" s="197">
        <v>0</v>
      </c>
      <c r="P50" s="198">
        <f>SUM(O50,L50,I50,F50)</f>
        <v>0</v>
      </c>
      <c r="Q50" s="196">
        <f t="shared" ref="Q50" si="231">$C50*R50</f>
        <v>0</v>
      </c>
      <c r="R50" s="197">
        <v>0</v>
      </c>
      <c r="S50" s="197">
        <f>SUM(R50,O50,L50,I50,F50)</f>
        <v>0</v>
      </c>
      <c r="T50" s="196">
        <f t="shared" ref="T50" si="232">$C50*U50</f>
        <v>0</v>
      </c>
      <c r="U50" s="197">
        <v>0</v>
      </c>
      <c r="V50" s="198">
        <f>SUM(U50,R50,O50,L50,I50,F50)</f>
        <v>0</v>
      </c>
      <c r="W50" s="196">
        <f t="shared" ref="W50" si="233">$C50*X50</f>
        <v>0</v>
      </c>
      <c r="X50" s="197">
        <v>0</v>
      </c>
      <c r="Y50" s="198">
        <f>SUM(X50,U50,R50,O50,L50,I50,F50)</f>
        <v>0</v>
      </c>
      <c r="Z50" s="196">
        <f t="shared" ref="Z50" si="234">$C50*AA50</f>
        <v>0</v>
      </c>
      <c r="AA50" s="197">
        <v>0</v>
      </c>
      <c r="AB50" s="198">
        <f>SUM(AA50,X50,U50,R50,O50,L50,I50,F50)</f>
        <v>0</v>
      </c>
      <c r="AC50" s="196">
        <f t="shared" ref="AC50" si="235">$C50*AD50</f>
        <v>0</v>
      </c>
      <c r="AD50" s="197">
        <v>0</v>
      </c>
      <c r="AE50" s="198">
        <f>SUM(AD50,AA50,X50,U50,R50,O50,L50,I50,F50)</f>
        <v>0</v>
      </c>
      <c r="AF50" s="196">
        <f t="shared" ref="AF50" si="236">$C50*AG50</f>
        <v>0</v>
      </c>
      <c r="AG50" s="197">
        <v>0</v>
      </c>
      <c r="AH50" s="198">
        <f>SUM(AG50,AD50,AA50,X50,U50,R50,O50,L50,I50,F50)</f>
        <v>0</v>
      </c>
      <c r="AI50" s="196">
        <f t="shared" ref="AI50" si="237">$C50*AJ50</f>
        <v>0</v>
      </c>
      <c r="AJ50" s="197">
        <v>0</v>
      </c>
      <c r="AK50" s="198">
        <f>SUM(AJ50,AG50,AD50,AA50,X50,U50,R50,O50,L50,I50,F50)</f>
        <v>0</v>
      </c>
      <c r="AL50" s="196">
        <f t="shared" ref="AL50" si="238">$C50*AM50</f>
        <v>0</v>
      </c>
      <c r="AM50" s="197">
        <v>0</v>
      </c>
      <c r="AN50" s="198">
        <f>SUM(AM50,AJ50,AG50,AD50,AA50,X50,U50,R50,O50,L50,I50,F50)</f>
        <v>0</v>
      </c>
      <c r="AO50" s="196">
        <f t="shared" ref="AO50" si="239">$C50*AP50</f>
        <v>0</v>
      </c>
      <c r="AP50" s="197">
        <v>0.5</v>
      </c>
      <c r="AQ50" s="198">
        <f>SUM(AP50,AM50,AJ50,AG50,AD50,AA50,X50,U50,R50,O50,L50,I50,F50)</f>
        <v>0.5</v>
      </c>
      <c r="AR50" s="196">
        <f t="shared" ref="AR50" si="240">$C50*AS50</f>
        <v>0</v>
      </c>
      <c r="AS50" s="197">
        <v>0.5</v>
      </c>
      <c r="AT50" s="198">
        <f>SUM(AS50,AP50,AM50,AJ50,AG50,AD50,AA50,X50,U50,R50,O50,L50,I50,F50)</f>
        <v>1</v>
      </c>
      <c r="AU50" s="196">
        <f t="shared" ref="AU50" si="241">$C50*AV50</f>
        <v>0</v>
      </c>
      <c r="AV50" s="197">
        <v>0</v>
      </c>
      <c r="AW50" s="198">
        <f>SUM(AV50,AS50,AP50,AM50,AJ50,AG50,AD50,AA50,X50,U50,R50,O50,L50,I50,F50)</f>
        <v>1</v>
      </c>
    </row>
    <row r="51" spans="1:51">
      <c r="A51" s="217"/>
      <c r="B51" s="218"/>
      <c r="C51" s="187"/>
      <c r="D51" s="219"/>
      <c r="E51" s="202"/>
      <c r="F51" s="197"/>
      <c r="G51" s="199"/>
      <c r="H51" s="196"/>
      <c r="I51" s="197"/>
      <c r="J51" s="199"/>
      <c r="K51" s="196"/>
      <c r="L51" s="197"/>
      <c r="M51" s="199"/>
      <c r="N51" s="196"/>
      <c r="O51" s="197"/>
      <c r="P51" s="199"/>
      <c r="Q51" s="196"/>
      <c r="R51" s="197"/>
      <c r="S51" s="200"/>
      <c r="T51" s="196"/>
      <c r="U51" s="197"/>
      <c r="V51" s="199"/>
      <c r="W51" s="196"/>
      <c r="X51" s="197"/>
      <c r="Y51" s="199"/>
      <c r="Z51" s="196"/>
      <c r="AA51" s="197"/>
      <c r="AB51" s="199"/>
      <c r="AC51" s="196"/>
      <c r="AD51" s="197"/>
      <c r="AE51" s="199"/>
      <c r="AF51" s="196"/>
      <c r="AG51" s="197"/>
      <c r="AH51" s="199"/>
      <c r="AI51" s="196"/>
      <c r="AJ51" s="197"/>
      <c r="AK51" s="199"/>
      <c r="AL51" s="196"/>
      <c r="AM51" s="197"/>
      <c r="AN51" s="199"/>
      <c r="AO51" s="196"/>
      <c r="AP51" s="197"/>
      <c r="AQ51" s="199"/>
      <c r="AR51" s="196"/>
      <c r="AS51" s="197"/>
      <c r="AT51" s="199"/>
      <c r="AU51" s="196"/>
      <c r="AV51" s="197"/>
      <c r="AW51" s="199"/>
    </row>
    <row r="52" spans="1:51" ht="24.95" customHeight="1">
      <c r="A52" s="220" t="s">
        <v>486</v>
      </c>
      <c r="B52" s="221" t="s">
        <v>487</v>
      </c>
      <c r="C52" s="222">
        <f>Orçamento!K306</f>
        <v>0</v>
      </c>
      <c r="D52" s="223">
        <f t="shared" ref="D52" si="242">C52/$D$4</f>
        <v>0</v>
      </c>
      <c r="E52" s="202">
        <f t="shared" ref="E52" si="243">$C52*F52</f>
        <v>0</v>
      </c>
      <c r="F52" s="197">
        <v>0</v>
      </c>
      <c r="G52" s="198">
        <f t="shared" si="1"/>
        <v>0</v>
      </c>
      <c r="H52" s="196">
        <f t="shared" ref="H52" si="244">$C52*I52</f>
        <v>0</v>
      </c>
      <c r="I52" s="197">
        <v>0</v>
      </c>
      <c r="J52" s="198">
        <f>SUM(I52,F52)</f>
        <v>0</v>
      </c>
      <c r="K52" s="196">
        <f t="shared" ref="K52" si="245">$C52*L52</f>
        <v>0</v>
      </c>
      <c r="L52" s="197">
        <v>0</v>
      </c>
      <c r="M52" s="198">
        <f>SUM(L52,I52,F52)</f>
        <v>0</v>
      </c>
      <c r="N52" s="196">
        <f t="shared" ref="N52" si="246">$C52*O52</f>
        <v>0</v>
      </c>
      <c r="O52" s="197">
        <v>0</v>
      </c>
      <c r="P52" s="198">
        <f>SUM(O52,L52,I52,F52)</f>
        <v>0</v>
      </c>
      <c r="Q52" s="196">
        <f t="shared" ref="Q52" si="247">$C52*R52</f>
        <v>0</v>
      </c>
      <c r="R52" s="197">
        <v>0</v>
      </c>
      <c r="S52" s="197">
        <f>SUM(R52,O52,L52,I52,F52)</f>
        <v>0</v>
      </c>
      <c r="T52" s="196">
        <f t="shared" ref="T52" si="248">$C52*U52</f>
        <v>0</v>
      </c>
      <c r="U52" s="197">
        <v>0</v>
      </c>
      <c r="V52" s="198">
        <f>SUM(U52,R52,O52,L52,I52,F52)</f>
        <v>0</v>
      </c>
      <c r="W52" s="196">
        <f t="shared" ref="W52" si="249">$C52*X52</f>
        <v>0</v>
      </c>
      <c r="X52" s="197">
        <v>0</v>
      </c>
      <c r="Y52" s="198">
        <f>SUM(X52,U52,R52,O52,L52,I52,F52)</f>
        <v>0</v>
      </c>
      <c r="Z52" s="196">
        <f t="shared" ref="Z52" si="250">$C52*AA52</f>
        <v>0</v>
      </c>
      <c r="AA52" s="197">
        <v>0</v>
      </c>
      <c r="AB52" s="198">
        <f>SUM(AA52,X52,U52,R52,O52,L52,I52,F52)</f>
        <v>0</v>
      </c>
      <c r="AC52" s="196">
        <f t="shared" ref="AC52" si="251">$C52*AD52</f>
        <v>0</v>
      </c>
      <c r="AD52" s="197">
        <v>0</v>
      </c>
      <c r="AE52" s="198">
        <f>SUM(AD52,AA52,X52,U52,R52,O52,L52,I52,F52)</f>
        <v>0</v>
      </c>
      <c r="AF52" s="196">
        <f t="shared" ref="AF52" si="252">$C52*AG52</f>
        <v>0</v>
      </c>
      <c r="AG52" s="197">
        <v>0</v>
      </c>
      <c r="AH52" s="198">
        <f>SUM(AG52,AD52,AA52,X52,U52,R52,O52,L52,I52,F52)</f>
        <v>0</v>
      </c>
      <c r="AI52" s="196">
        <f t="shared" ref="AI52" si="253">$C52*AJ52</f>
        <v>0</v>
      </c>
      <c r="AJ52" s="197">
        <v>0</v>
      </c>
      <c r="AK52" s="198">
        <f>SUM(AJ52,AG52,AD52,AA52,X52,U52,R52,O52,L52,I52,F52)</f>
        <v>0</v>
      </c>
      <c r="AL52" s="196">
        <f t="shared" ref="AL52" si="254">$C52*AM52</f>
        <v>0</v>
      </c>
      <c r="AM52" s="197">
        <v>0</v>
      </c>
      <c r="AN52" s="198">
        <f>SUM(AM52,AJ52,AG52,AD52,AA52,X52,U52,R52,O52,L52,I52,F52)</f>
        <v>0</v>
      </c>
      <c r="AO52" s="196">
        <f t="shared" ref="AO52" si="255">$C52*AP52</f>
        <v>0</v>
      </c>
      <c r="AP52" s="197">
        <v>0.4</v>
      </c>
      <c r="AQ52" s="198">
        <f>SUM(AP52,AM52,AJ52,AG52,AD52,AA52,X52,U52,R52,O52,L52,I52,F52)</f>
        <v>0.4</v>
      </c>
      <c r="AR52" s="196">
        <f t="shared" ref="AR52" si="256">$C52*AS52</f>
        <v>0</v>
      </c>
      <c r="AS52" s="197">
        <v>0.4</v>
      </c>
      <c r="AT52" s="198">
        <f>SUM(AS52,AP52,AM52,AJ52,AG52,AD52,AA52,X52,U52,R52,O52,L52,I52,F52)</f>
        <v>0.8</v>
      </c>
      <c r="AU52" s="196">
        <f t="shared" ref="AU52" si="257">$C52*AV52</f>
        <v>0</v>
      </c>
      <c r="AV52" s="197">
        <v>0.2</v>
      </c>
      <c r="AW52" s="198">
        <f>SUM(AV52,AS52,AP52,AM52,AJ52,AG52,AD52,AA52,X52,U52,R52,O52,L52,I52,F52)</f>
        <v>1</v>
      </c>
    </row>
    <row r="53" spans="1:51">
      <c r="A53" s="217"/>
      <c r="B53" s="218"/>
      <c r="C53" s="187"/>
      <c r="D53" s="219"/>
      <c r="E53" s="202"/>
      <c r="F53" s="197"/>
      <c r="G53" s="199"/>
      <c r="H53" s="196"/>
      <c r="I53" s="197"/>
      <c r="J53" s="199"/>
      <c r="K53" s="196"/>
      <c r="L53" s="197"/>
      <c r="M53" s="199"/>
      <c r="N53" s="196"/>
      <c r="O53" s="197"/>
      <c r="P53" s="199"/>
      <c r="Q53" s="196"/>
      <c r="R53" s="197"/>
      <c r="S53" s="200"/>
      <c r="T53" s="196"/>
      <c r="U53" s="197"/>
      <c r="V53" s="199"/>
      <c r="W53" s="196"/>
      <c r="X53" s="197"/>
      <c r="Y53" s="199"/>
      <c r="Z53" s="196"/>
      <c r="AA53" s="197"/>
      <c r="AB53" s="199"/>
      <c r="AC53" s="196"/>
      <c r="AD53" s="197"/>
      <c r="AE53" s="199"/>
      <c r="AF53" s="196"/>
      <c r="AG53" s="197"/>
      <c r="AH53" s="199"/>
      <c r="AI53" s="196"/>
      <c r="AJ53" s="197"/>
      <c r="AK53" s="199"/>
      <c r="AL53" s="196"/>
      <c r="AM53" s="197"/>
      <c r="AN53" s="199"/>
      <c r="AO53" s="196"/>
      <c r="AP53" s="197"/>
      <c r="AQ53" s="199"/>
      <c r="AR53" s="196"/>
      <c r="AS53" s="197"/>
      <c r="AT53" s="199"/>
      <c r="AU53" s="196"/>
      <c r="AV53" s="197"/>
      <c r="AW53" s="199"/>
    </row>
    <row r="54" spans="1:51" ht="24.95" customHeight="1">
      <c r="A54" s="220" t="s">
        <v>519</v>
      </c>
      <c r="B54" s="221" t="s">
        <v>520</v>
      </c>
      <c r="C54" s="222">
        <f>Orçamento!K315</f>
        <v>0</v>
      </c>
      <c r="D54" s="223">
        <f t="shared" ref="D54" si="258">C54/$D$4</f>
        <v>0</v>
      </c>
      <c r="E54" s="202">
        <f t="shared" ref="E54" si="259">$C54*F54</f>
        <v>0</v>
      </c>
      <c r="F54" s="197">
        <v>0</v>
      </c>
      <c r="G54" s="198">
        <f t="shared" si="1"/>
        <v>0</v>
      </c>
      <c r="H54" s="196">
        <f t="shared" ref="H54" si="260">$C54*I54</f>
        <v>0</v>
      </c>
      <c r="I54" s="197">
        <v>0</v>
      </c>
      <c r="J54" s="198">
        <f>SUM(I54,F54)</f>
        <v>0</v>
      </c>
      <c r="K54" s="196">
        <f t="shared" ref="K54" si="261">$C54*L54</f>
        <v>0</v>
      </c>
      <c r="L54" s="197">
        <v>0</v>
      </c>
      <c r="M54" s="198">
        <f>SUM(L54,I54,F54)</f>
        <v>0</v>
      </c>
      <c r="N54" s="196">
        <f t="shared" ref="N54" si="262">$C54*O54</f>
        <v>0</v>
      </c>
      <c r="O54" s="197">
        <v>0</v>
      </c>
      <c r="P54" s="198">
        <f>SUM(O54,L54,I54,F54)</f>
        <v>0</v>
      </c>
      <c r="Q54" s="196">
        <f t="shared" ref="Q54" si="263">$C54*R54</f>
        <v>0</v>
      </c>
      <c r="R54" s="197">
        <v>0</v>
      </c>
      <c r="S54" s="197">
        <f>SUM(R54,O54,L54,I54,F54)</f>
        <v>0</v>
      </c>
      <c r="T54" s="196">
        <f t="shared" ref="T54" si="264">$C54*U54</f>
        <v>0</v>
      </c>
      <c r="U54" s="197">
        <v>0</v>
      </c>
      <c r="V54" s="198">
        <f>SUM(U54,R54,O54,L54,I54,F54)</f>
        <v>0</v>
      </c>
      <c r="W54" s="196">
        <f t="shared" ref="W54" si="265">$C54*X54</f>
        <v>0</v>
      </c>
      <c r="X54" s="197">
        <v>0</v>
      </c>
      <c r="Y54" s="198">
        <f>SUM(X54,U54,R54,O54,L54,I54,F54)</f>
        <v>0</v>
      </c>
      <c r="Z54" s="196">
        <f t="shared" ref="Z54" si="266">$C54*AA54</f>
        <v>0</v>
      </c>
      <c r="AA54" s="197">
        <v>0</v>
      </c>
      <c r="AB54" s="198">
        <f>SUM(AA54,X54,U54,R54,O54,L54,I54,F54)</f>
        <v>0</v>
      </c>
      <c r="AC54" s="196">
        <f t="shared" ref="AC54" si="267">$C54*AD54</f>
        <v>0</v>
      </c>
      <c r="AD54" s="197">
        <v>0</v>
      </c>
      <c r="AE54" s="198">
        <f>SUM(AD54,AA54,X54,U54,R54,O54,L54,I54,F54)</f>
        <v>0</v>
      </c>
      <c r="AF54" s="196">
        <f t="shared" ref="AF54" si="268">$C54*AG54</f>
        <v>0</v>
      </c>
      <c r="AG54" s="197">
        <v>0</v>
      </c>
      <c r="AH54" s="198">
        <f>SUM(AG54,AD54,AA54,X54,U54,R54,O54,L54,I54,F54)</f>
        <v>0</v>
      </c>
      <c r="AI54" s="196">
        <f t="shared" ref="AI54" si="269">$C54*AJ54</f>
        <v>0</v>
      </c>
      <c r="AJ54" s="197">
        <v>0</v>
      </c>
      <c r="AK54" s="198">
        <f>SUM(AJ54,AG54,AD54,AA54,X54,U54,R54,O54,L54,I54,F54)</f>
        <v>0</v>
      </c>
      <c r="AL54" s="196">
        <f t="shared" ref="AL54" si="270">$C54*AM54</f>
        <v>0</v>
      </c>
      <c r="AM54" s="197">
        <v>0</v>
      </c>
      <c r="AN54" s="198">
        <f>SUM(AM54,AJ54,AG54,AD54,AA54,X54,U54,R54,O54,L54,I54,F54)</f>
        <v>0</v>
      </c>
      <c r="AO54" s="196">
        <f t="shared" ref="AO54" si="271">$C54*AP54</f>
        <v>0</v>
      </c>
      <c r="AP54" s="197">
        <v>0</v>
      </c>
      <c r="AQ54" s="198">
        <f>SUM(AP54,AM54,AJ54,AG54,AD54,AA54,X54,U54,R54,O54,L54,I54,F54)</f>
        <v>0</v>
      </c>
      <c r="AR54" s="196">
        <f t="shared" ref="AR54" si="272">$C54*AS54</f>
        <v>0</v>
      </c>
      <c r="AS54" s="197">
        <v>0</v>
      </c>
      <c r="AT54" s="198">
        <f>SUM(AS54,AP54,AM54,AJ54,AG54,AD54,AA54,X54,U54,R54,O54,L54,I54,F54)</f>
        <v>0</v>
      </c>
      <c r="AU54" s="196">
        <f t="shared" ref="AU54" si="273">$C54*AV54</f>
        <v>0</v>
      </c>
      <c r="AV54" s="197">
        <v>1</v>
      </c>
      <c r="AW54" s="198">
        <f>SUM(AV54,AS54,AP54,AM54,AJ54,AG54,AD54,AA54,X54,U54,R54,O54,L54,I54,F54)</f>
        <v>1</v>
      </c>
    </row>
    <row r="55" spans="1:51">
      <c r="A55" s="217"/>
      <c r="B55" s="218"/>
      <c r="C55" s="187"/>
      <c r="D55" s="219"/>
      <c r="E55" s="202"/>
      <c r="F55" s="197"/>
      <c r="G55" s="199"/>
      <c r="H55" s="196"/>
      <c r="I55" s="197"/>
      <c r="J55" s="199"/>
      <c r="K55" s="196"/>
      <c r="L55" s="197"/>
      <c r="M55" s="199"/>
      <c r="N55" s="196"/>
      <c r="O55" s="197"/>
      <c r="P55" s="199"/>
      <c r="Q55" s="196"/>
      <c r="R55" s="197"/>
      <c r="S55" s="200"/>
      <c r="T55" s="196"/>
      <c r="U55" s="197"/>
      <c r="V55" s="199"/>
      <c r="W55" s="196"/>
      <c r="X55" s="197"/>
      <c r="Y55" s="199"/>
      <c r="Z55" s="196"/>
      <c r="AA55" s="197"/>
      <c r="AB55" s="199"/>
      <c r="AC55" s="196"/>
      <c r="AD55" s="197"/>
      <c r="AE55" s="199"/>
      <c r="AF55" s="196"/>
      <c r="AG55" s="197"/>
      <c r="AH55" s="199"/>
      <c r="AI55" s="196"/>
      <c r="AJ55" s="197"/>
      <c r="AK55" s="199"/>
      <c r="AL55" s="196"/>
      <c r="AM55" s="197"/>
      <c r="AN55" s="199"/>
      <c r="AO55" s="196"/>
      <c r="AP55" s="197"/>
      <c r="AQ55" s="199"/>
      <c r="AR55" s="196"/>
      <c r="AS55" s="197"/>
      <c r="AT55" s="199"/>
      <c r="AU55" s="196"/>
      <c r="AV55" s="197"/>
      <c r="AW55" s="199"/>
    </row>
    <row r="56" spans="1:51" ht="24.95" customHeight="1">
      <c r="A56" s="220" t="s">
        <v>687</v>
      </c>
      <c r="B56" s="221" t="s">
        <v>1284</v>
      </c>
      <c r="C56" s="222">
        <f>Orçamento!K423</f>
        <v>0</v>
      </c>
      <c r="D56" s="223">
        <f t="shared" ref="D56" si="274">C56/$D$4</f>
        <v>0</v>
      </c>
      <c r="E56" s="202">
        <f t="shared" ref="E56" si="275">$C56*F56</f>
        <v>0</v>
      </c>
      <c r="F56" s="197">
        <v>0</v>
      </c>
      <c r="G56" s="198">
        <f t="shared" si="1"/>
        <v>0</v>
      </c>
      <c r="H56" s="196">
        <f t="shared" ref="H56" si="276">$C56*I56</f>
        <v>0</v>
      </c>
      <c r="I56" s="197">
        <v>0</v>
      </c>
      <c r="J56" s="198">
        <f>SUM(I56,F56)</f>
        <v>0</v>
      </c>
      <c r="K56" s="196">
        <f t="shared" ref="K56" si="277">$C56*L56</f>
        <v>0</v>
      </c>
      <c r="L56" s="197">
        <v>0</v>
      </c>
      <c r="M56" s="198">
        <f>SUM(L56,I56,F56)</f>
        <v>0</v>
      </c>
      <c r="N56" s="196">
        <f t="shared" ref="N56" si="278">$C56*O56</f>
        <v>0</v>
      </c>
      <c r="O56" s="197">
        <v>0</v>
      </c>
      <c r="P56" s="198">
        <f>SUM(O56,L56,I56,F56)</f>
        <v>0</v>
      </c>
      <c r="Q56" s="196">
        <f t="shared" ref="Q56" si="279">$C56*R56</f>
        <v>0</v>
      </c>
      <c r="R56" s="197">
        <v>0</v>
      </c>
      <c r="S56" s="197">
        <f>SUM(R56,O56,L56,I56,F56)</f>
        <v>0</v>
      </c>
      <c r="T56" s="196">
        <f t="shared" ref="T56" si="280">$C56*U56</f>
        <v>0</v>
      </c>
      <c r="U56" s="197">
        <v>0</v>
      </c>
      <c r="V56" s="198">
        <f>SUM(U56,R56,O56,L56,I56,F56)</f>
        <v>0</v>
      </c>
      <c r="W56" s="196">
        <f t="shared" ref="W56" si="281">$C56*X56</f>
        <v>0</v>
      </c>
      <c r="X56" s="197">
        <v>0.3</v>
      </c>
      <c r="Y56" s="198">
        <f>SUM(X56,U56,R56,O56,L56,I56,F56)</f>
        <v>0.3</v>
      </c>
      <c r="Z56" s="196">
        <f t="shared" ref="Z56" si="282">$C56*AA56</f>
        <v>0</v>
      </c>
      <c r="AA56" s="197">
        <v>0</v>
      </c>
      <c r="AB56" s="198">
        <f>SUM(AA56,X56,U56,R56,O56,L56,I56,F56)</f>
        <v>0.3</v>
      </c>
      <c r="AC56" s="196">
        <f t="shared" ref="AC56" si="283">$C56*AD56</f>
        <v>0</v>
      </c>
      <c r="AD56" s="197">
        <v>0.2</v>
      </c>
      <c r="AE56" s="198">
        <f>SUM(AD56,AA56,X56,U56,R56,O56,L56,I56,F56)</f>
        <v>0.5</v>
      </c>
      <c r="AF56" s="196">
        <f t="shared" ref="AF56" si="284">$C56*AG56</f>
        <v>0</v>
      </c>
      <c r="AG56" s="197">
        <v>0.2</v>
      </c>
      <c r="AH56" s="198">
        <f>SUM(AG56,AD56,AA56,X56,U56,R56,O56,L56,I56,F56)</f>
        <v>0.7</v>
      </c>
      <c r="AI56" s="196">
        <f t="shared" ref="AI56" si="285">$C56*AJ56</f>
        <v>0</v>
      </c>
      <c r="AJ56" s="197">
        <v>0.2</v>
      </c>
      <c r="AK56" s="198">
        <f>SUM(AJ56,AG56,AD56,AA56,X56,U56,R56,O56,L56,I56,F56)</f>
        <v>0.90000000000000013</v>
      </c>
      <c r="AL56" s="196">
        <f t="shared" ref="AL56" si="286">$C56*AM56</f>
        <v>0</v>
      </c>
      <c r="AM56" s="197">
        <v>0.1</v>
      </c>
      <c r="AN56" s="198">
        <f>SUM(AM56,AJ56,AG56,AD56,AA56,X56,U56,R56,O56,L56,I56,F56)</f>
        <v>1</v>
      </c>
      <c r="AO56" s="196">
        <f t="shared" ref="AO56" si="287">$C56*AP56</f>
        <v>0</v>
      </c>
      <c r="AP56" s="197">
        <v>0</v>
      </c>
      <c r="AQ56" s="198">
        <f>SUM(AP56,AM56,AJ56,AG56,AD56,AA56,X56,U56,R56,O56,L56,I56,F56)</f>
        <v>1</v>
      </c>
      <c r="AR56" s="196">
        <f t="shared" ref="AR56" si="288">$C56*AS56</f>
        <v>0</v>
      </c>
      <c r="AS56" s="197">
        <v>0</v>
      </c>
      <c r="AT56" s="198">
        <f>SUM(AS56,AP56,AM56,AJ56,AG56,AD56,AA56,X56,U56,R56,O56,L56,I56,F56)</f>
        <v>1</v>
      </c>
      <c r="AU56" s="196">
        <f t="shared" ref="AU56" si="289">$C56*AV56</f>
        <v>0</v>
      </c>
      <c r="AV56" s="197">
        <v>0</v>
      </c>
      <c r="AW56" s="198">
        <f>SUM(AV56,AS56,AP56,AM56,AJ56,AG56,AD56,AA56,X56,U56,R56,O56,L56,I56,F56)</f>
        <v>1</v>
      </c>
    </row>
    <row r="57" spans="1:51">
      <c r="A57" s="217"/>
      <c r="B57" s="218"/>
      <c r="C57" s="187"/>
      <c r="D57" s="219"/>
      <c r="E57" s="202"/>
      <c r="F57" s="197"/>
      <c r="G57" s="199"/>
      <c r="H57" s="196"/>
      <c r="I57" s="197"/>
      <c r="J57" s="199"/>
      <c r="K57" s="196"/>
      <c r="L57" s="197"/>
      <c r="M57" s="199"/>
      <c r="N57" s="196"/>
      <c r="O57" s="197"/>
      <c r="P57" s="199"/>
      <c r="Q57" s="196"/>
      <c r="R57" s="197"/>
      <c r="S57" s="200"/>
      <c r="T57" s="196"/>
      <c r="U57" s="197"/>
      <c r="V57" s="199"/>
      <c r="W57" s="196"/>
      <c r="X57" s="197"/>
      <c r="Y57" s="199"/>
      <c r="Z57" s="196"/>
      <c r="AA57" s="197"/>
      <c r="AB57" s="199"/>
      <c r="AC57" s="196"/>
      <c r="AD57" s="197"/>
      <c r="AE57" s="199"/>
      <c r="AF57" s="196"/>
      <c r="AG57" s="197"/>
      <c r="AH57" s="199"/>
      <c r="AI57" s="196"/>
      <c r="AJ57" s="197"/>
      <c r="AK57" s="199"/>
      <c r="AL57" s="196"/>
      <c r="AM57" s="197"/>
      <c r="AN57" s="199"/>
      <c r="AO57" s="196"/>
      <c r="AP57" s="197"/>
      <c r="AQ57" s="199"/>
      <c r="AR57" s="196"/>
      <c r="AS57" s="197"/>
      <c r="AT57" s="199"/>
      <c r="AU57" s="196"/>
      <c r="AV57" s="197"/>
      <c r="AW57" s="199"/>
    </row>
    <row r="58" spans="1:51" ht="24.95" customHeight="1">
      <c r="A58" s="220" t="s">
        <v>1287</v>
      </c>
      <c r="B58" s="221" t="s">
        <v>1288</v>
      </c>
      <c r="C58" s="222">
        <f>Orçamento!K428</f>
        <v>0</v>
      </c>
      <c r="D58" s="223">
        <f t="shared" ref="D58" si="290">C58/$D$4</f>
        <v>0</v>
      </c>
      <c r="E58" s="202">
        <f t="shared" ref="E58" si="291">$C58*F58</f>
        <v>0</v>
      </c>
      <c r="F58" s="197">
        <v>0</v>
      </c>
      <c r="G58" s="198">
        <f t="shared" si="1"/>
        <v>0</v>
      </c>
      <c r="H58" s="196">
        <f t="shared" ref="H58" si="292">$C58*I58</f>
        <v>0</v>
      </c>
      <c r="I58" s="197">
        <v>0</v>
      </c>
      <c r="J58" s="198">
        <f>SUM(I58,F58)</f>
        <v>0</v>
      </c>
      <c r="K58" s="196">
        <f t="shared" ref="K58" si="293">$C58*L58</f>
        <v>0</v>
      </c>
      <c r="L58" s="197">
        <v>0</v>
      </c>
      <c r="M58" s="198">
        <f>SUM(L58,I58,F58)</f>
        <v>0</v>
      </c>
      <c r="N58" s="196">
        <f t="shared" ref="N58" si="294">$C58*O58</f>
        <v>0</v>
      </c>
      <c r="O58" s="197">
        <v>0</v>
      </c>
      <c r="P58" s="198">
        <f>SUM(O58,L58,I58,F58)</f>
        <v>0</v>
      </c>
      <c r="Q58" s="196">
        <f t="shared" ref="Q58" si="295">$C58*R58</f>
        <v>0</v>
      </c>
      <c r="R58" s="197">
        <v>0</v>
      </c>
      <c r="S58" s="197">
        <f>SUM(R58,O58,L58,I58,F58)</f>
        <v>0</v>
      </c>
      <c r="T58" s="196">
        <f t="shared" ref="T58" si="296">$C58*U58</f>
        <v>0</v>
      </c>
      <c r="U58" s="197">
        <v>0</v>
      </c>
      <c r="V58" s="198">
        <f>SUM(U58,R58,O58,L58,I58,F58)</f>
        <v>0</v>
      </c>
      <c r="W58" s="196">
        <f t="shared" ref="W58" si="297">$C58*X58</f>
        <v>0</v>
      </c>
      <c r="X58" s="197">
        <v>0</v>
      </c>
      <c r="Y58" s="198">
        <f>SUM(X58,U58,R58,O58,L58,I58,F58)</f>
        <v>0</v>
      </c>
      <c r="Z58" s="196">
        <f t="shared" ref="Z58" si="298">$C58*AA58</f>
        <v>0</v>
      </c>
      <c r="AA58" s="197">
        <v>0.3</v>
      </c>
      <c r="AB58" s="198">
        <f>SUM(AA58,X58,U58,R58,O58,L58,I58,F58)</f>
        <v>0.3</v>
      </c>
      <c r="AC58" s="196">
        <f t="shared" ref="AC58" si="299">$C58*AD58</f>
        <v>0</v>
      </c>
      <c r="AD58" s="197">
        <v>0.3</v>
      </c>
      <c r="AE58" s="198">
        <f>SUM(AD58,AA58,X58,U58,R58,O58,L58,I58,F58)</f>
        <v>0.6</v>
      </c>
      <c r="AF58" s="196">
        <f t="shared" ref="AF58" si="300">$C58*AG58</f>
        <v>0</v>
      </c>
      <c r="AG58" s="197">
        <v>0</v>
      </c>
      <c r="AH58" s="198">
        <f>SUM(AG58,AD58,AA58,X58,U58,R58,O58,L58,I58,F58)</f>
        <v>0.6</v>
      </c>
      <c r="AI58" s="196">
        <f t="shared" ref="AI58" si="301">$C58*AJ58</f>
        <v>0</v>
      </c>
      <c r="AJ58" s="197">
        <v>0.3</v>
      </c>
      <c r="AK58" s="198">
        <f>SUM(AJ58,AG58,AD58,AA58,X58,U58,R58,O58,L58,I58,F58)</f>
        <v>0.89999999999999991</v>
      </c>
      <c r="AL58" s="196">
        <f t="shared" ref="AL58" si="302">$C58*AM58</f>
        <v>0</v>
      </c>
      <c r="AM58" s="197">
        <v>0</v>
      </c>
      <c r="AN58" s="198">
        <f>SUM(AM58,AJ58,AG58,AD58,AA58,X58,U58,R58,O58,L58,I58,F58)</f>
        <v>0.89999999999999991</v>
      </c>
      <c r="AO58" s="196">
        <f t="shared" ref="AO58" si="303">$C58*AP58</f>
        <v>0</v>
      </c>
      <c r="AP58" s="197">
        <v>0.1</v>
      </c>
      <c r="AQ58" s="198">
        <f>SUM(AP58,AM58,AJ58,AG58,AD58,AA58,X58,U58,R58,O58,L58,I58,F58)</f>
        <v>1</v>
      </c>
      <c r="AR58" s="196">
        <f t="shared" ref="AR58" si="304">$C58*AS58</f>
        <v>0</v>
      </c>
      <c r="AS58" s="197">
        <v>0</v>
      </c>
      <c r="AT58" s="198">
        <f>SUM(AS58,AP58,AM58,AJ58,AG58,AD58,AA58,X58,U58,R58,O58,L58,I58,F58)</f>
        <v>1</v>
      </c>
      <c r="AU58" s="196">
        <f t="shared" ref="AU58" si="305">$C58*AV58</f>
        <v>0</v>
      </c>
      <c r="AV58" s="197">
        <v>0</v>
      </c>
      <c r="AW58" s="198">
        <f>SUM(AV58,AS58,AP58,AM58,AJ58,AG58,AD58,AA58,X58,U58,R58,O58,L58,I58,F58)</f>
        <v>1</v>
      </c>
    </row>
    <row r="59" spans="1:51">
      <c r="A59" s="217"/>
      <c r="B59" s="218"/>
      <c r="C59" s="187"/>
      <c r="D59" s="219"/>
      <c r="E59" s="202"/>
      <c r="F59" s="197"/>
      <c r="G59" s="199"/>
      <c r="H59" s="196"/>
      <c r="I59" s="197"/>
      <c r="J59" s="199"/>
      <c r="K59" s="196"/>
      <c r="L59" s="197"/>
      <c r="M59" s="199"/>
      <c r="N59" s="196"/>
      <c r="O59" s="197"/>
      <c r="P59" s="199"/>
      <c r="Q59" s="196"/>
      <c r="R59" s="197"/>
      <c r="S59" s="200"/>
      <c r="T59" s="196"/>
      <c r="U59" s="197"/>
      <c r="V59" s="199"/>
      <c r="W59" s="196"/>
      <c r="X59" s="197"/>
      <c r="Y59" s="199"/>
      <c r="Z59" s="196"/>
      <c r="AA59" s="197"/>
      <c r="AB59" s="199"/>
      <c r="AC59" s="196"/>
      <c r="AD59" s="197"/>
      <c r="AE59" s="199"/>
      <c r="AF59" s="196"/>
      <c r="AG59" s="197"/>
      <c r="AH59" s="199"/>
      <c r="AI59" s="196"/>
      <c r="AJ59" s="197"/>
      <c r="AK59" s="199"/>
      <c r="AL59" s="196"/>
      <c r="AM59" s="197"/>
      <c r="AN59" s="199"/>
      <c r="AO59" s="196"/>
      <c r="AP59" s="197"/>
      <c r="AQ59" s="199"/>
      <c r="AR59" s="196"/>
      <c r="AS59" s="197"/>
      <c r="AT59" s="199"/>
      <c r="AU59" s="196"/>
      <c r="AV59" s="197"/>
      <c r="AW59" s="199"/>
    </row>
    <row r="60" spans="1:51" ht="24.95" customHeight="1">
      <c r="A60" s="220" t="s">
        <v>1291</v>
      </c>
      <c r="B60" s="221" t="s">
        <v>688</v>
      </c>
      <c r="C60" s="222">
        <f>Orçamento!K432</f>
        <v>0</v>
      </c>
      <c r="D60" s="223">
        <f t="shared" ref="D60" si="306">C60/$D$4</f>
        <v>0</v>
      </c>
      <c r="E60" s="202">
        <f t="shared" ref="E60" si="307">$C60*F60</f>
        <v>0</v>
      </c>
      <c r="F60" s="197">
        <v>0</v>
      </c>
      <c r="G60" s="198">
        <f t="shared" ref="G60" si="308">SUM(F60)</f>
        <v>0</v>
      </c>
      <c r="H60" s="196">
        <f t="shared" ref="H60" si="309">$C60*I60</f>
        <v>0</v>
      </c>
      <c r="I60" s="197">
        <v>0</v>
      </c>
      <c r="J60" s="198">
        <f>SUM(I60,F60)</f>
        <v>0</v>
      </c>
      <c r="K60" s="196">
        <f t="shared" ref="K60" si="310">$C60*L60</f>
        <v>0</v>
      </c>
      <c r="L60" s="197">
        <v>0</v>
      </c>
      <c r="M60" s="198">
        <f>SUM(L60,I60,F60)</f>
        <v>0</v>
      </c>
      <c r="N60" s="196">
        <f t="shared" ref="N60" si="311">$C60*O60</f>
        <v>0</v>
      </c>
      <c r="O60" s="197">
        <v>0</v>
      </c>
      <c r="P60" s="198">
        <f>SUM(O60,L60,I60,F60)</f>
        <v>0</v>
      </c>
      <c r="Q60" s="196">
        <f t="shared" ref="Q60" si="312">$C60*R60</f>
        <v>0</v>
      </c>
      <c r="R60" s="197">
        <v>0</v>
      </c>
      <c r="S60" s="197">
        <f>SUM(R60,O60,L60,I60,F60)</f>
        <v>0</v>
      </c>
      <c r="T60" s="196">
        <f t="shared" ref="T60" si="313">$C60*U60</f>
        <v>0</v>
      </c>
      <c r="U60" s="197">
        <v>0</v>
      </c>
      <c r="V60" s="198">
        <f>SUM(U60,R60,O60,L60,I60,F60)</f>
        <v>0</v>
      </c>
      <c r="W60" s="196">
        <f t="shared" ref="W60" si="314">$C60*X60</f>
        <v>0</v>
      </c>
      <c r="X60" s="197">
        <v>0</v>
      </c>
      <c r="Y60" s="198">
        <f>SUM(X60,U60,R60,O60,L60,I60,F60)</f>
        <v>0</v>
      </c>
      <c r="Z60" s="196">
        <f t="shared" ref="Z60" si="315">$C60*AA60</f>
        <v>0</v>
      </c>
      <c r="AA60" s="197">
        <v>0.3</v>
      </c>
      <c r="AB60" s="198">
        <f>SUM(AA60,X60,U60,R60,O60,L60,I60,F60)</f>
        <v>0.3</v>
      </c>
      <c r="AC60" s="196">
        <f t="shared" ref="AC60" si="316">$C60*AD60</f>
        <v>0</v>
      </c>
      <c r="AD60" s="197">
        <v>0.3</v>
      </c>
      <c r="AE60" s="198">
        <f>SUM(AD60,AA60,X60,U60,R60,O60,L60,I60,F60)</f>
        <v>0.6</v>
      </c>
      <c r="AF60" s="196">
        <f t="shared" ref="AF60" si="317">$C60*AG60</f>
        <v>0</v>
      </c>
      <c r="AG60" s="197">
        <v>0</v>
      </c>
      <c r="AH60" s="198">
        <f>SUM(AG60,AD60,AA60,X60,U60,R60,O60,L60,I60,F60)</f>
        <v>0.6</v>
      </c>
      <c r="AI60" s="196">
        <f t="shared" ref="AI60" si="318">$C60*AJ60</f>
        <v>0</v>
      </c>
      <c r="AJ60" s="197">
        <v>0.3</v>
      </c>
      <c r="AK60" s="198">
        <f>SUM(AJ60,AG60,AD60,AA60,X60,U60,R60,O60,L60,I60,F60)</f>
        <v>0.89999999999999991</v>
      </c>
      <c r="AL60" s="196">
        <f t="shared" ref="AL60" si="319">$C60*AM60</f>
        <v>0</v>
      </c>
      <c r="AM60" s="197">
        <v>0</v>
      </c>
      <c r="AN60" s="198">
        <f>SUM(AM60,AJ60,AG60,AD60,AA60,X60,U60,R60,O60,L60,I60,F60)</f>
        <v>0.89999999999999991</v>
      </c>
      <c r="AO60" s="196">
        <f t="shared" ref="AO60" si="320">$C60*AP60</f>
        <v>0</v>
      </c>
      <c r="AP60" s="197">
        <v>0.1</v>
      </c>
      <c r="AQ60" s="198">
        <f>SUM(AP60,AM60,AJ60,AG60,AD60,AA60,X60,U60,R60,O60,L60,I60,F60)</f>
        <v>1</v>
      </c>
      <c r="AR60" s="196">
        <f t="shared" ref="AR60" si="321">$C60*AS60</f>
        <v>0</v>
      </c>
      <c r="AS60" s="197">
        <v>0</v>
      </c>
      <c r="AT60" s="198">
        <f>SUM(AS60,AP60,AM60,AJ60,AG60,AD60,AA60,X60,U60,R60,O60,L60,I60,F60)</f>
        <v>1</v>
      </c>
      <c r="AU60" s="196">
        <f t="shared" ref="AU60" si="322">$C60*AV60</f>
        <v>0</v>
      </c>
      <c r="AV60" s="197">
        <v>0</v>
      </c>
      <c r="AW60" s="198">
        <f>SUM(AV60,AS60,AP60,AM60,AJ60,AG60,AD60,AA60,X60,U60,R60,O60,L60,I60,F60)</f>
        <v>1</v>
      </c>
    </row>
    <row r="61" spans="1:51">
      <c r="A61" s="217"/>
      <c r="B61" s="218"/>
      <c r="C61" s="224"/>
      <c r="D61" s="225"/>
      <c r="F61" s="183"/>
      <c r="G61" s="206"/>
      <c r="J61" s="206"/>
      <c r="M61" s="206"/>
      <c r="P61" s="206"/>
      <c r="S61" s="206"/>
      <c r="V61" s="206"/>
      <c r="Y61" s="206"/>
      <c r="AB61" s="206"/>
      <c r="AE61" s="206"/>
      <c r="AH61" s="206"/>
      <c r="AK61" s="206"/>
      <c r="AN61" s="206"/>
      <c r="AQ61" s="206"/>
      <c r="AT61" s="206"/>
      <c r="AW61" s="205"/>
      <c r="AX61" s="203"/>
    </row>
    <row r="62" spans="1:51" ht="24.95" customHeight="1">
      <c r="A62" s="213" t="s">
        <v>697</v>
      </c>
      <c r="B62" s="214" t="s">
        <v>1302</v>
      </c>
      <c r="C62" s="215">
        <f>Orçamento!K444</f>
        <v>187883.66</v>
      </c>
      <c r="D62" s="216">
        <f>C62/$D$4</f>
        <v>0.90361486518495249</v>
      </c>
      <c r="E62" s="68">
        <f>SUM(E64,E66,E68,E70,E72,E74,E76,E78,E80,E82,E84,E86,E88,E90,E92,E94,E96,E98,E100)</f>
        <v>111136.908</v>
      </c>
      <c r="F62" s="66">
        <f>E62/$C62</f>
        <v>0.59151981603935111</v>
      </c>
      <c r="G62" s="67">
        <f>SUM(F62)</f>
        <v>0.59151981603935111</v>
      </c>
      <c r="H62" s="70">
        <f>SUM(H64,H66,H68,H70,H72,H74,H76,H78,H80,H82,H84,H86,H88,H90,H92,H94,H96,H98,H100)</f>
        <v>74091.271999999997</v>
      </c>
      <c r="I62" s="66">
        <f>H62/$C62</f>
        <v>0.39434654402623409</v>
      </c>
      <c r="J62" s="67">
        <f>SUM(I62,F62)</f>
        <v>0.98586636006558526</v>
      </c>
      <c r="K62" s="70">
        <f>SUM(K64,K66,K68,K70,K72,K74,K76,K78,K80,K82,K84,K86,K88,K90,K92,K94,K96,K98,K100)</f>
        <v>0</v>
      </c>
      <c r="L62" s="66">
        <f>K62/$C62</f>
        <v>0</v>
      </c>
      <c r="M62" s="67">
        <f>SUM(L62,I62,F62)</f>
        <v>0.98586636006558526</v>
      </c>
      <c r="N62" s="70">
        <f>SUM(N64,N66,N68,N70,N72,N74,N76,N78,N80,N82,N84,N86,N88,N90,N92,N94,N96,N98,N100)</f>
        <v>0</v>
      </c>
      <c r="O62" s="66">
        <f>N62/$C62</f>
        <v>0</v>
      </c>
      <c r="P62" s="67">
        <f>SUM(O62,L62,I62,F62)</f>
        <v>0.98586636006558526</v>
      </c>
      <c r="Q62" s="70">
        <f>SUM(Q64,Q66,Q68,Q70,Q72,Q74,Q76,Q78,Q80,Q82,Q84,Q86,Q88,Q90,Q92,Q94,Q96,Q98,Q100)</f>
        <v>0</v>
      </c>
      <c r="R62" s="66">
        <f>Q62/$C62</f>
        <v>0</v>
      </c>
      <c r="S62" s="66">
        <f>SUM(R62,O62,L62,I62,F62)</f>
        <v>0.98586636006558526</v>
      </c>
      <c r="T62" s="70">
        <f>SUM(T64,T66,T68,T70,T72,T74,T76,T78,T80,T82,T84,T86,T88,T90,T92,T94,T96,T98,T100)</f>
        <v>0</v>
      </c>
      <c r="U62" s="66">
        <f>T62/$C62</f>
        <v>0</v>
      </c>
      <c r="V62" s="67">
        <f>SUM(U62,R62,O62,L62,I62,F62)</f>
        <v>0.98586636006558526</v>
      </c>
      <c r="W62" s="70">
        <f>SUM(W64,W66,W68,W70,W72,W74,W76,W78,W80,W82,W84,W86,W88,W90,W92,W94,W96,W98,W100)</f>
        <v>0</v>
      </c>
      <c r="X62" s="66">
        <f>W62/$C62</f>
        <v>0</v>
      </c>
      <c r="Y62" s="67">
        <f>SUM(X62,U62,R62,O62,L62,I62,F62)</f>
        <v>0.98586636006558526</v>
      </c>
      <c r="Z62" s="70">
        <f>SUM(Z64,Z66,Z68,Z70,Z72,Z74,Z76,Z78,Z80,Z82,Z84,Z86,Z88,Z90,Z92,Z94,Z96,Z98,Z100)</f>
        <v>0</v>
      </c>
      <c r="AA62" s="66">
        <f>Z62/$C62</f>
        <v>0</v>
      </c>
      <c r="AB62" s="67">
        <f>SUM(AA62,X62,U62,R62,O62,L62,I62,F62)</f>
        <v>0.98586636006558526</v>
      </c>
      <c r="AC62" s="70">
        <f>SUM(AC64,AC66,AC68,AC70,AC72,AC74,AC76,AC78,AC80,AC82,AC84,AC86,AC88,AC90,AC92,AC94,AC96,AC98,AC100)</f>
        <v>0</v>
      </c>
      <c r="AD62" s="66">
        <f>AC62/$C62</f>
        <v>0</v>
      </c>
      <c r="AE62" s="67">
        <f>SUM(AD62,AA62,X62,U62,R62,O62,L62,I62,F62)</f>
        <v>0.98586636006558526</v>
      </c>
      <c r="AF62" s="70">
        <f>SUM(AF64,AF66,AF68,AF70,AF72,AF74,AF76,AF78,AF80,AF82,AF84,AF86,AF88,AF90,AF92,AF94,AF96,AF98,AF100)</f>
        <v>0</v>
      </c>
      <c r="AG62" s="66">
        <f>AF62/$C62</f>
        <v>0</v>
      </c>
      <c r="AH62" s="67">
        <f>SUM(AG62,AD62,AA62,X62,U62,R62,O62,L62,I62,F62)</f>
        <v>0.98586636006558526</v>
      </c>
      <c r="AI62" s="70">
        <f>SUM(AI64,AI66,AI68,AI70,AI72,AI74,AI76,AI78,AI80,AI82,AI84,AI86,AI88,AI90,AI92,AI94,AI96,AI98,AI100)</f>
        <v>265.548</v>
      </c>
      <c r="AJ62" s="66">
        <f>AI62/$C62</f>
        <v>1.4133639934414733E-3</v>
      </c>
      <c r="AK62" s="67">
        <f>SUM(AJ62,AG62,AD62,AA62,X62,U62,R62,O62,L62,I62,F62)</f>
        <v>0.98727972405902675</v>
      </c>
      <c r="AL62" s="70">
        <f>SUM(AL64,AL66,AL68,AL70,AL72,AL74,AL76,AL78,AL80,AL82,AL84,AL86,AL88,AL90,AL92,AL94,AL96,AL98,AL100)</f>
        <v>265.548</v>
      </c>
      <c r="AM62" s="66">
        <f>AL62/$C62</f>
        <v>1.4133639934414733E-3</v>
      </c>
      <c r="AN62" s="67">
        <f>SUM(AM62,AJ62,AG62,AD62,AA62,X62,U62,R62,O62,L62,I62,F62)</f>
        <v>0.98869308805246814</v>
      </c>
      <c r="AO62" s="70">
        <f>SUM(AO64,AO66,AO68,AO70,AO72,AO74,AO76,AO78,AO80,AO82,AO84,AO86,AO88,AO90,AO92,AO94,AO96,AO98,AO100)</f>
        <v>1062.192</v>
      </c>
      <c r="AP62" s="66">
        <f>AO62/$C62</f>
        <v>5.6534559737658934E-3</v>
      </c>
      <c r="AQ62" s="67">
        <f>SUM(AP62,AM62,AJ62,AG62,AD62,AA62,X62,U62,R62,O62,L62,I62,F62)</f>
        <v>0.99434654402623401</v>
      </c>
      <c r="AR62" s="70">
        <f>SUM(AR64,AR66,AR68,AR70,AR72,AR74,AR76,AR78,AR80,AR82,AR84,AR86,AR88,AR90,AR92,AR94,AR96,AR98,AR100)</f>
        <v>1062.192</v>
      </c>
      <c r="AS62" s="66">
        <f>AR62/$C62</f>
        <v>5.6534559737658934E-3</v>
      </c>
      <c r="AT62" s="67">
        <f>SUM(AS62,AP62,AM62,AJ62,AG62,AD62,AA62,X62,U62,R62,O62,L62,I62,F62)</f>
        <v>1</v>
      </c>
      <c r="AU62" s="70">
        <f>SUM(AU64,AU66,AU68,AU70,AU72,AU74,AU76,AU78,AU80,AU82,AU84,AU86,AU88,AU90,AU92,AU94,AU96,AU98,AU100)</f>
        <v>0</v>
      </c>
      <c r="AV62" s="66">
        <f>AU62/$C62</f>
        <v>0</v>
      </c>
      <c r="AW62" s="204">
        <f>SUM(AV62,AS62,AP62,AM62,AJ62,AG62,AD62,AA62,X62,U62,R62,O62,L62,I62,F62)</f>
        <v>1</v>
      </c>
      <c r="AY62" s="203"/>
    </row>
    <row r="63" spans="1:51">
      <c r="A63" s="217"/>
      <c r="B63" s="218"/>
      <c r="C63" s="187"/>
      <c r="D63" s="219"/>
      <c r="E63" s="202"/>
      <c r="F63" s="197"/>
      <c r="G63" s="199"/>
      <c r="H63" s="196"/>
      <c r="I63" s="197"/>
      <c r="J63" s="199"/>
      <c r="K63" s="196"/>
      <c r="L63" s="197"/>
      <c r="M63" s="199"/>
      <c r="N63" s="196"/>
      <c r="O63" s="197"/>
      <c r="P63" s="199"/>
      <c r="Q63" s="196"/>
      <c r="R63" s="197"/>
      <c r="S63" s="200"/>
      <c r="T63" s="196"/>
      <c r="U63" s="197"/>
      <c r="V63" s="199"/>
      <c r="W63" s="196"/>
      <c r="X63" s="197"/>
      <c r="Y63" s="199"/>
      <c r="Z63" s="196"/>
      <c r="AA63" s="197"/>
      <c r="AB63" s="199"/>
      <c r="AC63" s="196"/>
      <c r="AD63" s="197"/>
      <c r="AE63" s="199"/>
      <c r="AF63" s="196"/>
      <c r="AG63" s="197"/>
      <c r="AH63" s="199"/>
      <c r="AI63" s="196"/>
      <c r="AJ63" s="197"/>
      <c r="AK63" s="199"/>
      <c r="AL63" s="196"/>
      <c r="AM63" s="197"/>
      <c r="AN63" s="199"/>
      <c r="AO63" s="196"/>
      <c r="AP63" s="197"/>
      <c r="AQ63" s="199"/>
      <c r="AR63" s="196"/>
      <c r="AS63" s="197"/>
      <c r="AT63" s="199"/>
      <c r="AU63" s="196"/>
      <c r="AV63" s="197"/>
      <c r="AW63" s="199"/>
    </row>
    <row r="64" spans="1:51" ht="24.95" customHeight="1">
      <c r="A64" s="220" t="s">
        <v>698</v>
      </c>
      <c r="B64" s="221" t="s">
        <v>51</v>
      </c>
      <c r="C64" s="222">
        <f>Orçamento!K446</f>
        <v>185228.18</v>
      </c>
      <c r="D64" s="223">
        <f t="shared" ref="D64:D100" si="323">C64/$D$4</f>
        <v>0.89084349804104368</v>
      </c>
      <c r="E64" s="202">
        <f t="shared" ref="E64:E100" si="324">$C64*F64</f>
        <v>111136.908</v>
      </c>
      <c r="F64" s="197">
        <v>0.6</v>
      </c>
      <c r="G64" s="198">
        <f t="shared" ref="G64:G100" si="325">SUM(F64)</f>
        <v>0.6</v>
      </c>
      <c r="H64" s="196">
        <f t="shared" ref="H64:H100" si="326">$C64*I64</f>
        <v>74091.271999999997</v>
      </c>
      <c r="I64" s="197">
        <v>0.4</v>
      </c>
      <c r="J64" s="198">
        <f>SUM(I64,F64)</f>
        <v>1</v>
      </c>
      <c r="K64" s="196">
        <f t="shared" ref="K64:K100" si="327">$C64*L64</f>
        <v>0</v>
      </c>
      <c r="L64" s="197">
        <v>0</v>
      </c>
      <c r="M64" s="198">
        <f>SUM(L64,I64,F64)</f>
        <v>1</v>
      </c>
      <c r="N64" s="196">
        <f t="shared" ref="N64:N100" si="328">$C64*O64</f>
        <v>0</v>
      </c>
      <c r="O64" s="197">
        <v>0</v>
      </c>
      <c r="P64" s="198">
        <f>SUM(O64,L64,I64,F64)</f>
        <v>1</v>
      </c>
      <c r="Q64" s="196">
        <f t="shared" ref="Q64:Q100" si="329">$C64*R64</f>
        <v>0</v>
      </c>
      <c r="R64" s="197">
        <v>0</v>
      </c>
      <c r="S64" s="197">
        <f>SUM(R64,O64,L64,I64,F64)</f>
        <v>1</v>
      </c>
      <c r="T64" s="196">
        <f t="shared" ref="T64:T100" si="330">$C64*U64</f>
        <v>0</v>
      </c>
      <c r="U64" s="197">
        <v>0</v>
      </c>
      <c r="V64" s="198">
        <f>SUM(U64,R64,O64,L64,I64,F64)</f>
        <v>1</v>
      </c>
      <c r="W64" s="196">
        <f t="shared" ref="W64:W100" si="331">$C64*X64</f>
        <v>0</v>
      </c>
      <c r="X64" s="197">
        <v>0</v>
      </c>
      <c r="Y64" s="198">
        <f>SUM(X64,U64,R64,O64,L64,I64,F64)</f>
        <v>1</v>
      </c>
      <c r="Z64" s="196">
        <f t="shared" ref="Z64:Z100" si="332">$C64*AA64</f>
        <v>0</v>
      </c>
      <c r="AA64" s="197">
        <v>0</v>
      </c>
      <c r="AB64" s="198">
        <f>SUM(AA64,X64,U64,R64,O64,L64,I64,F64)</f>
        <v>1</v>
      </c>
      <c r="AC64" s="196">
        <f t="shared" ref="AC64:AC100" si="333">$C64*AD64</f>
        <v>0</v>
      </c>
      <c r="AD64" s="197">
        <v>0</v>
      </c>
      <c r="AE64" s="198">
        <f>SUM(AD64,AA64,X64,U64,R64,O64,L64,I64,F64)</f>
        <v>1</v>
      </c>
      <c r="AF64" s="196">
        <f t="shared" ref="AF64:AF100" si="334">$C64*AG64</f>
        <v>0</v>
      </c>
      <c r="AG64" s="197">
        <v>0</v>
      </c>
      <c r="AH64" s="198">
        <f>SUM(AG64,AD64,AA64,X64,U64,R64,O64,L64,I64,F64)</f>
        <v>1</v>
      </c>
      <c r="AI64" s="196">
        <f t="shared" ref="AI64:AI100" si="335">$C64*AJ64</f>
        <v>0</v>
      </c>
      <c r="AJ64" s="197">
        <v>0</v>
      </c>
      <c r="AK64" s="198">
        <f>SUM(AJ64,AG64,AD64,AA64,X64,U64,R64,O64,L64,I64,F64)</f>
        <v>1</v>
      </c>
      <c r="AL64" s="196">
        <f t="shared" ref="AL64:AL100" si="336">$C64*AM64</f>
        <v>0</v>
      </c>
      <c r="AM64" s="197">
        <v>0</v>
      </c>
      <c r="AN64" s="198">
        <f>SUM(AM64,AJ64,AG64,AD64,AA64,X64,U64,R64,O64,L64,I64,F64)</f>
        <v>1</v>
      </c>
      <c r="AO64" s="196">
        <f t="shared" ref="AO64:AO100" si="337">$C64*AP64</f>
        <v>0</v>
      </c>
      <c r="AP64" s="197">
        <v>0</v>
      </c>
      <c r="AQ64" s="198">
        <f>SUM(AP64,AM64,AJ64,AG64,AD64,AA64,X64,U64,R64,O64,L64,I64,F64)</f>
        <v>1</v>
      </c>
      <c r="AR64" s="196">
        <f t="shared" ref="AR64:AR100" si="338">$C64*AS64</f>
        <v>0</v>
      </c>
      <c r="AS64" s="197">
        <v>0</v>
      </c>
      <c r="AT64" s="198">
        <f>SUM(AS64,AP64,AM64,AJ64,AG64,AD64,AA64,X64,U64,R64,O64,L64,I64,F64)</f>
        <v>1</v>
      </c>
      <c r="AU64" s="196">
        <f t="shared" ref="AU64:AU100" si="339">$C64*AV64</f>
        <v>0</v>
      </c>
      <c r="AV64" s="197">
        <v>0</v>
      </c>
      <c r="AW64" s="198">
        <f>SUM(AV64,AS64,AP64,AM64,AJ64,AG64,AD64,AA64,X64,U64,R64,O64,L64,I64,F64)</f>
        <v>1</v>
      </c>
    </row>
    <row r="65" spans="1:49">
      <c r="A65" s="217"/>
      <c r="B65" s="218"/>
      <c r="C65" s="187"/>
      <c r="D65" s="219"/>
      <c r="E65" s="202"/>
      <c r="F65" s="197"/>
      <c r="G65" s="199"/>
      <c r="H65" s="196"/>
      <c r="I65" s="197"/>
      <c r="J65" s="199"/>
      <c r="K65" s="196"/>
      <c r="L65" s="197"/>
      <c r="M65" s="199"/>
      <c r="N65" s="196"/>
      <c r="O65" s="197"/>
      <c r="P65" s="199"/>
      <c r="Q65" s="196"/>
      <c r="R65" s="197"/>
      <c r="S65" s="200"/>
      <c r="T65" s="196"/>
      <c r="U65" s="197"/>
      <c r="V65" s="199"/>
      <c r="W65" s="196"/>
      <c r="X65" s="197"/>
      <c r="Y65" s="199"/>
      <c r="Z65" s="196"/>
      <c r="AA65" s="197"/>
      <c r="AB65" s="199"/>
      <c r="AC65" s="196"/>
      <c r="AD65" s="197"/>
      <c r="AE65" s="199"/>
      <c r="AF65" s="196"/>
      <c r="AG65" s="197"/>
      <c r="AH65" s="199"/>
      <c r="AI65" s="196"/>
      <c r="AJ65" s="197"/>
      <c r="AK65" s="199"/>
      <c r="AL65" s="196"/>
      <c r="AM65" s="197"/>
      <c r="AN65" s="199"/>
      <c r="AO65" s="196"/>
      <c r="AP65" s="197"/>
      <c r="AQ65" s="199"/>
      <c r="AR65" s="196"/>
      <c r="AS65" s="197"/>
      <c r="AT65" s="199"/>
      <c r="AU65" s="196"/>
      <c r="AV65" s="197"/>
      <c r="AW65" s="199"/>
    </row>
    <row r="66" spans="1:49" ht="24.95" customHeight="1">
      <c r="A66" s="220" t="s">
        <v>703</v>
      </c>
      <c r="B66" s="221" t="s">
        <v>65</v>
      </c>
      <c r="C66" s="222">
        <f>Orçamento!K452</f>
        <v>0</v>
      </c>
      <c r="D66" s="223">
        <f t="shared" si="323"/>
        <v>0</v>
      </c>
      <c r="E66" s="202">
        <f t="shared" si="324"/>
        <v>0</v>
      </c>
      <c r="F66" s="197">
        <v>0.3</v>
      </c>
      <c r="G66" s="198">
        <f t="shared" si="325"/>
        <v>0.3</v>
      </c>
      <c r="H66" s="196">
        <f t="shared" si="326"/>
        <v>0</v>
      </c>
      <c r="I66" s="197">
        <v>0.7</v>
      </c>
      <c r="J66" s="198">
        <f t="shared" ref="J66" si="340">SUM(I66,F66)</f>
        <v>1</v>
      </c>
      <c r="K66" s="196">
        <f t="shared" si="327"/>
        <v>0</v>
      </c>
      <c r="L66" s="197">
        <v>0</v>
      </c>
      <c r="M66" s="198">
        <f t="shared" ref="M66" si="341">SUM(L66,I66,F66)</f>
        <v>1</v>
      </c>
      <c r="N66" s="196">
        <f t="shared" si="328"/>
        <v>0</v>
      </c>
      <c r="O66" s="197">
        <v>0</v>
      </c>
      <c r="P66" s="198">
        <f t="shared" ref="P66" si="342">SUM(O66,L66,I66,F66)</f>
        <v>1</v>
      </c>
      <c r="Q66" s="196">
        <f t="shared" si="329"/>
        <v>0</v>
      </c>
      <c r="R66" s="197">
        <v>0</v>
      </c>
      <c r="S66" s="197">
        <f>SUM(R66,O66,L66,I66,F66)</f>
        <v>1</v>
      </c>
      <c r="T66" s="196">
        <f t="shared" si="330"/>
        <v>0</v>
      </c>
      <c r="U66" s="197">
        <v>0</v>
      </c>
      <c r="V66" s="198">
        <f t="shared" ref="V66" si="343">SUM(U66,R66,O66,L66,I66,F66)</f>
        <v>1</v>
      </c>
      <c r="W66" s="196">
        <f t="shared" si="331"/>
        <v>0</v>
      </c>
      <c r="X66" s="197">
        <v>0</v>
      </c>
      <c r="Y66" s="198">
        <f t="shared" ref="Y66" si="344">SUM(X66,U66,R66,O66,L66,I66,F66)</f>
        <v>1</v>
      </c>
      <c r="Z66" s="196">
        <f t="shared" si="332"/>
        <v>0</v>
      </c>
      <c r="AA66" s="197">
        <v>0</v>
      </c>
      <c r="AB66" s="198">
        <f t="shared" ref="AB66" si="345">SUM(AA66,X66,U66,R66,O66,L66,I66,F66)</f>
        <v>1</v>
      </c>
      <c r="AC66" s="196">
        <f t="shared" si="333"/>
        <v>0</v>
      </c>
      <c r="AD66" s="197">
        <v>0</v>
      </c>
      <c r="AE66" s="198">
        <f>SUM(AD66,AA66,X66,U66,R66,O66,L66,I66,F66)</f>
        <v>1</v>
      </c>
      <c r="AF66" s="196">
        <f t="shared" si="334"/>
        <v>0</v>
      </c>
      <c r="AG66" s="197">
        <v>0</v>
      </c>
      <c r="AH66" s="198">
        <f t="shared" ref="AH66" si="346">SUM(AG66,AD66,AA66,X66,U66,R66,O66,L66,I66,F66)</f>
        <v>1</v>
      </c>
      <c r="AI66" s="196">
        <f t="shared" si="335"/>
        <v>0</v>
      </c>
      <c r="AJ66" s="197">
        <v>0</v>
      </c>
      <c r="AK66" s="198">
        <f t="shared" ref="AK66" si="347">SUM(AJ66,AG66,AD66,AA66,X66,U66,R66,O66,L66,I66,F66)</f>
        <v>1</v>
      </c>
      <c r="AL66" s="196">
        <f t="shared" si="336"/>
        <v>0</v>
      </c>
      <c r="AM66" s="197">
        <v>0</v>
      </c>
      <c r="AN66" s="198">
        <f t="shared" ref="AN66" si="348">SUM(AM66,AJ66,AG66,AD66,AA66,X66,U66,R66,O66,L66,I66,F66)</f>
        <v>1</v>
      </c>
      <c r="AO66" s="196">
        <f t="shared" si="337"/>
        <v>0</v>
      </c>
      <c r="AP66" s="197">
        <v>0</v>
      </c>
      <c r="AQ66" s="198">
        <f t="shared" ref="AQ66" si="349">SUM(AP66,AM66,AJ66,AG66,AD66,AA66,X66,U66,R66,O66,L66,I66,F66)</f>
        <v>1</v>
      </c>
      <c r="AR66" s="196">
        <f t="shared" si="338"/>
        <v>0</v>
      </c>
      <c r="AS66" s="197">
        <v>0</v>
      </c>
      <c r="AT66" s="198">
        <f t="shared" ref="AT66" si="350">SUM(AS66,AP66,AM66,AJ66,AG66,AD66,AA66,X66,U66,R66,O66,L66,I66,F66)</f>
        <v>1</v>
      </c>
      <c r="AU66" s="196">
        <f t="shared" si="339"/>
        <v>0</v>
      </c>
      <c r="AV66" s="197">
        <v>0</v>
      </c>
      <c r="AW66" s="198">
        <f>SUM(AV66,AS66,AP66,AM66,AJ66,AG66,AD66,AA66,X66,U66,R66,O66,L66,I66,F66)</f>
        <v>1</v>
      </c>
    </row>
    <row r="67" spans="1:49">
      <c r="A67" s="217"/>
      <c r="B67" s="218"/>
      <c r="C67" s="187"/>
      <c r="D67" s="219"/>
      <c r="E67" s="202"/>
      <c r="F67" s="197"/>
      <c r="G67" s="199"/>
      <c r="H67" s="196"/>
      <c r="I67" s="197"/>
      <c r="J67" s="199"/>
      <c r="K67" s="196"/>
      <c r="L67" s="197"/>
      <c r="M67" s="199"/>
      <c r="N67" s="196"/>
      <c r="O67" s="197"/>
      <c r="P67" s="199"/>
      <c r="Q67" s="196"/>
      <c r="R67" s="197"/>
      <c r="S67" s="200"/>
      <c r="T67" s="196"/>
      <c r="U67" s="197"/>
      <c r="V67" s="199"/>
      <c r="W67" s="196"/>
      <c r="X67" s="197"/>
      <c r="Y67" s="199"/>
      <c r="Z67" s="196"/>
      <c r="AA67" s="197"/>
      <c r="AB67" s="199"/>
      <c r="AC67" s="196"/>
      <c r="AD67" s="197"/>
      <c r="AE67" s="199"/>
      <c r="AF67" s="196"/>
      <c r="AG67" s="197"/>
      <c r="AH67" s="199"/>
      <c r="AI67" s="196"/>
      <c r="AJ67" s="197"/>
      <c r="AK67" s="199"/>
      <c r="AL67" s="196"/>
      <c r="AM67" s="197"/>
      <c r="AN67" s="199"/>
      <c r="AO67" s="196"/>
      <c r="AP67" s="197"/>
      <c r="AQ67" s="199"/>
      <c r="AR67" s="196"/>
      <c r="AS67" s="197"/>
      <c r="AT67" s="199"/>
      <c r="AU67" s="196"/>
      <c r="AV67" s="197"/>
      <c r="AW67" s="199"/>
    </row>
    <row r="68" spans="1:49" ht="24.95" customHeight="1">
      <c r="A68" s="220" t="s">
        <v>709</v>
      </c>
      <c r="B68" s="221" t="s">
        <v>78</v>
      </c>
      <c r="C68" s="222">
        <f>Orçamento!K460</f>
        <v>0</v>
      </c>
      <c r="D68" s="223">
        <f t="shared" si="323"/>
        <v>0</v>
      </c>
      <c r="E68" s="202">
        <f t="shared" si="324"/>
        <v>0</v>
      </c>
      <c r="F68" s="197">
        <v>0</v>
      </c>
      <c r="G68" s="198">
        <f t="shared" si="325"/>
        <v>0</v>
      </c>
      <c r="H68" s="196">
        <f t="shared" si="326"/>
        <v>0</v>
      </c>
      <c r="I68" s="197">
        <v>1</v>
      </c>
      <c r="J68" s="198">
        <f t="shared" ref="J68" si="351">SUM(I68,F68)</f>
        <v>1</v>
      </c>
      <c r="K68" s="196">
        <f t="shared" si="327"/>
        <v>0</v>
      </c>
      <c r="L68" s="197">
        <v>0</v>
      </c>
      <c r="M68" s="198">
        <f t="shared" ref="M68" si="352">SUM(L68,I68,F68)</f>
        <v>1</v>
      </c>
      <c r="N68" s="196">
        <f t="shared" si="328"/>
        <v>0</v>
      </c>
      <c r="O68" s="197">
        <v>0</v>
      </c>
      <c r="P68" s="198">
        <f t="shared" ref="P68" si="353">SUM(O68,L68,I68,F68)</f>
        <v>1</v>
      </c>
      <c r="Q68" s="196">
        <f t="shared" si="329"/>
        <v>0</v>
      </c>
      <c r="R68" s="197">
        <v>0</v>
      </c>
      <c r="S68" s="197">
        <f>SUM(R68,O68,L68,I68,F68)</f>
        <v>1</v>
      </c>
      <c r="T68" s="196">
        <f t="shared" si="330"/>
        <v>0</v>
      </c>
      <c r="U68" s="197">
        <v>0</v>
      </c>
      <c r="V68" s="198">
        <f t="shared" ref="V68" si="354">SUM(U68,R68,O68,L68,I68,F68)</f>
        <v>1</v>
      </c>
      <c r="W68" s="196">
        <f t="shared" si="331"/>
        <v>0</v>
      </c>
      <c r="X68" s="197">
        <v>0</v>
      </c>
      <c r="Y68" s="198">
        <f t="shared" ref="Y68" si="355">SUM(X68,U68,R68,O68,L68,I68,F68)</f>
        <v>1</v>
      </c>
      <c r="Z68" s="196">
        <f t="shared" si="332"/>
        <v>0</v>
      </c>
      <c r="AA68" s="197">
        <v>0</v>
      </c>
      <c r="AB68" s="198">
        <f t="shared" ref="AB68" si="356">SUM(AA68,X68,U68,R68,O68,L68,I68,F68)</f>
        <v>1</v>
      </c>
      <c r="AC68" s="196">
        <f t="shared" si="333"/>
        <v>0</v>
      </c>
      <c r="AD68" s="197">
        <v>0</v>
      </c>
      <c r="AE68" s="198">
        <f>SUM(AD68,AA68,X68,U68,R68,O68,L68,I68,F68)</f>
        <v>1</v>
      </c>
      <c r="AF68" s="196">
        <f t="shared" si="334"/>
        <v>0</v>
      </c>
      <c r="AG68" s="197">
        <v>0</v>
      </c>
      <c r="AH68" s="198">
        <f t="shared" ref="AH68" si="357">SUM(AG68,AD68,AA68,X68,U68,R68,O68,L68,I68,F68)</f>
        <v>1</v>
      </c>
      <c r="AI68" s="196">
        <f t="shared" si="335"/>
        <v>0</v>
      </c>
      <c r="AJ68" s="197">
        <v>0</v>
      </c>
      <c r="AK68" s="198">
        <f t="shared" ref="AK68" si="358">SUM(AJ68,AG68,AD68,AA68,X68,U68,R68,O68,L68,I68,F68)</f>
        <v>1</v>
      </c>
      <c r="AL68" s="196">
        <f t="shared" si="336"/>
        <v>0</v>
      </c>
      <c r="AM68" s="197">
        <v>0</v>
      </c>
      <c r="AN68" s="198">
        <f t="shared" ref="AN68" si="359">SUM(AM68,AJ68,AG68,AD68,AA68,X68,U68,R68,O68,L68,I68,F68)</f>
        <v>1</v>
      </c>
      <c r="AO68" s="196">
        <f t="shared" si="337"/>
        <v>0</v>
      </c>
      <c r="AP68" s="197">
        <v>0</v>
      </c>
      <c r="AQ68" s="198">
        <f t="shared" ref="AQ68" si="360">SUM(AP68,AM68,AJ68,AG68,AD68,AA68,X68,U68,R68,O68,L68,I68,F68)</f>
        <v>1</v>
      </c>
      <c r="AR68" s="196">
        <f t="shared" si="338"/>
        <v>0</v>
      </c>
      <c r="AS68" s="197">
        <v>0</v>
      </c>
      <c r="AT68" s="198">
        <f t="shared" ref="AT68" si="361">SUM(AS68,AP68,AM68,AJ68,AG68,AD68,AA68,X68,U68,R68,O68,L68,I68,F68)</f>
        <v>1</v>
      </c>
      <c r="AU68" s="196">
        <f t="shared" si="339"/>
        <v>0</v>
      </c>
      <c r="AV68" s="197">
        <v>0</v>
      </c>
      <c r="AW68" s="198">
        <f>SUM(AV68,AS68,AP68,AM68,AJ68,AG68,AD68,AA68,X68,U68,R68,O68,L68,I68,F68)</f>
        <v>1</v>
      </c>
    </row>
    <row r="69" spans="1:49">
      <c r="A69" s="217"/>
      <c r="B69" s="218"/>
      <c r="C69" s="187"/>
      <c r="D69" s="219"/>
      <c r="E69" s="202"/>
      <c r="F69" s="197"/>
      <c r="G69" s="199"/>
      <c r="H69" s="196"/>
      <c r="I69" s="197"/>
      <c r="J69" s="199"/>
      <c r="K69" s="196"/>
      <c r="L69" s="197"/>
      <c r="M69" s="199"/>
      <c r="N69" s="196"/>
      <c r="O69" s="197"/>
      <c r="P69" s="199"/>
      <c r="Q69" s="196"/>
      <c r="R69" s="197"/>
      <c r="S69" s="200"/>
      <c r="T69" s="196"/>
      <c r="U69" s="197"/>
      <c r="V69" s="199"/>
      <c r="W69" s="196"/>
      <c r="X69" s="197"/>
      <c r="Y69" s="199"/>
      <c r="Z69" s="196"/>
      <c r="AA69" s="197"/>
      <c r="AB69" s="199"/>
      <c r="AC69" s="196"/>
      <c r="AD69" s="197"/>
      <c r="AE69" s="199"/>
      <c r="AF69" s="196"/>
      <c r="AG69" s="197"/>
      <c r="AH69" s="199"/>
      <c r="AI69" s="196"/>
      <c r="AJ69" s="197"/>
      <c r="AK69" s="199"/>
      <c r="AL69" s="196"/>
      <c r="AM69" s="197"/>
      <c r="AN69" s="199"/>
      <c r="AO69" s="196"/>
      <c r="AP69" s="197"/>
      <c r="AQ69" s="199"/>
      <c r="AR69" s="196"/>
      <c r="AS69" s="197"/>
      <c r="AT69" s="199"/>
      <c r="AU69" s="196"/>
      <c r="AV69" s="197"/>
      <c r="AW69" s="199"/>
    </row>
    <row r="70" spans="1:49" ht="24.95" customHeight="1">
      <c r="A70" s="220" t="s">
        <v>730</v>
      </c>
      <c r="B70" s="221" t="s">
        <v>119</v>
      </c>
      <c r="C70" s="222">
        <f>Orçamento!K482</f>
        <v>0</v>
      </c>
      <c r="D70" s="223">
        <f t="shared" si="323"/>
        <v>0</v>
      </c>
      <c r="E70" s="202">
        <f t="shared" si="324"/>
        <v>0</v>
      </c>
      <c r="F70" s="197">
        <v>0</v>
      </c>
      <c r="G70" s="198">
        <f t="shared" si="325"/>
        <v>0</v>
      </c>
      <c r="H70" s="196">
        <f t="shared" si="326"/>
        <v>0</v>
      </c>
      <c r="I70" s="197">
        <v>0</v>
      </c>
      <c r="J70" s="198">
        <f t="shared" ref="J70" si="362">SUM(I70,F70)</f>
        <v>0</v>
      </c>
      <c r="K70" s="196">
        <f t="shared" si="327"/>
        <v>0</v>
      </c>
      <c r="L70" s="197">
        <v>0.3</v>
      </c>
      <c r="M70" s="198">
        <f t="shared" ref="M70" si="363">SUM(L70,I70,F70)</f>
        <v>0.3</v>
      </c>
      <c r="N70" s="196">
        <f t="shared" si="328"/>
        <v>0</v>
      </c>
      <c r="O70" s="197">
        <v>0.3</v>
      </c>
      <c r="P70" s="198">
        <f t="shared" ref="P70" si="364">SUM(O70,L70,I70,F70)</f>
        <v>0.6</v>
      </c>
      <c r="Q70" s="196">
        <f t="shared" si="329"/>
        <v>0</v>
      </c>
      <c r="R70" s="197">
        <v>0.25</v>
      </c>
      <c r="S70" s="197">
        <f>SUM(R70,O70,L70,I70,F70)</f>
        <v>0.85000000000000009</v>
      </c>
      <c r="T70" s="196">
        <f t="shared" si="330"/>
        <v>0</v>
      </c>
      <c r="U70" s="197">
        <v>0.15</v>
      </c>
      <c r="V70" s="198">
        <f t="shared" ref="V70" si="365">SUM(U70,R70,O70,L70,I70,F70)</f>
        <v>1</v>
      </c>
      <c r="W70" s="196">
        <f t="shared" si="331"/>
        <v>0</v>
      </c>
      <c r="X70" s="197">
        <v>0</v>
      </c>
      <c r="Y70" s="198">
        <f t="shared" ref="Y70" si="366">SUM(X70,U70,R70,O70,L70,I70,F70)</f>
        <v>1</v>
      </c>
      <c r="Z70" s="196">
        <f t="shared" si="332"/>
        <v>0</v>
      </c>
      <c r="AA70" s="197">
        <v>0</v>
      </c>
      <c r="AB70" s="198">
        <f t="shared" ref="AB70" si="367">SUM(AA70,X70,U70,R70,O70,L70,I70,F70)</f>
        <v>1</v>
      </c>
      <c r="AC70" s="196">
        <f t="shared" si="333"/>
        <v>0</v>
      </c>
      <c r="AD70" s="197">
        <v>0</v>
      </c>
      <c r="AE70" s="198">
        <f>SUM(AD70,AA70,X70,U70,R70,O70,L70,I70,F70)</f>
        <v>1</v>
      </c>
      <c r="AF70" s="196">
        <f t="shared" si="334"/>
        <v>0</v>
      </c>
      <c r="AG70" s="197">
        <v>0</v>
      </c>
      <c r="AH70" s="198">
        <f t="shared" ref="AH70" si="368">SUM(AG70,AD70,AA70,X70,U70,R70,O70,L70,I70,F70)</f>
        <v>1</v>
      </c>
      <c r="AI70" s="196">
        <f t="shared" si="335"/>
        <v>0</v>
      </c>
      <c r="AJ70" s="197">
        <v>0</v>
      </c>
      <c r="AK70" s="198">
        <f t="shared" ref="AK70" si="369">SUM(AJ70,AG70,AD70,AA70,X70,U70,R70,O70,L70,I70,F70)</f>
        <v>1</v>
      </c>
      <c r="AL70" s="196">
        <f t="shared" si="336"/>
        <v>0</v>
      </c>
      <c r="AM70" s="197">
        <v>0</v>
      </c>
      <c r="AN70" s="198">
        <f t="shared" ref="AN70" si="370">SUM(AM70,AJ70,AG70,AD70,AA70,X70,U70,R70,O70,L70,I70,F70)</f>
        <v>1</v>
      </c>
      <c r="AO70" s="196">
        <f t="shared" si="337"/>
        <v>0</v>
      </c>
      <c r="AP70" s="197">
        <v>0</v>
      </c>
      <c r="AQ70" s="198">
        <f t="shared" ref="AQ70" si="371">SUM(AP70,AM70,AJ70,AG70,AD70,AA70,X70,U70,R70,O70,L70,I70,F70)</f>
        <v>1</v>
      </c>
      <c r="AR70" s="196">
        <f t="shared" si="338"/>
        <v>0</v>
      </c>
      <c r="AS70" s="197">
        <v>0</v>
      </c>
      <c r="AT70" s="198">
        <f t="shared" ref="AT70" si="372">SUM(AS70,AP70,AM70,AJ70,AG70,AD70,AA70,X70,U70,R70,O70,L70,I70,F70)</f>
        <v>1</v>
      </c>
      <c r="AU70" s="196">
        <f t="shared" si="339"/>
        <v>0</v>
      </c>
      <c r="AV70" s="197">
        <v>0</v>
      </c>
      <c r="AW70" s="198">
        <f>SUM(AV70,AS70,AP70,AM70,AJ70,AG70,AD70,AA70,X70,U70,R70,O70,L70,I70,F70)</f>
        <v>1</v>
      </c>
    </row>
    <row r="71" spans="1:49">
      <c r="A71" s="217"/>
      <c r="B71" s="218"/>
      <c r="C71" s="187"/>
      <c r="D71" s="219"/>
      <c r="E71" s="202"/>
      <c r="F71" s="197"/>
      <c r="G71" s="199"/>
      <c r="H71" s="196"/>
      <c r="I71" s="197"/>
      <c r="J71" s="199"/>
      <c r="K71" s="196"/>
      <c r="L71" s="197"/>
      <c r="M71" s="199"/>
      <c r="N71" s="196"/>
      <c r="O71" s="197"/>
      <c r="P71" s="199"/>
      <c r="Q71" s="196"/>
      <c r="R71" s="197"/>
      <c r="S71" s="200"/>
      <c r="T71" s="196"/>
      <c r="U71" s="197"/>
      <c r="V71" s="199"/>
      <c r="W71" s="196"/>
      <c r="X71" s="197"/>
      <c r="Y71" s="199"/>
      <c r="Z71" s="196"/>
      <c r="AA71" s="197"/>
      <c r="AB71" s="199"/>
      <c r="AC71" s="196"/>
      <c r="AD71" s="197"/>
      <c r="AE71" s="199"/>
      <c r="AF71" s="196"/>
      <c r="AG71" s="197"/>
      <c r="AH71" s="199"/>
      <c r="AI71" s="196"/>
      <c r="AJ71" s="197"/>
      <c r="AK71" s="199"/>
      <c r="AL71" s="196"/>
      <c r="AM71" s="197"/>
      <c r="AN71" s="199"/>
      <c r="AO71" s="196"/>
      <c r="AP71" s="197"/>
      <c r="AQ71" s="199"/>
      <c r="AR71" s="196"/>
      <c r="AS71" s="197"/>
      <c r="AT71" s="199"/>
      <c r="AU71" s="196"/>
      <c r="AV71" s="197"/>
      <c r="AW71" s="199"/>
    </row>
    <row r="72" spans="1:49" ht="24.95" customHeight="1">
      <c r="A72" s="220" t="s">
        <v>755</v>
      </c>
      <c r="B72" s="221" t="s">
        <v>174</v>
      </c>
      <c r="C72" s="222">
        <f>Orçamento!K511</f>
        <v>0</v>
      </c>
      <c r="D72" s="223">
        <f t="shared" si="323"/>
        <v>0</v>
      </c>
      <c r="E72" s="202">
        <f t="shared" si="324"/>
        <v>0</v>
      </c>
      <c r="F72" s="197">
        <v>0</v>
      </c>
      <c r="G72" s="198">
        <f t="shared" si="325"/>
        <v>0</v>
      </c>
      <c r="H72" s="196">
        <f t="shared" si="326"/>
        <v>0</v>
      </c>
      <c r="I72" s="197">
        <v>0</v>
      </c>
      <c r="J72" s="198">
        <f t="shared" ref="J72" si="373">SUM(I72,F72)</f>
        <v>0</v>
      </c>
      <c r="K72" s="196">
        <f t="shared" si="327"/>
        <v>0</v>
      </c>
      <c r="L72" s="197">
        <v>0</v>
      </c>
      <c r="M72" s="198">
        <f t="shared" ref="M72" si="374">SUM(L72,I72,F72)</f>
        <v>0</v>
      </c>
      <c r="N72" s="196">
        <f t="shared" si="328"/>
        <v>0</v>
      </c>
      <c r="O72" s="197">
        <v>0</v>
      </c>
      <c r="P72" s="198">
        <f t="shared" ref="P72" si="375">SUM(O72,L72,I72,F72)</f>
        <v>0</v>
      </c>
      <c r="Q72" s="196">
        <f t="shared" si="329"/>
        <v>0</v>
      </c>
      <c r="R72" s="197">
        <v>0.35</v>
      </c>
      <c r="S72" s="197">
        <f>SUM(R72,O72,L72,I72,F72)</f>
        <v>0.35</v>
      </c>
      <c r="T72" s="196">
        <f t="shared" si="330"/>
        <v>0</v>
      </c>
      <c r="U72" s="197">
        <v>0.6</v>
      </c>
      <c r="V72" s="198">
        <f t="shared" ref="V72" si="376">SUM(U72,R72,O72,L72,I72,F72)</f>
        <v>0.95</v>
      </c>
      <c r="W72" s="196">
        <f t="shared" si="331"/>
        <v>0</v>
      </c>
      <c r="X72" s="197">
        <v>0.05</v>
      </c>
      <c r="Y72" s="198">
        <f t="shared" ref="Y72" si="377">SUM(X72,U72,R72,O72,L72,I72,F72)</f>
        <v>1</v>
      </c>
      <c r="Z72" s="196">
        <f t="shared" si="332"/>
        <v>0</v>
      </c>
      <c r="AA72" s="197">
        <v>0</v>
      </c>
      <c r="AB72" s="198">
        <f t="shared" ref="AB72" si="378">SUM(AA72,X72,U72,R72,O72,L72,I72,F72)</f>
        <v>1</v>
      </c>
      <c r="AC72" s="196">
        <f t="shared" si="333"/>
        <v>0</v>
      </c>
      <c r="AD72" s="197">
        <v>0</v>
      </c>
      <c r="AE72" s="198">
        <f>SUM(AD72,AA72,X72,U72,R72,O72,L72,I72,F72)</f>
        <v>1</v>
      </c>
      <c r="AF72" s="196">
        <f t="shared" si="334"/>
        <v>0</v>
      </c>
      <c r="AG72" s="197">
        <v>0</v>
      </c>
      <c r="AH72" s="198">
        <f t="shared" ref="AH72" si="379">SUM(AG72,AD72,AA72,X72,U72,R72,O72,L72,I72,F72)</f>
        <v>1</v>
      </c>
      <c r="AI72" s="196">
        <f t="shared" si="335"/>
        <v>0</v>
      </c>
      <c r="AJ72" s="197">
        <v>0</v>
      </c>
      <c r="AK72" s="198">
        <f t="shared" ref="AK72" si="380">SUM(AJ72,AG72,AD72,AA72,X72,U72,R72,O72,L72,I72,F72)</f>
        <v>1</v>
      </c>
      <c r="AL72" s="196">
        <f t="shared" si="336"/>
        <v>0</v>
      </c>
      <c r="AM72" s="197">
        <v>0</v>
      </c>
      <c r="AN72" s="198">
        <f t="shared" ref="AN72" si="381">SUM(AM72,AJ72,AG72,AD72,AA72,X72,U72,R72,O72,L72,I72,F72)</f>
        <v>1</v>
      </c>
      <c r="AO72" s="196">
        <f t="shared" si="337"/>
        <v>0</v>
      </c>
      <c r="AP72" s="197">
        <v>0</v>
      </c>
      <c r="AQ72" s="198">
        <f t="shared" ref="AQ72" si="382">SUM(AP72,AM72,AJ72,AG72,AD72,AA72,X72,U72,R72,O72,L72,I72,F72)</f>
        <v>1</v>
      </c>
      <c r="AR72" s="196">
        <f t="shared" si="338"/>
        <v>0</v>
      </c>
      <c r="AS72" s="197">
        <v>0</v>
      </c>
      <c r="AT72" s="198">
        <f t="shared" ref="AT72" si="383">SUM(AS72,AP72,AM72,AJ72,AG72,AD72,AA72,X72,U72,R72,O72,L72,I72,F72)</f>
        <v>1</v>
      </c>
      <c r="AU72" s="196">
        <f t="shared" si="339"/>
        <v>0</v>
      </c>
      <c r="AV72" s="197">
        <v>0</v>
      </c>
      <c r="AW72" s="198">
        <f>SUM(AV72,AS72,AP72,AM72,AJ72,AG72,AD72,AA72,X72,U72,R72,O72,L72,I72,F72)</f>
        <v>1</v>
      </c>
    </row>
    <row r="73" spans="1:49">
      <c r="A73" s="217"/>
      <c r="B73" s="218"/>
      <c r="C73" s="187"/>
      <c r="D73" s="219"/>
      <c r="E73" s="202"/>
      <c r="F73" s="197"/>
      <c r="G73" s="199"/>
      <c r="H73" s="196"/>
      <c r="I73" s="197"/>
      <c r="J73" s="199"/>
      <c r="K73" s="196"/>
      <c r="L73" s="197"/>
      <c r="M73" s="199"/>
      <c r="N73" s="196"/>
      <c r="O73" s="197"/>
      <c r="P73" s="199"/>
      <c r="Q73" s="196"/>
      <c r="R73" s="197"/>
      <c r="S73" s="200"/>
      <c r="T73" s="196"/>
      <c r="U73" s="197"/>
      <c r="V73" s="199"/>
      <c r="W73" s="196"/>
      <c r="X73" s="197"/>
      <c r="Y73" s="199"/>
      <c r="Z73" s="196"/>
      <c r="AA73" s="197"/>
      <c r="AB73" s="199"/>
      <c r="AC73" s="196"/>
      <c r="AD73" s="197"/>
      <c r="AE73" s="199"/>
      <c r="AF73" s="196"/>
      <c r="AG73" s="197"/>
      <c r="AH73" s="199"/>
      <c r="AI73" s="196"/>
      <c r="AJ73" s="197"/>
      <c r="AK73" s="199"/>
      <c r="AL73" s="196"/>
      <c r="AM73" s="197"/>
      <c r="AN73" s="199"/>
      <c r="AO73" s="196"/>
      <c r="AP73" s="197"/>
      <c r="AQ73" s="199"/>
      <c r="AR73" s="196"/>
      <c r="AS73" s="197"/>
      <c r="AT73" s="199"/>
      <c r="AU73" s="196"/>
      <c r="AV73" s="197"/>
      <c r="AW73" s="199"/>
    </row>
    <row r="74" spans="1:49" ht="24.95" customHeight="1">
      <c r="A74" s="220" t="s">
        <v>762</v>
      </c>
      <c r="B74" s="221" t="s">
        <v>190</v>
      </c>
      <c r="C74" s="222">
        <f>Orçamento!K520</f>
        <v>0</v>
      </c>
      <c r="D74" s="223">
        <f t="shared" si="323"/>
        <v>0</v>
      </c>
      <c r="E74" s="202">
        <f t="shared" si="324"/>
        <v>0</v>
      </c>
      <c r="F74" s="197">
        <v>0</v>
      </c>
      <c r="G74" s="198">
        <f t="shared" si="325"/>
        <v>0</v>
      </c>
      <c r="H74" s="196">
        <f t="shared" si="326"/>
        <v>0</v>
      </c>
      <c r="I74" s="197">
        <v>0</v>
      </c>
      <c r="J74" s="198">
        <f t="shared" ref="J74" si="384">SUM(I74,F74)</f>
        <v>0</v>
      </c>
      <c r="K74" s="196">
        <f t="shared" si="327"/>
        <v>0</v>
      </c>
      <c r="L74" s="197">
        <v>0</v>
      </c>
      <c r="M74" s="198">
        <f t="shared" ref="M74" si="385">SUM(L74,I74,F74)</f>
        <v>0</v>
      </c>
      <c r="N74" s="196">
        <f t="shared" si="328"/>
        <v>0</v>
      </c>
      <c r="O74" s="197">
        <v>0</v>
      </c>
      <c r="P74" s="198">
        <f t="shared" ref="P74" si="386">SUM(O74,L74,I74,F74)</f>
        <v>0</v>
      </c>
      <c r="Q74" s="196">
        <f t="shared" si="329"/>
        <v>0</v>
      </c>
      <c r="R74" s="197">
        <v>0</v>
      </c>
      <c r="S74" s="197">
        <f>SUM(R74,O74,L74,I74,F74)</f>
        <v>0</v>
      </c>
      <c r="T74" s="196">
        <f t="shared" si="330"/>
        <v>0</v>
      </c>
      <c r="U74" s="197">
        <v>0</v>
      </c>
      <c r="V74" s="198">
        <f t="shared" ref="V74" si="387">SUM(U74,R74,O74,L74,I74,F74)</f>
        <v>0</v>
      </c>
      <c r="W74" s="196">
        <f t="shared" si="331"/>
        <v>0</v>
      </c>
      <c r="X74" s="197">
        <v>0.2</v>
      </c>
      <c r="Y74" s="198">
        <f t="shared" ref="Y74" si="388">SUM(X74,U74,R74,O74,L74,I74,F74)</f>
        <v>0.2</v>
      </c>
      <c r="Z74" s="196">
        <f t="shared" si="332"/>
        <v>0</v>
      </c>
      <c r="AA74" s="197">
        <v>0.8</v>
      </c>
      <c r="AB74" s="198">
        <f t="shared" ref="AB74" si="389">SUM(AA74,X74,U74,R74,O74,L74,I74,F74)</f>
        <v>1</v>
      </c>
      <c r="AC74" s="196">
        <f t="shared" si="333"/>
        <v>0</v>
      </c>
      <c r="AD74" s="197">
        <v>0</v>
      </c>
      <c r="AE74" s="198">
        <f>SUM(AD74,AA74,X74,U74,R74,O74,L74,I74,F74)</f>
        <v>1</v>
      </c>
      <c r="AF74" s="196">
        <f t="shared" si="334"/>
        <v>0</v>
      </c>
      <c r="AG74" s="197">
        <v>0</v>
      </c>
      <c r="AH74" s="198">
        <f t="shared" ref="AH74" si="390">SUM(AG74,AD74,AA74,X74,U74,R74,O74,L74,I74,F74)</f>
        <v>1</v>
      </c>
      <c r="AI74" s="196">
        <f t="shared" si="335"/>
        <v>0</v>
      </c>
      <c r="AJ74" s="197">
        <v>0</v>
      </c>
      <c r="AK74" s="198">
        <f t="shared" ref="AK74" si="391">SUM(AJ74,AG74,AD74,AA74,X74,U74,R74,O74,L74,I74,F74)</f>
        <v>1</v>
      </c>
      <c r="AL74" s="196">
        <f t="shared" si="336"/>
        <v>0</v>
      </c>
      <c r="AM74" s="197">
        <v>0</v>
      </c>
      <c r="AN74" s="198">
        <f t="shared" ref="AN74" si="392">SUM(AM74,AJ74,AG74,AD74,AA74,X74,U74,R74,O74,L74,I74,F74)</f>
        <v>1</v>
      </c>
      <c r="AO74" s="196">
        <f t="shared" si="337"/>
        <v>0</v>
      </c>
      <c r="AP74" s="197">
        <v>0</v>
      </c>
      <c r="AQ74" s="198">
        <f t="shared" ref="AQ74" si="393">SUM(AP74,AM74,AJ74,AG74,AD74,AA74,X74,U74,R74,O74,L74,I74,F74)</f>
        <v>1</v>
      </c>
      <c r="AR74" s="196">
        <f t="shared" si="338"/>
        <v>0</v>
      </c>
      <c r="AS74" s="197">
        <v>0</v>
      </c>
      <c r="AT74" s="198">
        <f t="shared" ref="AT74" si="394">SUM(AS74,AP74,AM74,AJ74,AG74,AD74,AA74,X74,U74,R74,O74,L74,I74,F74)</f>
        <v>1</v>
      </c>
      <c r="AU74" s="196">
        <f t="shared" si="339"/>
        <v>0</v>
      </c>
      <c r="AV74" s="197">
        <v>0</v>
      </c>
      <c r="AW74" s="198">
        <f>SUM(AV74,AS74,AP74,AM74,AJ74,AG74,AD74,AA74,X74,U74,R74,O74,L74,I74,F74)</f>
        <v>1</v>
      </c>
    </row>
    <row r="75" spans="1:49">
      <c r="A75" s="217"/>
      <c r="B75" s="218"/>
      <c r="C75" s="187"/>
      <c r="D75" s="219"/>
      <c r="E75" s="202"/>
      <c r="F75" s="197"/>
      <c r="G75" s="199"/>
      <c r="H75" s="196"/>
      <c r="I75" s="197"/>
      <c r="J75" s="199"/>
      <c r="K75" s="196"/>
      <c r="L75" s="197"/>
      <c r="M75" s="199"/>
      <c r="N75" s="196"/>
      <c r="O75" s="197"/>
      <c r="P75" s="199"/>
      <c r="Q75" s="196"/>
      <c r="R75" s="197"/>
      <c r="S75" s="200"/>
      <c r="T75" s="196"/>
      <c r="U75" s="197"/>
      <c r="V75" s="199"/>
      <c r="W75" s="196"/>
      <c r="X75" s="197"/>
      <c r="Y75" s="199"/>
      <c r="Z75" s="196"/>
      <c r="AA75" s="197"/>
      <c r="AB75" s="199"/>
      <c r="AC75" s="196"/>
      <c r="AD75" s="197"/>
      <c r="AE75" s="199"/>
      <c r="AF75" s="196"/>
      <c r="AG75" s="197"/>
      <c r="AH75" s="199"/>
      <c r="AI75" s="196"/>
      <c r="AJ75" s="197"/>
      <c r="AK75" s="199"/>
      <c r="AL75" s="196"/>
      <c r="AM75" s="197"/>
      <c r="AN75" s="199"/>
      <c r="AO75" s="196"/>
      <c r="AP75" s="197"/>
      <c r="AQ75" s="199"/>
      <c r="AR75" s="196"/>
      <c r="AS75" s="197"/>
      <c r="AT75" s="199"/>
      <c r="AU75" s="196"/>
      <c r="AV75" s="197"/>
      <c r="AW75" s="199"/>
    </row>
    <row r="76" spans="1:49" ht="24.95" customHeight="1">
      <c r="A76" s="220" t="s">
        <v>776</v>
      </c>
      <c r="B76" s="221" t="s">
        <v>222</v>
      </c>
      <c r="C76" s="222">
        <f>Orçamento!K540</f>
        <v>0</v>
      </c>
      <c r="D76" s="223">
        <f t="shared" si="323"/>
        <v>0</v>
      </c>
      <c r="E76" s="202">
        <f t="shared" si="324"/>
        <v>0</v>
      </c>
      <c r="F76" s="197">
        <v>0</v>
      </c>
      <c r="G76" s="198">
        <f t="shared" si="325"/>
        <v>0</v>
      </c>
      <c r="H76" s="196">
        <f t="shared" si="326"/>
        <v>0</v>
      </c>
      <c r="I76" s="197">
        <v>0</v>
      </c>
      <c r="J76" s="198">
        <f t="shared" ref="J76" si="395">SUM(I76,F76)</f>
        <v>0</v>
      </c>
      <c r="K76" s="196">
        <f t="shared" si="327"/>
        <v>0</v>
      </c>
      <c r="L76" s="197">
        <v>0</v>
      </c>
      <c r="M76" s="198">
        <f t="shared" ref="M76" si="396">SUM(L76,I76,F76)</f>
        <v>0</v>
      </c>
      <c r="N76" s="196">
        <f t="shared" si="328"/>
        <v>0</v>
      </c>
      <c r="O76" s="197">
        <v>0</v>
      </c>
      <c r="P76" s="198">
        <f t="shared" ref="P76" si="397">SUM(O76,L76,I76,F76)</f>
        <v>0</v>
      </c>
      <c r="Q76" s="196">
        <f t="shared" si="329"/>
        <v>0</v>
      </c>
      <c r="R76" s="197">
        <v>0</v>
      </c>
      <c r="S76" s="197">
        <f>SUM(R76,O76,L76,I76,F76)</f>
        <v>0</v>
      </c>
      <c r="T76" s="196">
        <f t="shared" si="330"/>
        <v>0</v>
      </c>
      <c r="U76" s="197">
        <v>0</v>
      </c>
      <c r="V76" s="198">
        <f t="shared" ref="V76" si="398">SUM(U76,R76,O76,L76,I76,F76)</f>
        <v>0</v>
      </c>
      <c r="W76" s="196">
        <f t="shared" si="331"/>
        <v>0</v>
      </c>
      <c r="X76" s="197">
        <v>0</v>
      </c>
      <c r="Y76" s="198">
        <f t="shared" ref="Y76" si="399">SUM(X76,U76,R76,O76,L76,I76,F76)</f>
        <v>0</v>
      </c>
      <c r="Z76" s="196">
        <f t="shared" si="332"/>
        <v>0</v>
      </c>
      <c r="AA76" s="197">
        <v>0</v>
      </c>
      <c r="AB76" s="198">
        <f t="shared" ref="AB76" si="400">SUM(AA76,X76,U76,R76,O76,L76,I76,F76)</f>
        <v>0</v>
      </c>
      <c r="AC76" s="196">
        <f t="shared" si="333"/>
        <v>0</v>
      </c>
      <c r="AD76" s="197">
        <v>0</v>
      </c>
      <c r="AE76" s="198">
        <f>SUM(AD76,AA76,X76,U76,R76,O76,L76,I76,F76)</f>
        <v>0</v>
      </c>
      <c r="AF76" s="196">
        <f t="shared" si="334"/>
        <v>0</v>
      </c>
      <c r="AG76" s="197">
        <v>0</v>
      </c>
      <c r="AH76" s="198">
        <f t="shared" ref="AH76" si="401">SUM(AG76,AD76,AA76,X76,U76,R76,O76,L76,I76,F76)</f>
        <v>0</v>
      </c>
      <c r="AI76" s="196">
        <f t="shared" si="335"/>
        <v>0</v>
      </c>
      <c r="AJ76" s="197">
        <v>0</v>
      </c>
      <c r="AK76" s="198">
        <f t="shared" ref="AK76" si="402">SUM(AJ76,AG76,AD76,AA76,X76,U76,R76,O76,L76,I76,F76)</f>
        <v>0</v>
      </c>
      <c r="AL76" s="196">
        <f t="shared" si="336"/>
        <v>0</v>
      </c>
      <c r="AM76" s="197">
        <v>0</v>
      </c>
      <c r="AN76" s="198">
        <f t="shared" ref="AN76" si="403">SUM(AM76,AJ76,AG76,AD76,AA76,X76,U76,R76,O76,L76,I76,F76)</f>
        <v>0</v>
      </c>
      <c r="AO76" s="196">
        <f t="shared" si="337"/>
        <v>0</v>
      </c>
      <c r="AP76" s="197">
        <v>0.5</v>
      </c>
      <c r="AQ76" s="198">
        <f t="shared" ref="AQ76" si="404">SUM(AP76,AM76,AJ76,AG76,AD76,AA76,X76,U76,R76,O76,L76,I76,F76)</f>
        <v>0.5</v>
      </c>
      <c r="AR76" s="196">
        <f t="shared" si="338"/>
        <v>0</v>
      </c>
      <c r="AS76" s="197">
        <v>0.5</v>
      </c>
      <c r="AT76" s="198">
        <f t="shared" ref="AT76" si="405">SUM(AS76,AP76,AM76,AJ76,AG76,AD76,AA76,X76,U76,R76,O76,L76,I76,F76)</f>
        <v>1</v>
      </c>
      <c r="AU76" s="196">
        <f t="shared" si="339"/>
        <v>0</v>
      </c>
      <c r="AV76" s="197">
        <v>0</v>
      </c>
      <c r="AW76" s="198">
        <f>SUM(AV76,AS76,AP76,AM76,AJ76,AG76,AD76,AA76,X76,U76,R76,O76,L76,I76,F76)</f>
        <v>1</v>
      </c>
    </row>
    <row r="77" spans="1:49">
      <c r="A77" s="217"/>
      <c r="B77" s="218"/>
      <c r="C77" s="187"/>
      <c r="D77" s="219"/>
      <c r="E77" s="202"/>
      <c r="F77" s="197"/>
      <c r="G77" s="199"/>
      <c r="H77" s="196"/>
      <c r="I77" s="197"/>
      <c r="J77" s="199"/>
      <c r="K77" s="196"/>
      <c r="L77" s="197"/>
      <c r="M77" s="199"/>
      <c r="N77" s="196"/>
      <c r="O77" s="197"/>
      <c r="P77" s="199"/>
      <c r="Q77" s="196"/>
      <c r="R77" s="197"/>
      <c r="S77" s="200"/>
      <c r="T77" s="196"/>
      <c r="U77" s="197"/>
      <c r="V77" s="199"/>
      <c r="W77" s="196"/>
      <c r="X77" s="197"/>
      <c r="Y77" s="199"/>
      <c r="Z77" s="196"/>
      <c r="AA77" s="197"/>
      <c r="AB77" s="199"/>
      <c r="AC77" s="196"/>
      <c r="AD77" s="197"/>
      <c r="AE77" s="199"/>
      <c r="AF77" s="196"/>
      <c r="AG77" s="197"/>
      <c r="AH77" s="199"/>
      <c r="AI77" s="196"/>
      <c r="AJ77" s="197"/>
      <c r="AK77" s="199"/>
      <c r="AL77" s="196"/>
      <c r="AM77" s="197"/>
      <c r="AN77" s="199"/>
      <c r="AO77" s="196"/>
      <c r="AP77" s="197"/>
      <c r="AQ77" s="199"/>
      <c r="AR77" s="196"/>
      <c r="AS77" s="197"/>
      <c r="AT77" s="199"/>
      <c r="AU77" s="196"/>
      <c r="AV77" s="197"/>
      <c r="AW77" s="199"/>
    </row>
    <row r="78" spans="1:49" ht="24.95" customHeight="1">
      <c r="A78" s="220" t="s">
        <v>799</v>
      </c>
      <c r="B78" s="221" t="s">
        <v>264</v>
      </c>
      <c r="C78" s="222">
        <f>Orçamento!K556</f>
        <v>0</v>
      </c>
      <c r="D78" s="223">
        <f t="shared" si="323"/>
        <v>0</v>
      </c>
      <c r="E78" s="202">
        <f t="shared" si="324"/>
        <v>0</v>
      </c>
      <c r="F78" s="197">
        <v>0</v>
      </c>
      <c r="G78" s="198">
        <f t="shared" si="325"/>
        <v>0</v>
      </c>
      <c r="H78" s="196">
        <f t="shared" si="326"/>
        <v>0</v>
      </c>
      <c r="I78" s="197">
        <v>0</v>
      </c>
      <c r="J78" s="198">
        <f t="shared" ref="J78" si="406">SUM(I78,F78)</f>
        <v>0</v>
      </c>
      <c r="K78" s="196">
        <f t="shared" si="327"/>
        <v>0</v>
      </c>
      <c r="L78" s="197">
        <v>0</v>
      </c>
      <c r="M78" s="198">
        <f t="shared" ref="M78" si="407">SUM(L78,I78,F78)</f>
        <v>0</v>
      </c>
      <c r="N78" s="196">
        <f t="shared" si="328"/>
        <v>0</v>
      </c>
      <c r="O78" s="197">
        <v>0</v>
      </c>
      <c r="P78" s="198">
        <f t="shared" ref="P78" si="408">SUM(O78,L78,I78,F78)</f>
        <v>0</v>
      </c>
      <c r="Q78" s="196">
        <f t="shared" si="329"/>
        <v>0</v>
      </c>
      <c r="R78" s="197">
        <v>0</v>
      </c>
      <c r="S78" s="197">
        <f>SUM(R78,O78,L78,I78,F78)</f>
        <v>0</v>
      </c>
      <c r="T78" s="196">
        <f t="shared" si="330"/>
        <v>0</v>
      </c>
      <c r="U78" s="197">
        <v>0.2</v>
      </c>
      <c r="V78" s="198">
        <f t="shared" ref="V78" si="409">SUM(U78,R78,O78,L78,I78,F78)</f>
        <v>0.2</v>
      </c>
      <c r="W78" s="196">
        <f t="shared" si="331"/>
        <v>0</v>
      </c>
      <c r="X78" s="197">
        <v>0.6</v>
      </c>
      <c r="Y78" s="198">
        <f t="shared" ref="Y78" si="410">SUM(X78,U78,R78,O78,L78,I78,F78)</f>
        <v>0.8</v>
      </c>
      <c r="Z78" s="196">
        <f t="shared" si="332"/>
        <v>0</v>
      </c>
      <c r="AA78" s="197">
        <v>0.2</v>
      </c>
      <c r="AB78" s="198">
        <f t="shared" ref="AB78" si="411">SUM(AA78,X78,U78,R78,O78,L78,I78,F78)</f>
        <v>1</v>
      </c>
      <c r="AC78" s="196">
        <f t="shared" si="333"/>
        <v>0</v>
      </c>
      <c r="AD78" s="197">
        <v>0</v>
      </c>
      <c r="AE78" s="198">
        <f>SUM(AD78,AA78,X78,U78,R78,O78,L78,I78,F78)</f>
        <v>1</v>
      </c>
      <c r="AF78" s="196">
        <f t="shared" si="334"/>
        <v>0</v>
      </c>
      <c r="AG78" s="197">
        <v>0</v>
      </c>
      <c r="AH78" s="198">
        <f t="shared" ref="AH78" si="412">SUM(AG78,AD78,AA78,X78,U78,R78,O78,L78,I78,F78)</f>
        <v>1</v>
      </c>
      <c r="AI78" s="196">
        <f t="shared" si="335"/>
        <v>0</v>
      </c>
      <c r="AJ78" s="197">
        <v>0</v>
      </c>
      <c r="AK78" s="198">
        <f t="shared" ref="AK78" si="413">SUM(AJ78,AG78,AD78,AA78,X78,U78,R78,O78,L78,I78,F78)</f>
        <v>1</v>
      </c>
      <c r="AL78" s="196">
        <f t="shared" si="336"/>
        <v>0</v>
      </c>
      <c r="AM78" s="197">
        <v>0</v>
      </c>
      <c r="AN78" s="198">
        <f t="shared" ref="AN78" si="414">SUM(AM78,AJ78,AG78,AD78,AA78,X78,U78,R78,O78,L78,I78,F78)</f>
        <v>1</v>
      </c>
      <c r="AO78" s="196">
        <f t="shared" si="337"/>
        <v>0</v>
      </c>
      <c r="AP78" s="197">
        <v>0</v>
      </c>
      <c r="AQ78" s="198">
        <f t="shared" ref="AQ78" si="415">SUM(AP78,AM78,AJ78,AG78,AD78,AA78,X78,U78,R78,O78,L78,I78,F78)</f>
        <v>1</v>
      </c>
      <c r="AR78" s="196">
        <f t="shared" si="338"/>
        <v>0</v>
      </c>
      <c r="AS78" s="197">
        <v>0</v>
      </c>
      <c r="AT78" s="198">
        <f t="shared" ref="AT78" si="416">SUM(AS78,AP78,AM78,AJ78,AG78,AD78,AA78,X78,U78,R78,O78,L78,I78,F78)</f>
        <v>1</v>
      </c>
      <c r="AU78" s="196">
        <f t="shared" si="339"/>
        <v>0</v>
      </c>
      <c r="AV78" s="197">
        <v>0</v>
      </c>
      <c r="AW78" s="198">
        <f>SUM(AV78,AS78,AP78,AM78,AJ78,AG78,AD78,AA78,X78,U78,R78,O78,L78,I78,F78)</f>
        <v>1</v>
      </c>
    </row>
    <row r="79" spans="1:49">
      <c r="A79" s="217"/>
      <c r="B79" s="218"/>
      <c r="C79" s="187"/>
      <c r="D79" s="219"/>
      <c r="E79" s="202"/>
      <c r="F79" s="197"/>
      <c r="G79" s="199"/>
      <c r="H79" s="196"/>
      <c r="I79" s="197"/>
      <c r="J79" s="199"/>
      <c r="K79" s="196"/>
      <c r="L79" s="197"/>
      <c r="M79" s="199"/>
      <c r="N79" s="196"/>
      <c r="O79" s="197"/>
      <c r="P79" s="199"/>
      <c r="Q79" s="196"/>
      <c r="R79" s="197"/>
      <c r="S79" s="200"/>
      <c r="T79" s="196"/>
      <c r="U79" s="197"/>
      <c r="V79" s="199"/>
      <c r="W79" s="196"/>
      <c r="X79" s="197"/>
      <c r="Y79" s="199"/>
      <c r="Z79" s="196"/>
      <c r="AA79" s="197"/>
      <c r="AB79" s="199"/>
      <c r="AC79" s="196"/>
      <c r="AD79" s="197"/>
      <c r="AE79" s="199"/>
      <c r="AF79" s="196"/>
      <c r="AG79" s="197"/>
      <c r="AH79" s="199"/>
      <c r="AI79" s="196"/>
      <c r="AJ79" s="197"/>
      <c r="AK79" s="199"/>
      <c r="AL79" s="196"/>
      <c r="AM79" s="197"/>
      <c r="AN79" s="199"/>
      <c r="AO79" s="196"/>
      <c r="AP79" s="197"/>
      <c r="AQ79" s="199"/>
      <c r="AR79" s="196"/>
      <c r="AS79" s="197"/>
      <c r="AT79" s="199"/>
      <c r="AU79" s="196"/>
      <c r="AV79" s="197"/>
      <c r="AW79" s="199"/>
    </row>
    <row r="80" spans="1:49" ht="24.95" customHeight="1">
      <c r="A80" s="220" t="s">
        <v>803</v>
      </c>
      <c r="B80" s="221" t="s">
        <v>269</v>
      </c>
      <c r="C80" s="222">
        <f>Orçamento!K561</f>
        <v>0</v>
      </c>
      <c r="D80" s="223">
        <f t="shared" si="323"/>
        <v>0</v>
      </c>
      <c r="E80" s="202">
        <f t="shared" si="324"/>
        <v>0</v>
      </c>
      <c r="F80" s="197">
        <v>0</v>
      </c>
      <c r="G80" s="198">
        <f t="shared" si="325"/>
        <v>0</v>
      </c>
      <c r="H80" s="196">
        <f t="shared" si="326"/>
        <v>0</v>
      </c>
      <c r="I80" s="197">
        <v>0</v>
      </c>
      <c r="J80" s="198">
        <f t="shared" ref="J80" si="417">SUM(I80,F80)</f>
        <v>0</v>
      </c>
      <c r="K80" s="196">
        <f t="shared" si="327"/>
        <v>0</v>
      </c>
      <c r="L80" s="197">
        <v>0</v>
      </c>
      <c r="M80" s="198">
        <f t="shared" ref="M80" si="418">SUM(L80,I80,F80)</f>
        <v>0</v>
      </c>
      <c r="N80" s="196">
        <f t="shared" si="328"/>
        <v>0</v>
      </c>
      <c r="O80" s="197">
        <v>0</v>
      </c>
      <c r="P80" s="198">
        <f t="shared" ref="P80" si="419">SUM(O80,L80,I80,F80)</f>
        <v>0</v>
      </c>
      <c r="Q80" s="196">
        <f t="shared" si="329"/>
        <v>0</v>
      </c>
      <c r="R80" s="197">
        <v>0</v>
      </c>
      <c r="S80" s="197">
        <f>SUM(R80,O80,L80,I80,F80)</f>
        <v>0</v>
      </c>
      <c r="T80" s="196">
        <f t="shared" si="330"/>
        <v>0</v>
      </c>
      <c r="U80" s="197">
        <v>0</v>
      </c>
      <c r="V80" s="198">
        <f t="shared" ref="V80" si="420">SUM(U80,R80,O80,L80,I80,F80)</f>
        <v>0</v>
      </c>
      <c r="W80" s="196">
        <f t="shared" si="331"/>
        <v>0</v>
      </c>
      <c r="X80" s="197">
        <v>0</v>
      </c>
      <c r="Y80" s="198">
        <f t="shared" ref="Y80" si="421">SUM(X80,U80,R80,O80,L80,I80,F80)</f>
        <v>0</v>
      </c>
      <c r="Z80" s="196">
        <f t="shared" si="332"/>
        <v>0</v>
      </c>
      <c r="AA80" s="197">
        <v>0</v>
      </c>
      <c r="AB80" s="198">
        <f t="shared" ref="AB80" si="422">SUM(AA80,X80,U80,R80,O80,L80,I80,F80)</f>
        <v>0</v>
      </c>
      <c r="AC80" s="196">
        <f t="shared" si="333"/>
        <v>0</v>
      </c>
      <c r="AD80" s="197">
        <v>0</v>
      </c>
      <c r="AE80" s="198">
        <f>SUM(AD80,AA80,X80,U80,R80,O80,L80,I80,F80)</f>
        <v>0</v>
      </c>
      <c r="AF80" s="196">
        <f t="shared" si="334"/>
        <v>0</v>
      </c>
      <c r="AG80" s="197">
        <v>0</v>
      </c>
      <c r="AH80" s="198">
        <f t="shared" ref="AH80" si="423">SUM(AG80,AD80,AA80,X80,U80,R80,O80,L80,I80,F80)</f>
        <v>0</v>
      </c>
      <c r="AI80" s="196">
        <f t="shared" si="335"/>
        <v>0</v>
      </c>
      <c r="AJ80" s="197">
        <v>0.2</v>
      </c>
      <c r="AK80" s="198">
        <f t="shared" ref="AK80" si="424">SUM(AJ80,AG80,AD80,AA80,X80,U80,R80,O80,L80,I80,F80)</f>
        <v>0.2</v>
      </c>
      <c r="AL80" s="196">
        <f t="shared" si="336"/>
        <v>0</v>
      </c>
      <c r="AM80" s="197">
        <v>0.1</v>
      </c>
      <c r="AN80" s="198">
        <f t="shared" ref="AN80" si="425">SUM(AM80,AJ80,AG80,AD80,AA80,X80,U80,R80,O80,L80,I80,F80)</f>
        <v>0.30000000000000004</v>
      </c>
      <c r="AO80" s="196">
        <f t="shared" si="337"/>
        <v>0</v>
      </c>
      <c r="AP80" s="197">
        <v>0.4</v>
      </c>
      <c r="AQ80" s="198">
        <f t="shared" ref="AQ80" si="426">SUM(AP80,AM80,AJ80,AG80,AD80,AA80,X80,U80,R80,O80,L80,I80,F80)</f>
        <v>0.7</v>
      </c>
      <c r="AR80" s="196">
        <f t="shared" si="338"/>
        <v>0</v>
      </c>
      <c r="AS80" s="197">
        <v>0.3</v>
      </c>
      <c r="AT80" s="198">
        <f t="shared" ref="AT80" si="427">SUM(AS80,AP80,AM80,AJ80,AG80,AD80,AA80,X80,U80,R80,O80,L80,I80,F80)</f>
        <v>1</v>
      </c>
      <c r="AU80" s="196">
        <f t="shared" si="339"/>
        <v>0</v>
      </c>
      <c r="AV80" s="197">
        <v>0</v>
      </c>
      <c r="AW80" s="198">
        <f>SUM(AV80,AS80,AP80,AM80,AJ80,AG80,AD80,AA80,X80,U80,R80,O80,L80,I80,F80)</f>
        <v>1</v>
      </c>
    </row>
    <row r="81" spans="1:49">
      <c r="A81" s="217"/>
      <c r="B81" s="218"/>
      <c r="C81" s="187"/>
      <c r="D81" s="219"/>
      <c r="E81" s="202"/>
      <c r="F81" s="197"/>
      <c r="G81" s="199"/>
      <c r="H81" s="196"/>
      <c r="I81" s="197"/>
      <c r="J81" s="199"/>
      <c r="K81" s="196"/>
      <c r="L81" s="197"/>
      <c r="M81" s="199"/>
      <c r="N81" s="196"/>
      <c r="O81" s="197"/>
      <c r="P81" s="199"/>
      <c r="Q81" s="196"/>
      <c r="R81" s="197"/>
      <c r="S81" s="200"/>
      <c r="T81" s="196"/>
      <c r="U81" s="197"/>
      <c r="V81" s="199"/>
      <c r="W81" s="196"/>
      <c r="X81" s="197"/>
      <c r="Y81" s="199"/>
      <c r="Z81" s="196"/>
      <c r="AA81" s="197"/>
      <c r="AB81" s="199"/>
      <c r="AC81" s="196"/>
      <c r="AD81" s="197"/>
      <c r="AE81" s="199"/>
      <c r="AF81" s="196"/>
      <c r="AG81" s="197"/>
      <c r="AH81" s="199"/>
      <c r="AI81" s="196"/>
      <c r="AJ81" s="197"/>
      <c r="AK81" s="199"/>
      <c r="AL81" s="196"/>
      <c r="AM81" s="197"/>
      <c r="AN81" s="199"/>
      <c r="AO81" s="196"/>
      <c r="AP81" s="197"/>
      <c r="AQ81" s="199"/>
      <c r="AR81" s="196"/>
      <c r="AS81" s="197"/>
      <c r="AT81" s="199"/>
      <c r="AU81" s="196"/>
      <c r="AV81" s="197"/>
      <c r="AW81" s="199"/>
    </row>
    <row r="82" spans="1:49" ht="24.95" customHeight="1">
      <c r="A82" s="220" t="s">
        <v>809</v>
      </c>
      <c r="B82" s="221" t="s">
        <v>289</v>
      </c>
      <c r="C82" s="222">
        <f>Orçamento!K571</f>
        <v>2655.48</v>
      </c>
      <c r="D82" s="223">
        <f t="shared" si="323"/>
        <v>1.277136714390883E-2</v>
      </c>
      <c r="E82" s="202">
        <f t="shared" si="324"/>
        <v>0</v>
      </c>
      <c r="F82" s="197">
        <v>0</v>
      </c>
      <c r="G82" s="198">
        <f t="shared" si="325"/>
        <v>0</v>
      </c>
      <c r="H82" s="196">
        <f t="shared" si="326"/>
        <v>0</v>
      </c>
      <c r="I82" s="197">
        <v>0</v>
      </c>
      <c r="J82" s="198">
        <f t="shared" ref="J82" si="428">SUM(I82,F82)</f>
        <v>0</v>
      </c>
      <c r="K82" s="196">
        <f t="shared" si="327"/>
        <v>0</v>
      </c>
      <c r="L82" s="197">
        <v>0</v>
      </c>
      <c r="M82" s="198">
        <f t="shared" ref="M82" si="429">SUM(L82,I82,F82)</f>
        <v>0</v>
      </c>
      <c r="N82" s="196">
        <f t="shared" si="328"/>
        <v>0</v>
      </c>
      <c r="O82" s="197">
        <v>0</v>
      </c>
      <c r="P82" s="198">
        <f t="shared" ref="P82" si="430">SUM(O82,L82,I82,F82)</f>
        <v>0</v>
      </c>
      <c r="Q82" s="196">
        <f t="shared" si="329"/>
        <v>0</v>
      </c>
      <c r="R82" s="197">
        <v>0</v>
      </c>
      <c r="S82" s="197">
        <f>SUM(R82,O82,L82,I82,F82)</f>
        <v>0</v>
      </c>
      <c r="T82" s="196">
        <f t="shared" si="330"/>
        <v>0</v>
      </c>
      <c r="U82" s="197">
        <v>0</v>
      </c>
      <c r="V82" s="198">
        <f t="shared" ref="V82" si="431">SUM(U82,R82,O82,L82,I82,F82)</f>
        <v>0</v>
      </c>
      <c r="W82" s="196">
        <f t="shared" si="331"/>
        <v>0</v>
      </c>
      <c r="X82" s="197">
        <v>0</v>
      </c>
      <c r="Y82" s="198">
        <f t="shared" ref="Y82" si="432">SUM(X82,U82,R82,O82,L82,I82,F82)</f>
        <v>0</v>
      </c>
      <c r="Z82" s="196">
        <f t="shared" si="332"/>
        <v>0</v>
      </c>
      <c r="AA82" s="197">
        <v>0</v>
      </c>
      <c r="AB82" s="198">
        <f t="shared" ref="AB82" si="433">SUM(AA82,X82,U82,R82,O82,L82,I82,F82)</f>
        <v>0</v>
      </c>
      <c r="AC82" s="196">
        <f t="shared" si="333"/>
        <v>0</v>
      </c>
      <c r="AD82" s="197">
        <v>0</v>
      </c>
      <c r="AE82" s="198">
        <f>SUM(AD82,AA82,X82,U82,R82,O82,L82,I82,F82)</f>
        <v>0</v>
      </c>
      <c r="AF82" s="196">
        <f t="shared" si="334"/>
        <v>0</v>
      </c>
      <c r="AG82" s="197">
        <v>0</v>
      </c>
      <c r="AH82" s="198">
        <f t="shared" ref="AH82" si="434">SUM(AG82,AD82,AA82,X82,U82,R82,O82,L82,I82,F82)</f>
        <v>0</v>
      </c>
      <c r="AI82" s="196">
        <f t="shared" si="335"/>
        <v>265.548</v>
      </c>
      <c r="AJ82" s="197">
        <v>0.1</v>
      </c>
      <c r="AK82" s="198">
        <f t="shared" ref="AK82" si="435">SUM(AJ82,AG82,AD82,AA82,X82,U82,R82,O82,L82,I82,F82)</f>
        <v>0.1</v>
      </c>
      <c r="AL82" s="196">
        <f t="shared" si="336"/>
        <v>265.548</v>
      </c>
      <c r="AM82" s="197">
        <v>0.1</v>
      </c>
      <c r="AN82" s="198">
        <f t="shared" ref="AN82" si="436">SUM(AM82,AJ82,AG82,AD82,AA82,X82,U82,R82,O82,L82,I82,F82)</f>
        <v>0.2</v>
      </c>
      <c r="AO82" s="196">
        <f t="shared" si="337"/>
        <v>1062.192</v>
      </c>
      <c r="AP82" s="197">
        <v>0.4</v>
      </c>
      <c r="AQ82" s="198">
        <f t="shared" ref="AQ82" si="437">SUM(AP82,AM82,AJ82,AG82,AD82,AA82,X82,U82,R82,O82,L82,I82,F82)</f>
        <v>0.6</v>
      </c>
      <c r="AR82" s="196">
        <f t="shared" si="338"/>
        <v>1062.192</v>
      </c>
      <c r="AS82" s="197">
        <v>0.4</v>
      </c>
      <c r="AT82" s="198">
        <f t="shared" ref="AT82" si="438">SUM(AS82,AP82,AM82,AJ82,AG82,AD82,AA82,X82,U82,R82,O82,L82,I82,F82)</f>
        <v>1</v>
      </c>
      <c r="AU82" s="196">
        <f t="shared" si="339"/>
        <v>0</v>
      </c>
      <c r="AV82" s="197">
        <v>0</v>
      </c>
      <c r="AW82" s="198">
        <f>SUM(AV82,AS82,AP82,AM82,AJ82,AG82,AD82,AA82,X82,U82,R82,O82,L82,I82,F82)</f>
        <v>1</v>
      </c>
    </row>
    <row r="83" spans="1:49">
      <c r="A83" s="217"/>
      <c r="B83" s="218"/>
      <c r="C83" s="187"/>
      <c r="D83" s="219"/>
      <c r="E83" s="202"/>
      <c r="F83" s="197"/>
      <c r="G83" s="199"/>
      <c r="H83" s="196"/>
      <c r="I83" s="197"/>
      <c r="J83" s="199"/>
      <c r="K83" s="196"/>
      <c r="L83" s="197"/>
      <c r="M83" s="199"/>
      <c r="N83" s="196"/>
      <c r="O83" s="197"/>
      <c r="P83" s="199"/>
      <c r="Q83" s="196"/>
      <c r="R83" s="197"/>
      <c r="S83" s="200"/>
      <c r="T83" s="196"/>
      <c r="U83" s="197"/>
      <c r="V83" s="199"/>
      <c r="W83" s="196"/>
      <c r="X83" s="197"/>
      <c r="Y83" s="199"/>
      <c r="Z83" s="196"/>
      <c r="AA83" s="197"/>
      <c r="AB83" s="199"/>
      <c r="AC83" s="196"/>
      <c r="AD83" s="197"/>
      <c r="AE83" s="199"/>
      <c r="AF83" s="196"/>
      <c r="AG83" s="197"/>
      <c r="AH83" s="199"/>
      <c r="AI83" s="196"/>
      <c r="AJ83" s="197"/>
      <c r="AK83" s="199"/>
      <c r="AL83" s="196"/>
      <c r="AM83" s="197"/>
      <c r="AN83" s="199"/>
      <c r="AO83" s="196"/>
      <c r="AP83" s="197"/>
      <c r="AQ83" s="199"/>
      <c r="AR83" s="196"/>
      <c r="AS83" s="197"/>
      <c r="AT83" s="199"/>
      <c r="AU83" s="196"/>
      <c r="AV83" s="197"/>
      <c r="AW83" s="199"/>
    </row>
    <row r="84" spans="1:49" ht="24.95" customHeight="1">
      <c r="A84" s="220" t="s">
        <v>820</v>
      </c>
      <c r="B84" s="221" t="s">
        <v>306</v>
      </c>
      <c r="C84" s="222">
        <f>Orçamento!K587</f>
        <v>0</v>
      </c>
      <c r="D84" s="223">
        <f t="shared" si="323"/>
        <v>0</v>
      </c>
      <c r="E84" s="202">
        <f t="shared" si="324"/>
        <v>0</v>
      </c>
      <c r="F84" s="197">
        <v>0</v>
      </c>
      <c r="G84" s="198">
        <f t="shared" si="325"/>
        <v>0</v>
      </c>
      <c r="H84" s="196">
        <f t="shared" si="326"/>
        <v>0</v>
      </c>
      <c r="I84" s="197">
        <v>0</v>
      </c>
      <c r="J84" s="198">
        <f t="shared" ref="J84" si="439">SUM(I84,F84)</f>
        <v>0</v>
      </c>
      <c r="K84" s="196">
        <f t="shared" si="327"/>
        <v>0</v>
      </c>
      <c r="L84" s="197">
        <v>0</v>
      </c>
      <c r="M84" s="198">
        <f t="shared" ref="M84" si="440">SUM(L84,I84,F84)</f>
        <v>0</v>
      </c>
      <c r="N84" s="196">
        <f t="shared" si="328"/>
        <v>0</v>
      </c>
      <c r="O84" s="197">
        <v>0</v>
      </c>
      <c r="P84" s="198">
        <f t="shared" ref="P84" si="441">SUM(O84,L84,I84,F84)</f>
        <v>0</v>
      </c>
      <c r="Q84" s="196">
        <f t="shared" si="329"/>
        <v>0</v>
      </c>
      <c r="R84" s="197">
        <v>0</v>
      </c>
      <c r="S84" s="197">
        <f>SUM(R84,O84,L84,I84,F84)</f>
        <v>0</v>
      </c>
      <c r="T84" s="196">
        <f t="shared" si="330"/>
        <v>0</v>
      </c>
      <c r="U84" s="197">
        <v>0</v>
      </c>
      <c r="V84" s="198">
        <f t="shared" ref="V84" si="442">SUM(U84,R84,O84,L84,I84,F84)</f>
        <v>0</v>
      </c>
      <c r="W84" s="196">
        <f t="shared" si="331"/>
        <v>0</v>
      </c>
      <c r="X84" s="197">
        <v>0</v>
      </c>
      <c r="Y84" s="198">
        <f t="shared" ref="Y84" si="443">SUM(X84,U84,R84,O84,L84,I84,F84)</f>
        <v>0</v>
      </c>
      <c r="Z84" s="196">
        <f t="shared" si="332"/>
        <v>0</v>
      </c>
      <c r="AA84" s="197">
        <v>0</v>
      </c>
      <c r="AB84" s="198">
        <f t="shared" ref="AB84" si="444">SUM(AA84,X84,U84,R84,O84,L84,I84,F84)</f>
        <v>0</v>
      </c>
      <c r="AC84" s="196">
        <f t="shared" si="333"/>
        <v>0</v>
      </c>
      <c r="AD84" s="197">
        <v>0</v>
      </c>
      <c r="AE84" s="198">
        <f>SUM(AD84,AA84,X84,U84,R84,O84,L84,I84,F84)</f>
        <v>0</v>
      </c>
      <c r="AF84" s="196">
        <f t="shared" si="334"/>
        <v>0</v>
      </c>
      <c r="AG84" s="197">
        <v>0</v>
      </c>
      <c r="AH84" s="198">
        <f t="shared" ref="AH84" si="445">SUM(AG84,AD84,AA84,X84,U84,R84,O84,L84,I84,F84)</f>
        <v>0</v>
      </c>
      <c r="AI84" s="196">
        <f t="shared" si="335"/>
        <v>0</v>
      </c>
      <c r="AJ84" s="197">
        <v>0</v>
      </c>
      <c r="AK84" s="198">
        <f t="shared" ref="AK84" si="446">SUM(AJ84,AG84,AD84,AA84,X84,U84,R84,O84,L84,I84,F84)</f>
        <v>0</v>
      </c>
      <c r="AL84" s="196">
        <f t="shared" si="336"/>
        <v>0</v>
      </c>
      <c r="AM84" s="197">
        <v>0</v>
      </c>
      <c r="AN84" s="198">
        <f t="shared" ref="AN84" si="447">SUM(AM84,AJ84,AG84,AD84,AA84,X84,U84,R84,O84,L84,I84,F84)</f>
        <v>0</v>
      </c>
      <c r="AO84" s="196">
        <f t="shared" si="337"/>
        <v>0</v>
      </c>
      <c r="AP84" s="197">
        <v>0.2</v>
      </c>
      <c r="AQ84" s="198">
        <f t="shared" ref="AQ84" si="448">SUM(AP84,AM84,AJ84,AG84,AD84,AA84,X84,U84,R84,O84,L84,I84,F84)</f>
        <v>0.2</v>
      </c>
      <c r="AR84" s="196">
        <f t="shared" si="338"/>
        <v>0</v>
      </c>
      <c r="AS84" s="197">
        <v>0.2</v>
      </c>
      <c r="AT84" s="198">
        <f t="shared" ref="AT84" si="449">SUM(AS84,AP84,AM84,AJ84,AG84,AD84,AA84,X84,U84,R84,O84,L84,I84,F84)</f>
        <v>0.4</v>
      </c>
      <c r="AU84" s="196">
        <f t="shared" si="339"/>
        <v>0</v>
      </c>
      <c r="AV84" s="197">
        <v>0.6</v>
      </c>
      <c r="AW84" s="198">
        <f>SUM(AV84,AS84,AP84,AM84,AJ84,AG84,AD84,AA84,X84,U84,R84,O84,L84,I84,F84)</f>
        <v>1</v>
      </c>
    </row>
    <row r="85" spans="1:49">
      <c r="A85" s="217"/>
      <c r="B85" s="218"/>
      <c r="C85" s="187"/>
      <c r="D85" s="219"/>
      <c r="E85" s="202"/>
      <c r="F85" s="197"/>
      <c r="G85" s="199"/>
      <c r="H85" s="196"/>
      <c r="I85" s="197"/>
      <c r="J85" s="199"/>
      <c r="K85" s="196"/>
      <c r="L85" s="197"/>
      <c r="M85" s="199"/>
      <c r="N85" s="196"/>
      <c r="O85" s="197"/>
      <c r="P85" s="199"/>
      <c r="Q85" s="196"/>
      <c r="R85" s="197"/>
      <c r="S85" s="200"/>
      <c r="T85" s="196"/>
      <c r="U85" s="197"/>
      <c r="V85" s="199"/>
      <c r="W85" s="196"/>
      <c r="X85" s="197"/>
      <c r="Y85" s="199"/>
      <c r="Z85" s="196"/>
      <c r="AA85" s="197"/>
      <c r="AB85" s="199"/>
      <c r="AC85" s="196"/>
      <c r="AD85" s="197"/>
      <c r="AE85" s="199"/>
      <c r="AF85" s="196"/>
      <c r="AG85" s="197"/>
      <c r="AH85" s="199"/>
      <c r="AI85" s="196"/>
      <c r="AJ85" s="197"/>
      <c r="AK85" s="199"/>
      <c r="AL85" s="196"/>
      <c r="AM85" s="197"/>
      <c r="AN85" s="199"/>
      <c r="AO85" s="196"/>
      <c r="AP85" s="197"/>
      <c r="AQ85" s="199"/>
      <c r="AR85" s="196"/>
      <c r="AS85" s="197"/>
      <c r="AT85" s="199"/>
      <c r="AU85" s="196"/>
      <c r="AV85" s="197"/>
      <c r="AW85" s="199"/>
    </row>
    <row r="86" spans="1:49" ht="24.95" customHeight="1">
      <c r="A86" s="220" t="s">
        <v>841</v>
      </c>
      <c r="B86" s="221" t="s">
        <v>487</v>
      </c>
      <c r="C86" s="222">
        <f>Orçamento!K606</f>
        <v>0</v>
      </c>
      <c r="D86" s="223">
        <f t="shared" si="323"/>
        <v>0</v>
      </c>
      <c r="E86" s="202">
        <f t="shared" si="324"/>
        <v>0</v>
      </c>
      <c r="F86" s="197">
        <v>0</v>
      </c>
      <c r="G86" s="198">
        <f t="shared" si="325"/>
        <v>0</v>
      </c>
      <c r="H86" s="196">
        <f t="shared" si="326"/>
        <v>0</v>
      </c>
      <c r="I86" s="197">
        <v>0</v>
      </c>
      <c r="J86" s="198">
        <f t="shared" ref="J86" si="450">SUM(I86,F86)</f>
        <v>0</v>
      </c>
      <c r="K86" s="196">
        <f t="shared" si="327"/>
        <v>0</v>
      </c>
      <c r="L86" s="197">
        <v>0</v>
      </c>
      <c r="M86" s="198">
        <f t="shared" ref="M86" si="451">SUM(L86,I86,F86)</f>
        <v>0</v>
      </c>
      <c r="N86" s="196">
        <f t="shared" si="328"/>
        <v>0</v>
      </c>
      <c r="O86" s="197">
        <v>0</v>
      </c>
      <c r="P86" s="198">
        <f t="shared" ref="P86" si="452">SUM(O86,L86,I86,F86)</f>
        <v>0</v>
      </c>
      <c r="Q86" s="196">
        <f t="shared" si="329"/>
        <v>0</v>
      </c>
      <c r="R86" s="197">
        <v>0</v>
      </c>
      <c r="S86" s="197">
        <f>SUM(R86,O86,L86,I86,F86)</f>
        <v>0</v>
      </c>
      <c r="T86" s="196">
        <f t="shared" si="330"/>
        <v>0</v>
      </c>
      <c r="U86" s="197">
        <v>0</v>
      </c>
      <c r="V86" s="198">
        <f t="shared" ref="V86" si="453">SUM(U86,R86,O86,L86,I86,F86)</f>
        <v>0</v>
      </c>
      <c r="W86" s="196">
        <f t="shared" si="331"/>
        <v>0</v>
      </c>
      <c r="X86" s="197">
        <v>0</v>
      </c>
      <c r="Y86" s="198">
        <f t="shared" ref="Y86" si="454">SUM(X86,U86,R86,O86,L86,I86,F86)</f>
        <v>0</v>
      </c>
      <c r="Z86" s="196">
        <f t="shared" si="332"/>
        <v>0</v>
      </c>
      <c r="AA86" s="197">
        <v>0</v>
      </c>
      <c r="AB86" s="198">
        <f t="shared" ref="AB86" si="455">SUM(AA86,X86,U86,R86,O86,L86,I86,F86)</f>
        <v>0</v>
      </c>
      <c r="AC86" s="196">
        <f t="shared" si="333"/>
        <v>0</v>
      </c>
      <c r="AD86" s="197">
        <v>0</v>
      </c>
      <c r="AE86" s="198">
        <f>SUM(AD86,AA86,X86,U86,R86,O86,L86,I86,F86)</f>
        <v>0</v>
      </c>
      <c r="AF86" s="196">
        <f t="shared" si="334"/>
        <v>0</v>
      </c>
      <c r="AG86" s="197">
        <v>0</v>
      </c>
      <c r="AH86" s="198">
        <f t="shared" ref="AH86" si="456">SUM(AG86,AD86,AA86,X86,U86,R86,O86,L86,I86,F86)</f>
        <v>0</v>
      </c>
      <c r="AI86" s="196">
        <f t="shared" si="335"/>
        <v>0</v>
      </c>
      <c r="AJ86" s="197">
        <v>0</v>
      </c>
      <c r="AK86" s="198">
        <f t="shared" ref="AK86" si="457">SUM(AJ86,AG86,AD86,AA86,X86,U86,R86,O86,L86,I86,F86)</f>
        <v>0</v>
      </c>
      <c r="AL86" s="196">
        <f t="shared" si="336"/>
        <v>0</v>
      </c>
      <c r="AM86" s="197">
        <v>0</v>
      </c>
      <c r="AN86" s="198">
        <f t="shared" ref="AN86" si="458">SUM(AM86,AJ86,AG86,AD86,AA86,X86,U86,R86,O86,L86,I86,F86)</f>
        <v>0</v>
      </c>
      <c r="AO86" s="196">
        <f t="shared" si="337"/>
        <v>0</v>
      </c>
      <c r="AP86" s="197">
        <v>0.2</v>
      </c>
      <c r="AQ86" s="198">
        <f t="shared" ref="AQ86" si="459">SUM(AP86,AM86,AJ86,AG86,AD86,AA86,X86,U86,R86,O86,L86,I86,F86)</f>
        <v>0.2</v>
      </c>
      <c r="AR86" s="196">
        <f t="shared" si="338"/>
        <v>0</v>
      </c>
      <c r="AS86" s="197">
        <v>0.2</v>
      </c>
      <c r="AT86" s="198">
        <f t="shared" ref="AT86" si="460">SUM(AS86,AP86,AM86,AJ86,AG86,AD86,AA86,X86,U86,R86,O86,L86,I86,F86)</f>
        <v>0.4</v>
      </c>
      <c r="AU86" s="196">
        <f t="shared" si="339"/>
        <v>0</v>
      </c>
      <c r="AV86" s="197">
        <v>0.6</v>
      </c>
      <c r="AW86" s="198">
        <f>SUM(AV86,AS86,AP86,AM86,AJ86,AG86,AD86,AA86,X86,U86,R86,O86,L86,I86,F86)</f>
        <v>1</v>
      </c>
    </row>
    <row r="87" spans="1:49">
      <c r="A87" s="217"/>
      <c r="B87" s="218"/>
      <c r="C87" s="187"/>
      <c r="D87" s="219"/>
      <c r="E87" s="202"/>
      <c r="F87" s="197"/>
      <c r="G87" s="199"/>
      <c r="H87" s="196"/>
      <c r="I87" s="197"/>
      <c r="J87" s="199"/>
      <c r="K87" s="196"/>
      <c r="L87" s="197"/>
      <c r="M87" s="199"/>
      <c r="N87" s="196"/>
      <c r="O87" s="197"/>
      <c r="P87" s="199"/>
      <c r="Q87" s="196"/>
      <c r="R87" s="197"/>
      <c r="S87" s="200"/>
      <c r="T87" s="196"/>
      <c r="U87" s="197"/>
      <c r="V87" s="199"/>
      <c r="W87" s="196"/>
      <c r="X87" s="197"/>
      <c r="Y87" s="199"/>
      <c r="Z87" s="196"/>
      <c r="AA87" s="197"/>
      <c r="AB87" s="199"/>
      <c r="AC87" s="196"/>
      <c r="AD87" s="197"/>
      <c r="AE87" s="199"/>
      <c r="AF87" s="196"/>
      <c r="AG87" s="197"/>
      <c r="AH87" s="199"/>
      <c r="AI87" s="196"/>
      <c r="AJ87" s="197"/>
      <c r="AK87" s="199"/>
      <c r="AL87" s="196"/>
      <c r="AM87" s="197"/>
      <c r="AN87" s="199"/>
      <c r="AO87" s="196"/>
      <c r="AP87" s="197"/>
      <c r="AQ87" s="199"/>
      <c r="AR87" s="196"/>
      <c r="AS87" s="197"/>
      <c r="AT87" s="199"/>
      <c r="AU87" s="196"/>
      <c r="AV87" s="197"/>
      <c r="AW87" s="199"/>
    </row>
    <row r="88" spans="1:49" ht="24.95" customHeight="1">
      <c r="A88" s="220" t="s">
        <v>844</v>
      </c>
      <c r="B88" s="221" t="s">
        <v>845</v>
      </c>
      <c r="C88" s="222">
        <f>Orçamento!K611</f>
        <v>0</v>
      </c>
      <c r="D88" s="223">
        <f t="shared" si="323"/>
        <v>0</v>
      </c>
      <c r="E88" s="202">
        <f t="shared" si="324"/>
        <v>0</v>
      </c>
      <c r="F88" s="197">
        <v>0</v>
      </c>
      <c r="G88" s="198">
        <f t="shared" si="325"/>
        <v>0</v>
      </c>
      <c r="H88" s="196">
        <f t="shared" si="326"/>
        <v>0</v>
      </c>
      <c r="I88" s="197">
        <v>0</v>
      </c>
      <c r="J88" s="198">
        <f t="shared" ref="J88" si="461">SUM(I88,F88)</f>
        <v>0</v>
      </c>
      <c r="K88" s="196">
        <f t="shared" si="327"/>
        <v>0</v>
      </c>
      <c r="L88" s="197">
        <v>0</v>
      </c>
      <c r="M88" s="198">
        <f t="shared" ref="M88" si="462">SUM(L88,I88,F88)</f>
        <v>0</v>
      </c>
      <c r="N88" s="196">
        <f t="shared" si="328"/>
        <v>0</v>
      </c>
      <c r="O88" s="197">
        <v>0</v>
      </c>
      <c r="P88" s="198">
        <f t="shared" ref="P88" si="463">SUM(O88,L88,I88,F88)</f>
        <v>0</v>
      </c>
      <c r="Q88" s="196">
        <f t="shared" si="329"/>
        <v>0</v>
      </c>
      <c r="R88" s="197">
        <v>0</v>
      </c>
      <c r="S88" s="197">
        <f>SUM(R88,O88,L88,I88,F88)</f>
        <v>0</v>
      </c>
      <c r="T88" s="196">
        <f t="shared" si="330"/>
        <v>0</v>
      </c>
      <c r="U88" s="197">
        <v>0</v>
      </c>
      <c r="V88" s="198">
        <f t="shared" ref="V88" si="464">SUM(U88,R88,O88,L88,I88,F88)</f>
        <v>0</v>
      </c>
      <c r="W88" s="196">
        <f t="shared" si="331"/>
        <v>0</v>
      </c>
      <c r="X88" s="197">
        <v>0</v>
      </c>
      <c r="Y88" s="198">
        <f t="shared" ref="Y88" si="465">SUM(X88,U88,R88,O88,L88,I88,F88)</f>
        <v>0</v>
      </c>
      <c r="Z88" s="196">
        <f t="shared" si="332"/>
        <v>0</v>
      </c>
      <c r="AA88" s="197">
        <v>0</v>
      </c>
      <c r="AB88" s="198">
        <f t="shared" ref="AB88" si="466">SUM(AA88,X88,U88,R88,O88,L88,I88,F88)</f>
        <v>0</v>
      </c>
      <c r="AC88" s="196">
        <f t="shared" si="333"/>
        <v>0</v>
      </c>
      <c r="AD88" s="197">
        <v>0</v>
      </c>
      <c r="AE88" s="198">
        <f>SUM(AD88,AA88,X88,U88,R88,O88,L88,I88,F88)</f>
        <v>0</v>
      </c>
      <c r="AF88" s="196">
        <f t="shared" si="334"/>
        <v>0</v>
      </c>
      <c r="AG88" s="197">
        <v>0</v>
      </c>
      <c r="AH88" s="198">
        <f t="shared" ref="AH88" si="467">SUM(AG88,AD88,AA88,X88,U88,R88,O88,L88,I88,F88)</f>
        <v>0</v>
      </c>
      <c r="AI88" s="196">
        <f t="shared" si="335"/>
        <v>0</v>
      </c>
      <c r="AJ88" s="197">
        <v>0</v>
      </c>
      <c r="AK88" s="198">
        <f t="shared" ref="AK88" si="468">SUM(AJ88,AG88,AD88,AA88,X88,U88,R88,O88,L88,I88,F88)</f>
        <v>0</v>
      </c>
      <c r="AL88" s="196">
        <f t="shared" si="336"/>
        <v>0</v>
      </c>
      <c r="AM88" s="197">
        <v>0</v>
      </c>
      <c r="AN88" s="198">
        <f t="shared" ref="AN88" si="469">SUM(AM88,AJ88,AG88,AD88,AA88,X88,U88,R88,O88,L88,I88,F88)</f>
        <v>0</v>
      </c>
      <c r="AO88" s="196">
        <f t="shared" si="337"/>
        <v>0</v>
      </c>
      <c r="AP88" s="197">
        <v>0</v>
      </c>
      <c r="AQ88" s="198">
        <f t="shared" ref="AQ88" si="470">SUM(AP88,AM88,AJ88,AG88,AD88,AA88,X88,U88,R88,O88,L88,I88,F88)</f>
        <v>0</v>
      </c>
      <c r="AR88" s="196">
        <f t="shared" si="338"/>
        <v>0</v>
      </c>
      <c r="AS88" s="197">
        <v>0</v>
      </c>
      <c r="AT88" s="198">
        <f t="shared" ref="AT88" si="471">SUM(AS88,AP88,AM88,AJ88,AG88,AD88,AA88,X88,U88,R88,O88,L88,I88,F88)</f>
        <v>0</v>
      </c>
      <c r="AU88" s="196">
        <f t="shared" si="339"/>
        <v>0</v>
      </c>
      <c r="AV88" s="197">
        <v>1</v>
      </c>
      <c r="AW88" s="198">
        <f>SUM(AV88,AS88,AP88,AM88,AJ88,AG88,AD88,AA88,X88,U88,R88,O88,L88,I88,F88)</f>
        <v>1</v>
      </c>
    </row>
    <row r="89" spans="1:49">
      <c r="A89" s="217"/>
      <c r="B89" s="218"/>
      <c r="C89" s="187"/>
      <c r="D89" s="219"/>
      <c r="E89" s="202"/>
      <c r="F89" s="197"/>
      <c r="G89" s="199"/>
      <c r="H89" s="196"/>
      <c r="I89" s="197"/>
      <c r="J89" s="199"/>
      <c r="K89" s="196"/>
      <c r="L89" s="197"/>
      <c r="M89" s="199"/>
      <c r="N89" s="196"/>
      <c r="O89" s="197"/>
      <c r="P89" s="199"/>
      <c r="Q89" s="196"/>
      <c r="R89" s="197"/>
      <c r="S89" s="200"/>
      <c r="T89" s="196"/>
      <c r="U89" s="197"/>
      <c r="V89" s="199"/>
      <c r="W89" s="196"/>
      <c r="X89" s="197"/>
      <c r="Y89" s="199"/>
      <c r="Z89" s="196"/>
      <c r="AA89" s="197"/>
      <c r="AB89" s="199"/>
      <c r="AC89" s="196"/>
      <c r="AD89" s="197"/>
      <c r="AE89" s="199"/>
      <c r="AF89" s="196"/>
      <c r="AG89" s="197"/>
      <c r="AH89" s="199"/>
      <c r="AI89" s="196"/>
      <c r="AJ89" s="197"/>
      <c r="AK89" s="199"/>
      <c r="AL89" s="196"/>
      <c r="AM89" s="197"/>
      <c r="AN89" s="199"/>
      <c r="AO89" s="196"/>
      <c r="AP89" s="197"/>
      <c r="AQ89" s="199"/>
      <c r="AR89" s="196"/>
      <c r="AS89" s="197"/>
      <c r="AT89" s="199"/>
      <c r="AU89" s="196"/>
      <c r="AV89" s="197"/>
      <c r="AW89" s="199"/>
    </row>
    <row r="90" spans="1:49" ht="24.95" customHeight="1">
      <c r="A90" s="220" t="s">
        <v>849</v>
      </c>
      <c r="B90" s="221" t="s">
        <v>850</v>
      </c>
      <c r="C90" s="222">
        <f>Orçamento!K616</f>
        <v>0</v>
      </c>
      <c r="D90" s="223">
        <f t="shared" si="323"/>
        <v>0</v>
      </c>
      <c r="E90" s="202">
        <f t="shared" si="324"/>
        <v>0</v>
      </c>
      <c r="F90" s="197">
        <v>0</v>
      </c>
      <c r="G90" s="198">
        <f t="shared" si="325"/>
        <v>0</v>
      </c>
      <c r="H90" s="196">
        <f t="shared" si="326"/>
        <v>0</v>
      </c>
      <c r="I90" s="197">
        <v>0</v>
      </c>
      <c r="J90" s="198">
        <f t="shared" ref="J90" si="472">SUM(I90,F90)</f>
        <v>0</v>
      </c>
      <c r="K90" s="196">
        <f t="shared" si="327"/>
        <v>0</v>
      </c>
      <c r="L90" s="197">
        <v>0</v>
      </c>
      <c r="M90" s="198">
        <f t="shared" ref="M90" si="473">SUM(L90,I90,F90)</f>
        <v>0</v>
      </c>
      <c r="N90" s="196">
        <f t="shared" si="328"/>
        <v>0</v>
      </c>
      <c r="O90" s="197">
        <v>0</v>
      </c>
      <c r="P90" s="198">
        <f t="shared" ref="P90" si="474">SUM(O90,L90,I90,F90)</f>
        <v>0</v>
      </c>
      <c r="Q90" s="196">
        <f t="shared" si="329"/>
        <v>0</v>
      </c>
      <c r="R90" s="197">
        <v>0.1</v>
      </c>
      <c r="S90" s="197">
        <f>SUM(R90,O90,L90,I90,F90)</f>
        <v>0.1</v>
      </c>
      <c r="T90" s="196">
        <f t="shared" si="330"/>
        <v>0</v>
      </c>
      <c r="U90" s="197">
        <v>0.1</v>
      </c>
      <c r="V90" s="198">
        <f t="shared" ref="V90" si="475">SUM(U90,R90,O90,L90,I90,F90)</f>
        <v>0.2</v>
      </c>
      <c r="W90" s="196">
        <f t="shared" si="331"/>
        <v>0</v>
      </c>
      <c r="X90" s="197">
        <v>0</v>
      </c>
      <c r="Y90" s="198">
        <f t="shared" ref="Y90" si="476">SUM(X90,U90,R90,O90,L90,I90,F90)</f>
        <v>0.2</v>
      </c>
      <c r="Z90" s="196">
        <f t="shared" si="332"/>
        <v>0</v>
      </c>
      <c r="AA90" s="197">
        <v>0</v>
      </c>
      <c r="AB90" s="198">
        <f t="shared" ref="AB90" si="477">SUM(AA90,X90,U90,R90,O90,L90,I90,F90)</f>
        <v>0.2</v>
      </c>
      <c r="AC90" s="196">
        <f t="shared" si="333"/>
        <v>0</v>
      </c>
      <c r="AD90" s="197">
        <v>0.4</v>
      </c>
      <c r="AE90" s="198">
        <f>SUM(AD90,AA90,X90,U90,R90,O90,L90,I90,F90)</f>
        <v>0.6</v>
      </c>
      <c r="AF90" s="196">
        <f t="shared" si="334"/>
        <v>0</v>
      </c>
      <c r="AG90" s="197">
        <v>0.4</v>
      </c>
      <c r="AH90" s="198">
        <f t="shared" ref="AH90" si="478">SUM(AG90,AD90,AA90,X90,U90,R90,O90,L90,I90,F90)</f>
        <v>1</v>
      </c>
      <c r="AI90" s="196">
        <f t="shared" si="335"/>
        <v>0</v>
      </c>
      <c r="AJ90" s="197">
        <v>0</v>
      </c>
      <c r="AK90" s="198">
        <f t="shared" ref="AK90" si="479">SUM(AJ90,AG90,AD90,AA90,X90,U90,R90,O90,L90,I90,F90)</f>
        <v>1</v>
      </c>
      <c r="AL90" s="196">
        <f t="shared" si="336"/>
        <v>0</v>
      </c>
      <c r="AM90" s="197">
        <v>0</v>
      </c>
      <c r="AN90" s="198">
        <f t="shared" ref="AN90" si="480">SUM(AM90,AJ90,AG90,AD90,AA90,X90,U90,R90,O90,L90,I90,F90)</f>
        <v>1</v>
      </c>
      <c r="AO90" s="196">
        <f t="shared" si="337"/>
        <v>0</v>
      </c>
      <c r="AP90" s="197">
        <v>0</v>
      </c>
      <c r="AQ90" s="198">
        <f t="shared" ref="AQ90" si="481">SUM(AP90,AM90,AJ90,AG90,AD90,AA90,X90,U90,R90,O90,L90,I90,F90)</f>
        <v>1</v>
      </c>
      <c r="AR90" s="196">
        <f t="shared" si="338"/>
        <v>0</v>
      </c>
      <c r="AS90" s="197">
        <v>0</v>
      </c>
      <c r="AT90" s="198">
        <f t="shared" ref="AT90" si="482">SUM(AS90,AP90,AM90,AJ90,AG90,AD90,AA90,X90,U90,R90,O90,L90,I90,F90)</f>
        <v>1</v>
      </c>
      <c r="AU90" s="196">
        <f t="shared" si="339"/>
        <v>0</v>
      </c>
      <c r="AV90" s="197">
        <v>0</v>
      </c>
      <c r="AW90" s="198">
        <f>SUM(AV90,AS90,AP90,AM90,AJ90,AG90,AD90,AA90,X90,U90,R90,O90,L90,I90,F90)</f>
        <v>1</v>
      </c>
    </row>
    <row r="91" spans="1:49">
      <c r="A91" s="217"/>
      <c r="B91" s="218"/>
      <c r="C91" s="187"/>
      <c r="D91" s="219"/>
      <c r="E91" s="202"/>
      <c r="F91" s="197"/>
      <c r="G91" s="199"/>
      <c r="H91" s="196"/>
      <c r="I91" s="197"/>
      <c r="J91" s="199"/>
      <c r="K91" s="196"/>
      <c r="L91" s="197"/>
      <c r="M91" s="199"/>
      <c r="N91" s="196"/>
      <c r="O91" s="197"/>
      <c r="P91" s="199"/>
      <c r="Q91" s="196"/>
      <c r="R91" s="197"/>
      <c r="S91" s="200"/>
      <c r="T91" s="196"/>
      <c r="U91" s="197"/>
      <c r="V91" s="199"/>
      <c r="W91" s="196"/>
      <c r="X91" s="197"/>
      <c r="Y91" s="199"/>
      <c r="Z91" s="196"/>
      <c r="AA91" s="197"/>
      <c r="AB91" s="199"/>
      <c r="AC91" s="196"/>
      <c r="AD91" s="197"/>
      <c r="AE91" s="199"/>
      <c r="AF91" s="196"/>
      <c r="AG91" s="197"/>
      <c r="AH91" s="199"/>
      <c r="AI91" s="196"/>
      <c r="AJ91" s="197"/>
      <c r="AK91" s="199"/>
      <c r="AL91" s="196"/>
      <c r="AM91" s="197"/>
      <c r="AN91" s="199"/>
      <c r="AO91" s="196"/>
      <c r="AP91" s="197"/>
      <c r="AQ91" s="199"/>
      <c r="AR91" s="196"/>
      <c r="AS91" s="197"/>
      <c r="AT91" s="199"/>
      <c r="AU91" s="196"/>
      <c r="AV91" s="197"/>
      <c r="AW91" s="199"/>
    </row>
    <row r="92" spans="1:49" ht="24.95" customHeight="1">
      <c r="A92" s="220" t="s">
        <v>932</v>
      </c>
      <c r="B92" s="221" t="s">
        <v>933</v>
      </c>
      <c r="C92" s="222">
        <f>Orçamento!K694</f>
        <v>0</v>
      </c>
      <c r="D92" s="223">
        <f t="shared" si="323"/>
        <v>0</v>
      </c>
      <c r="E92" s="202">
        <f t="shared" si="324"/>
        <v>0</v>
      </c>
      <c r="F92" s="197">
        <v>0</v>
      </c>
      <c r="G92" s="198">
        <f t="shared" si="325"/>
        <v>0</v>
      </c>
      <c r="H92" s="196">
        <f t="shared" si="326"/>
        <v>0</v>
      </c>
      <c r="I92" s="197">
        <v>0</v>
      </c>
      <c r="J92" s="198">
        <f t="shared" ref="J92" si="483">SUM(I92,F92)</f>
        <v>0</v>
      </c>
      <c r="K92" s="196">
        <f t="shared" si="327"/>
        <v>0</v>
      </c>
      <c r="L92" s="197">
        <v>0</v>
      </c>
      <c r="M92" s="198">
        <f t="shared" ref="M92" si="484">SUM(L92,I92,F92)</f>
        <v>0</v>
      </c>
      <c r="N92" s="196">
        <f t="shared" si="328"/>
        <v>0</v>
      </c>
      <c r="O92" s="197">
        <v>0</v>
      </c>
      <c r="P92" s="198">
        <f t="shared" ref="P92" si="485">SUM(O92,L92,I92,F92)</f>
        <v>0</v>
      </c>
      <c r="Q92" s="196">
        <f t="shared" si="329"/>
        <v>0</v>
      </c>
      <c r="R92" s="197">
        <v>0</v>
      </c>
      <c r="S92" s="197">
        <f>SUM(R92,O92,L92,I92,F92)</f>
        <v>0</v>
      </c>
      <c r="T92" s="196">
        <f t="shared" si="330"/>
        <v>0</v>
      </c>
      <c r="U92" s="197">
        <v>0</v>
      </c>
      <c r="V92" s="198">
        <f t="shared" ref="V92" si="486">SUM(U92,R92,O92,L92,I92,F92)</f>
        <v>0</v>
      </c>
      <c r="W92" s="196">
        <f t="shared" si="331"/>
        <v>0</v>
      </c>
      <c r="X92" s="197">
        <v>0</v>
      </c>
      <c r="Y92" s="198">
        <f t="shared" ref="Y92" si="487">SUM(X92,U92,R92,O92,L92,I92,F92)</f>
        <v>0</v>
      </c>
      <c r="Z92" s="196">
        <f t="shared" si="332"/>
        <v>0</v>
      </c>
      <c r="AA92" s="197">
        <v>0</v>
      </c>
      <c r="AB92" s="198">
        <f t="shared" ref="AB92" si="488">SUM(AA92,X92,U92,R92,O92,L92,I92,F92)</f>
        <v>0</v>
      </c>
      <c r="AC92" s="196">
        <f t="shared" si="333"/>
        <v>0</v>
      </c>
      <c r="AD92" s="197">
        <v>0.2</v>
      </c>
      <c r="AE92" s="198">
        <f>SUM(AD92,AA92,X92,U92,R92,O92,L92,I92,F92)</f>
        <v>0.2</v>
      </c>
      <c r="AF92" s="196">
        <f t="shared" si="334"/>
        <v>0</v>
      </c>
      <c r="AG92" s="197">
        <v>0.2</v>
      </c>
      <c r="AH92" s="198">
        <f t="shared" ref="AH92" si="489">SUM(AG92,AD92,AA92,X92,U92,R92,O92,L92,I92,F92)</f>
        <v>0.4</v>
      </c>
      <c r="AI92" s="196">
        <f t="shared" si="335"/>
        <v>0</v>
      </c>
      <c r="AJ92" s="197">
        <v>0.2</v>
      </c>
      <c r="AK92" s="198">
        <f t="shared" ref="AK92" si="490">SUM(AJ92,AG92,AD92,AA92,X92,U92,R92,O92,L92,I92,F92)</f>
        <v>0.60000000000000009</v>
      </c>
      <c r="AL92" s="196">
        <f t="shared" si="336"/>
        <v>0</v>
      </c>
      <c r="AM92" s="197">
        <v>0.2</v>
      </c>
      <c r="AN92" s="198">
        <f t="shared" ref="AN92" si="491">SUM(AM92,AJ92,AG92,AD92,AA92,X92,U92,R92,O92,L92,I92,F92)</f>
        <v>0.8</v>
      </c>
      <c r="AO92" s="196">
        <f t="shared" si="337"/>
        <v>0</v>
      </c>
      <c r="AP92" s="197">
        <v>0.2</v>
      </c>
      <c r="AQ92" s="198">
        <f t="shared" ref="AQ92" si="492">SUM(AP92,AM92,AJ92,AG92,AD92,AA92,X92,U92,R92,O92,L92,I92,F92)</f>
        <v>1</v>
      </c>
      <c r="AR92" s="196">
        <f t="shared" si="338"/>
        <v>0</v>
      </c>
      <c r="AS92" s="197">
        <v>0</v>
      </c>
      <c r="AT92" s="198">
        <f t="shared" ref="AT92" si="493">SUM(AS92,AP92,AM92,AJ92,AG92,AD92,AA92,X92,U92,R92,O92,L92,I92,F92)</f>
        <v>1</v>
      </c>
      <c r="AU92" s="196">
        <f t="shared" si="339"/>
        <v>0</v>
      </c>
      <c r="AV92" s="197">
        <v>0</v>
      </c>
      <c r="AW92" s="198">
        <f>SUM(AV92,AS92,AP92,AM92,AJ92,AG92,AD92,AA92,X92,U92,R92,O92,L92,I92,F92)</f>
        <v>1</v>
      </c>
    </row>
    <row r="93" spans="1:49">
      <c r="A93" s="217"/>
      <c r="B93" s="218"/>
      <c r="C93" s="187"/>
      <c r="D93" s="219"/>
      <c r="E93" s="202"/>
      <c r="F93" s="197"/>
      <c r="G93" s="199"/>
      <c r="H93" s="196"/>
      <c r="I93" s="197"/>
      <c r="J93" s="199"/>
      <c r="K93" s="196"/>
      <c r="L93" s="197"/>
      <c r="M93" s="199"/>
      <c r="N93" s="196"/>
      <c r="O93" s="197"/>
      <c r="P93" s="199"/>
      <c r="Q93" s="196"/>
      <c r="R93" s="197"/>
      <c r="S93" s="200"/>
      <c r="T93" s="196"/>
      <c r="U93" s="197"/>
      <c r="V93" s="199"/>
      <c r="W93" s="196"/>
      <c r="X93" s="197"/>
      <c r="Y93" s="199"/>
      <c r="Z93" s="196"/>
      <c r="AA93" s="197"/>
      <c r="AB93" s="199"/>
      <c r="AC93" s="196"/>
      <c r="AD93" s="197"/>
      <c r="AE93" s="199"/>
      <c r="AF93" s="196"/>
      <c r="AG93" s="197"/>
      <c r="AH93" s="199"/>
      <c r="AI93" s="196"/>
      <c r="AJ93" s="197"/>
      <c r="AK93" s="199"/>
      <c r="AL93" s="196"/>
      <c r="AM93" s="197"/>
      <c r="AN93" s="199"/>
      <c r="AO93" s="196"/>
      <c r="AP93" s="197"/>
      <c r="AQ93" s="199"/>
      <c r="AR93" s="196"/>
      <c r="AS93" s="197"/>
      <c r="AT93" s="199"/>
      <c r="AU93" s="196"/>
      <c r="AV93" s="197"/>
      <c r="AW93" s="199"/>
    </row>
    <row r="94" spans="1:49" ht="24.95" customHeight="1">
      <c r="A94" s="220" t="s">
        <v>969</v>
      </c>
      <c r="B94" s="221" t="s">
        <v>970</v>
      </c>
      <c r="C94" s="222">
        <f>Orçamento!K711</f>
        <v>0</v>
      </c>
      <c r="D94" s="223">
        <f t="shared" si="323"/>
        <v>0</v>
      </c>
      <c r="E94" s="202">
        <f t="shared" si="324"/>
        <v>0</v>
      </c>
      <c r="F94" s="197">
        <v>0</v>
      </c>
      <c r="G94" s="198">
        <f t="shared" si="325"/>
        <v>0</v>
      </c>
      <c r="H94" s="196">
        <f t="shared" si="326"/>
        <v>0</v>
      </c>
      <c r="I94" s="197">
        <v>0</v>
      </c>
      <c r="J94" s="198">
        <f t="shared" ref="J94" si="494">SUM(I94,F94)</f>
        <v>0</v>
      </c>
      <c r="K94" s="196">
        <f t="shared" si="327"/>
        <v>0</v>
      </c>
      <c r="L94" s="197">
        <v>0</v>
      </c>
      <c r="M94" s="198">
        <f t="shared" ref="M94" si="495">SUM(L94,I94,F94)</f>
        <v>0</v>
      </c>
      <c r="N94" s="196">
        <f t="shared" si="328"/>
        <v>0</v>
      </c>
      <c r="O94" s="197">
        <v>0</v>
      </c>
      <c r="P94" s="198">
        <f t="shared" ref="P94" si="496">SUM(O94,L94,I94,F94)</f>
        <v>0</v>
      </c>
      <c r="Q94" s="196">
        <f t="shared" si="329"/>
        <v>0</v>
      </c>
      <c r="R94" s="197">
        <v>0</v>
      </c>
      <c r="S94" s="197">
        <f>SUM(R94,O94,L94,I94,F94)</f>
        <v>0</v>
      </c>
      <c r="T94" s="196">
        <f t="shared" si="330"/>
        <v>0</v>
      </c>
      <c r="U94" s="197">
        <v>0.1</v>
      </c>
      <c r="V94" s="198">
        <f t="shared" ref="V94" si="497">SUM(U94,R94,O94,L94,I94,F94)</f>
        <v>0.1</v>
      </c>
      <c r="W94" s="196">
        <f t="shared" si="331"/>
        <v>0</v>
      </c>
      <c r="X94" s="197">
        <v>0</v>
      </c>
      <c r="Y94" s="198">
        <f t="shared" ref="Y94" si="498">SUM(X94,U94,R94,O94,L94,I94,F94)</f>
        <v>0.1</v>
      </c>
      <c r="Z94" s="196">
        <f t="shared" si="332"/>
        <v>0</v>
      </c>
      <c r="AA94" s="197">
        <v>0.4</v>
      </c>
      <c r="AB94" s="198">
        <f t="shared" ref="AB94" si="499">SUM(AA94,X94,U94,R94,O94,L94,I94,F94)</f>
        <v>0.5</v>
      </c>
      <c r="AC94" s="196">
        <f t="shared" si="333"/>
        <v>0</v>
      </c>
      <c r="AD94" s="197">
        <v>0.4</v>
      </c>
      <c r="AE94" s="198">
        <f>SUM(AD94,AA94,X94,U94,R94,O94,L94,I94,F94)</f>
        <v>0.9</v>
      </c>
      <c r="AF94" s="196">
        <f t="shared" si="334"/>
        <v>0</v>
      </c>
      <c r="AG94" s="197">
        <v>0</v>
      </c>
      <c r="AH94" s="198">
        <f t="shared" ref="AH94" si="500">SUM(AG94,AD94,AA94,X94,U94,R94,O94,L94,I94,F94)</f>
        <v>0.9</v>
      </c>
      <c r="AI94" s="196">
        <f t="shared" si="335"/>
        <v>0</v>
      </c>
      <c r="AJ94" s="197">
        <v>0.1</v>
      </c>
      <c r="AK94" s="198">
        <f t="shared" ref="AK94" si="501">SUM(AJ94,AG94,AD94,AA94,X94,U94,R94,O94,L94,I94,F94)</f>
        <v>1</v>
      </c>
      <c r="AL94" s="196">
        <f t="shared" si="336"/>
        <v>0</v>
      </c>
      <c r="AM94" s="197">
        <v>0</v>
      </c>
      <c r="AN94" s="198">
        <f t="shared" ref="AN94" si="502">SUM(AM94,AJ94,AG94,AD94,AA94,X94,U94,R94,O94,L94,I94,F94)</f>
        <v>1</v>
      </c>
      <c r="AO94" s="196">
        <f t="shared" si="337"/>
        <v>0</v>
      </c>
      <c r="AP94" s="197">
        <v>0</v>
      </c>
      <c r="AQ94" s="198">
        <f t="shared" ref="AQ94" si="503">SUM(AP94,AM94,AJ94,AG94,AD94,AA94,X94,U94,R94,O94,L94,I94,F94)</f>
        <v>1</v>
      </c>
      <c r="AR94" s="196">
        <f t="shared" si="338"/>
        <v>0</v>
      </c>
      <c r="AS94" s="197">
        <v>0</v>
      </c>
      <c r="AT94" s="198">
        <f t="shared" ref="AT94" si="504">SUM(AS94,AP94,AM94,AJ94,AG94,AD94,AA94,X94,U94,R94,O94,L94,I94,F94)</f>
        <v>1</v>
      </c>
      <c r="AU94" s="196">
        <f t="shared" si="339"/>
        <v>0</v>
      </c>
      <c r="AV94" s="197">
        <v>0</v>
      </c>
      <c r="AW94" s="198">
        <f>SUM(AV94,AS94,AP94,AM94,AJ94,AG94,AD94,AA94,X94,U94,R94,O94,L94,I94,F94)</f>
        <v>1</v>
      </c>
    </row>
    <row r="95" spans="1:49">
      <c r="A95" s="217"/>
      <c r="B95" s="218"/>
      <c r="C95" s="187"/>
      <c r="D95" s="219"/>
      <c r="E95" s="202"/>
      <c r="F95" s="197"/>
      <c r="G95" s="199"/>
      <c r="H95" s="196"/>
      <c r="I95" s="197"/>
      <c r="J95" s="199"/>
      <c r="K95" s="196"/>
      <c r="L95" s="197"/>
      <c r="M95" s="199"/>
      <c r="N95" s="196"/>
      <c r="O95" s="197"/>
      <c r="P95" s="199"/>
      <c r="Q95" s="196"/>
      <c r="R95" s="197"/>
      <c r="S95" s="200"/>
      <c r="T95" s="196"/>
      <c r="U95" s="197"/>
      <c r="V95" s="199"/>
      <c r="W95" s="196"/>
      <c r="X95" s="197"/>
      <c r="Y95" s="199"/>
      <c r="Z95" s="196"/>
      <c r="AA95" s="197"/>
      <c r="AB95" s="199"/>
      <c r="AC95" s="196"/>
      <c r="AD95" s="197"/>
      <c r="AE95" s="199"/>
      <c r="AF95" s="196"/>
      <c r="AG95" s="197"/>
      <c r="AH95" s="199"/>
      <c r="AI95" s="196"/>
      <c r="AJ95" s="197"/>
      <c r="AK95" s="199"/>
      <c r="AL95" s="196"/>
      <c r="AM95" s="197"/>
      <c r="AN95" s="199"/>
      <c r="AO95" s="196"/>
      <c r="AP95" s="197"/>
      <c r="AQ95" s="199"/>
      <c r="AR95" s="196"/>
      <c r="AS95" s="197"/>
      <c r="AT95" s="199"/>
      <c r="AU95" s="196"/>
      <c r="AV95" s="197"/>
      <c r="AW95" s="199"/>
    </row>
    <row r="96" spans="1:49" ht="24.95" customHeight="1">
      <c r="A96" s="220" t="s">
        <v>1021</v>
      </c>
      <c r="B96" s="221" t="s">
        <v>1022</v>
      </c>
      <c r="C96" s="222">
        <f>Orçamento!K739</f>
        <v>0</v>
      </c>
      <c r="D96" s="223">
        <f t="shared" si="323"/>
        <v>0</v>
      </c>
      <c r="E96" s="202">
        <f t="shared" si="324"/>
        <v>0</v>
      </c>
      <c r="F96" s="197">
        <v>0</v>
      </c>
      <c r="G96" s="198">
        <f t="shared" si="325"/>
        <v>0</v>
      </c>
      <c r="H96" s="196">
        <f t="shared" si="326"/>
        <v>0</v>
      </c>
      <c r="I96" s="197">
        <v>0</v>
      </c>
      <c r="J96" s="198">
        <f t="shared" ref="J96" si="505">SUM(I96,F96)</f>
        <v>0</v>
      </c>
      <c r="K96" s="196">
        <f t="shared" si="327"/>
        <v>0</v>
      </c>
      <c r="L96" s="197">
        <v>0</v>
      </c>
      <c r="M96" s="198">
        <f t="shared" ref="M96" si="506">SUM(L96,I96,F96)</f>
        <v>0</v>
      </c>
      <c r="N96" s="196">
        <f t="shared" si="328"/>
        <v>0</v>
      </c>
      <c r="O96" s="197">
        <v>0</v>
      </c>
      <c r="P96" s="198">
        <f t="shared" ref="P96" si="507">SUM(O96,L96,I96,F96)</f>
        <v>0</v>
      </c>
      <c r="Q96" s="196">
        <f t="shared" si="329"/>
        <v>0</v>
      </c>
      <c r="R96" s="197">
        <v>0</v>
      </c>
      <c r="S96" s="197">
        <f>SUM(R96,O96,L96,I96,F96)</f>
        <v>0</v>
      </c>
      <c r="T96" s="196">
        <f t="shared" si="330"/>
        <v>0</v>
      </c>
      <c r="U96" s="197">
        <v>0</v>
      </c>
      <c r="V96" s="198">
        <f t="shared" ref="V96" si="508">SUM(U96,R96,O96,L96,I96,F96)</f>
        <v>0</v>
      </c>
      <c r="W96" s="196">
        <f t="shared" si="331"/>
        <v>0</v>
      </c>
      <c r="X96" s="197">
        <v>0</v>
      </c>
      <c r="Y96" s="198">
        <f t="shared" ref="Y96" si="509">SUM(X96,U96,R96,O96,L96,I96,F96)</f>
        <v>0</v>
      </c>
      <c r="Z96" s="196">
        <f t="shared" si="332"/>
        <v>0</v>
      </c>
      <c r="AA96" s="197">
        <v>0</v>
      </c>
      <c r="AB96" s="198">
        <f t="shared" ref="AB96" si="510">SUM(AA96,X96,U96,R96,O96,L96,I96,F96)</f>
        <v>0</v>
      </c>
      <c r="AC96" s="196">
        <f t="shared" si="333"/>
        <v>0</v>
      </c>
      <c r="AD96" s="197">
        <v>0.5</v>
      </c>
      <c r="AE96" s="198">
        <f>SUM(AD96,AA96,X96,U96,R96,O96,L96,I96,F96)</f>
        <v>0.5</v>
      </c>
      <c r="AF96" s="196">
        <f t="shared" si="334"/>
        <v>0</v>
      </c>
      <c r="AG96" s="197">
        <v>0.2</v>
      </c>
      <c r="AH96" s="198">
        <f t="shared" ref="AH96" si="511">SUM(AG96,AD96,AA96,X96,U96,R96,O96,L96,I96,F96)</f>
        <v>0.7</v>
      </c>
      <c r="AI96" s="196">
        <f t="shared" si="335"/>
        <v>0</v>
      </c>
      <c r="AJ96" s="197">
        <v>0.3</v>
      </c>
      <c r="AK96" s="198">
        <f t="shared" ref="AK96" si="512">SUM(AJ96,AG96,AD96,AA96,X96,U96,R96,O96,L96,I96,F96)</f>
        <v>1</v>
      </c>
      <c r="AL96" s="196">
        <f t="shared" si="336"/>
        <v>0</v>
      </c>
      <c r="AM96" s="197">
        <v>0</v>
      </c>
      <c r="AN96" s="198">
        <f t="shared" ref="AN96" si="513">SUM(AM96,AJ96,AG96,AD96,AA96,X96,U96,R96,O96,L96,I96,F96)</f>
        <v>1</v>
      </c>
      <c r="AO96" s="196">
        <f t="shared" si="337"/>
        <v>0</v>
      </c>
      <c r="AP96" s="197">
        <v>0</v>
      </c>
      <c r="AQ96" s="198">
        <f t="shared" ref="AQ96" si="514">SUM(AP96,AM96,AJ96,AG96,AD96,AA96,X96,U96,R96,O96,L96,I96,F96)</f>
        <v>1</v>
      </c>
      <c r="AR96" s="196">
        <f t="shared" si="338"/>
        <v>0</v>
      </c>
      <c r="AS96" s="197">
        <v>0</v>
      </c>
      <c r="AT96" s="198">
        <f t="shared" ref="AT96" si="515">SUM(AS96,AP96,AM96,AJ96,AG96,AD96,AA96,X96,U96,R96,O96,L96,I96,F96)</f>
        <v>1</v>
      </c>
      <c r="AU96" s="196">
        <f t="shared" si="339"/>
        <v>0</v>
      </c>
      <c r="AV96" s="197">
        <v>0</v>
      </c>
      <c r="AW96" s="198">
        <f>SUM(AV96,AS96,AP96,AM96,AJ96,AG96,AD96,AA96,X96,U96,R96,O96,L96,I96,F96)</f>
        <v>1</v>
      </c>
    </row>
    <row r="97" spans="1:49">
      <c r="A97" s="217"/>
      <c r="B97" s="218"/>
      <c r="C97" s="187"/>
      <c r="D97" s="219"/>
      <c r="E97" s="202"/>
      <c r="F97" s="197"/>
      <c r="G97" s="199"/>
      <c r="H97" s="196"/>
      <c r="I97" s="197"/>
      <c r="J97" s="199"/>
      <c r="K97" s="196"/>
      <c r="L97" s="197"/>
      <c r="M97" s="199"/>
      <c r="N97" s="196"/>
      <c r="O97" s="197"/>
      <c r="P97" s="199"/>
      <c r="Q97" s="196"/>
      <c r="R97" s="197"/>
      <c r="S97" s="200"/>
      <c r="T97" s="196"/>
      <c r="U97" s="197"/>
      <c r="V97" s="199"/>
      <c r="W97" s="196"/>
      <c r="X97" s="197"/>
      <c r="Y97" s="199"/>
      <c r="Z97" s="196"/>
      <c r="AA97" s="197"/>
      <c r="AB97" s="199"/>
      <c r="AC97" s="196"/>
      <c r="AD97" s="197"/>
      <c r="AE97" s="199"/>
      <c r="AF97" s="196"/>
      <c r="AG97" s="197"/>
      <c r="AH97" s="199"/>
      <c r="AI97" s="196"/>
      <c r="AJ97" s="197"/>
      <c r="AK97" s="199"/>
      <c r="AL97" s="196"/>
      <c r="AM97" s="197"/>
      <c r="AN97" s="199"/>
      <c r="AO97" s="196"/>
      <c r="AP97" s="197"/>
      <c r="AQ97" s="199"/>
      <c r="AR97" s="196"/>
      <c r="AS97" s="197"/>
      <c r="AT97" s="199"/>
      <c r="AU97" s="196"/>
      <c r="AV97" s="197"/>
      <c r="AW97" s="199"/>
    </row>
    <row r="98" spans="1:49" ht="24.95" customHeight="1">
      <c r="A98" s="220" t="s">
        <v>1065</v>
      </c>
      <c r="B98" s="221" t="s">
        <v>1066</v>
      </c>
      <c r="C98" s="222">
        <f>Orçamento!K763</f>
        <v>0</v>
      </c>
      <c r="D98" s="223">
        <f t="shared" si="323"/>
        <v>0</v>
      </c>
      <c r="E98" s="202">
        <f t="shared" si="324"/>
        <v>0</v>
      </c>
      <c r="F98" s="197">
        <v>0</v>
      </c>
      <c r="G98" s="198">
        <f t="shared" si="325"/>
        <v>0</v>
      </c>
      <c r="H98" s="196">
        <f t="shared" si="326"/>
        <v>0</v>
      </c>
      <c r="I98" s="197">
        <v>0</v>
      </c>
      <c r="J98" s="198">
        <f t="shared" ref="J98" si="516">SUM(I98,F98)</f>
        <v>0</v>
      </c>
      <c r="K98" s="196">
        <f t="shared" si="327"/>
        <v>0</v>
      </c>
      <c r="L98" s="197">
        <v>0</v>
      </c>
      <c r="M98" s="198">
        <f t="shared" ref="M98" si="517">SUM(L98,I98,F98)</f>
        <v>0</v>
      </c>
      <c r="N98" s="196">
        <f t="shared" si="328"/>
        <v>0</v>
      </c>
      <c r="O98" s="197">
        <v>0</v>
      </c>
      <c r="P98" s="198">
        <f t="shared" ref="P98" si="518">SUM(O98,L98,I98,F98)</f>
        <v>0</v>
      </c>
      <c r="Q98" s="196">
        <f t="shared" si="329"/>
        <v>0</v>
      </c>
      <c r="R98" s="197">
        <v>0</v>
      </c>
      <c r="S98" s="197">
        <f>SUM(R98,O98,L98,I98,F98)</f>
        <v>0</v>
      </c>
      <c r="T98" s="196">
        <f t="shared" si="330"/>
        <v>0</v>
      </c>
      <c r="U98" s="197">
        <v>0</v>
      </c>
      <c r="V98" s="198">
        <f t="shared" ref="V98" si="519">SUM(U98,R98,O98,L98,I98,F98)</f>
        <v>0</v>
      </c>
      <c r="W98" s="196">
        <f t="shared" si="331"/>
        <v>0</v>
      </c>
      <c r="X98" s="197">
        <v>0.2</v>
      </c>
      <c r="Y98" s="198">
        <f t="shared" ref="Y98" si="520">SUM(X98,U98,R98,O98,L98,I98,F98)</f>
        <v>0.2</v>
      </c>
      <c r="Z98" s="196">
        <f t="shared" si="332"/>
        <v>0</v>
      </c>
      <c r="AA98" s="197">
        <v>0</v>
      </c>
      <c r="AB98" s="198">
        <f t="shared" ref="AB98" si="521">SUM(AA98,X98,U98,R98,O98,L98,I98,F98)</f>
        <v>0.2</v>
      </c>
      <c r="AC98" s="196">
        <f t="shared" si="333"/>
        <v>0</v>
      </c>
      <c r="AD98" s="197">
        <v>0.2</v>
      </c>
      <c r="AE98" s="198">
        <f>SUM(AD98,AA98,X98,U98,R98,O98,L98,I98,F98)</f>
        <v>0.4</v>
      </c>
      <c r="AF98" s="196">
        <f t="shared" si="334"/>
        <v>0</v>
      </c>
      <c r="AG98" s="197">
        <v>0.5</v>
      </c>
      <c r="AH98" s="198">
        <f t="shared" ref="AH98" si="522">SUM(AG98,AD98,AA98,X98,U98,R98,O98,L98,I98,F98)</f>
        <v>0.89999999999999991</v>
      </c>
      <c r="AI98" s="196">
        <f t="shared" si="335"/>
        <v>0</v>
      </c>
      <c r="AJ98" s="197">
        <v>0.1</v>
      </c>
      <c r="AK98" s="198">
        <f t="shared" ref="AK98" si="523">SUM(AJ98,AG98,AD98,AA98,X98,U98,R98,O98,L98,I98,F98)</f>
        <v>1</v>
      </c>
      <c r="AL98" s="196">
        <f t="shared" si="336"/>
        <v>0</v>
      </c>
      <c r="AM98" s="197">
        <v>0</v>
      </c>
      <c r="AN98" s="198">
        <f t="shared" ref="AN98" si="524">SUM(AM98,AJ98,AG98,AD98,AA98,X98,U98,R98,O98,L98,I98,F98)</f>
        <v>1</v>
      </c>
      <c r="AO98" s="196">
        <f t="shared" si="337"/>
        <v>0</v>
      </c>
      <c r="AP98" s="197">
        <v>0</v>
      </c>
      <c r="AQ98" s="198">
        <f t="shared" ref="AQ98" si="525">SUM(AP98,AM98,AJ98,AG98,AD98,AA98,X98,U98,R98,O98,L98,I98,F98)</f>
        <v>1</v>
      </c>
      <c r="AR98" s="196">
        <f t="shared" si="338"/>
        <v>0</v>
      </c>
      <c r="AS98" s="197">
        <v>0</v>
      </c>
      <c r="AT98" s="198">
        <f t="shared" ref="AT98" si="526">SUM(AS98,AP98,AM98,AJ98,AG98,AD98,AA98,X98,U98,R98,O98,L98,I98,F98)</f>
        <v>1</v>
      </c>
      <c r="AU98" s="196">
        <f t="shared" si="339"/>
        <v>0</v>
      </c>
      <c r="AV98" s="197">
        <v>0</v>
      </c>
      <c r="AW98" s="198">
        <f>SUM(AV98,AS98,AP98,AM98,AJ98,AG98,AD98,AA98,X98,U98,R98,O98,L98,I98,F98)</f>
        <v>1</v>
      </c>
    </row>
    <row r="99" spans="1:49">
      <c r="A99" s="217"/>
      <c r="B99" s="218"/>
      <c r="C99" s="187"/>
      <c r="D99" s="219"/>
      <c r="E99" s="202"/>
      <c r="F99" s="197"/>
      <c r="G99" s="199"/>
      <c r="H99" s="196"/>
      <c r="I99" s="197"/>
      <c r="J99" s="199"/>
      <c r="K99" s="196"/>
      <c r="L99" s="197"/>
      <c r="M99" s="199"/>
      <c r="N99" s="196"/>
      <c r="O99" s="197"/>
      <c r="P99" s="199"/>
      <c r="Q99" s="196"/>
      <c r="R99" s="197"/>
      <c r="S99" s="200"/>
      <c r="T99" s="196"/>
      <c r="U99" s="197"/>
      <c r="V99" s="199"/>
      <c r="W99" s="196"/>
      <c r="X99" s="197"/>
      <c r="Y99" s="199"/>
      <c r="Z99" s="196"/>
      <c r="AA99" s="197"/>
      <c r="AB99" s="199"/>
      <c r="AC99" s="196"/>
      <c r="AD99" s="197"/>
      <c r="AE99" s="199"/>
      <c r="AF99" s="196"/>
      <c r="AG99" s="197"/>
      <c r="AH99" s="199"/>
      <c r="AI99" s="196"/>
      <c r="AJ99" s="197"/>
      <c r="AK99" s="199"/>
      <c r="AL99" s="196"/>
      <c r="AM99" s="197"/>
      <c r="AN99" s="199"/>
      <c r="AO99" s="196"/>
      <c r="AP99" s="197"/>
      <c r="AQ99" s="199"/>
      <c r="AR99" s="196"/>
      <c r="AS99" s="197"/>
      <c r="AT99" s="199"/>
      <c r="AU99" s="196"/>
      <c r="AV99" s="197"/>
      <c r="AW99" s="199"/>
    </row>
    <row r="100" spans="1:49" ht="24.95" customHeight="1">
      <c r="A100" s="220" t="s">
        <v>1094</v>
      </c>
      <c r="B100" s="221" t="s">
        <v>1095</v>
      </c>
      <c r="C100" s="222">
        <f>Orçamento!K780</f>
        <v>0</v>
      </c>
      <c r="D100" s="223">
        <f t="shared" si="323"/>
        <v>0</v>
      </c>
      <c r="E100" s="202">
        <f t="shared" si="324"/>
        <v>0</v>
      </c>
      <c r="F100" s="197">
        <v>0</v>
      </c>
      <c r="G100" s="198">
        <f t="shared" si="325"/>
        <v>0</v>
      </c>
      <c r="H100" s="196">
        <f t="shared" si="326"/>
        <v>0</v>
      </c>
      <c r="I100" s="197">
        <v>0</v>
      </c>
      <c r="J100" s="198">
        <f t="shared" ref="J100" si="527">SUM(I100,F100)</f>
        <v>0</v>
      </c>
      <c r="K100" s="196">
        <f t="shared" si="327"/>
        <v>0</v>
      </c>
      <c r="L100" s="197">
        <v>0</v>
      </c>
      <c r="M100" s="198">
        <f t="shared" ref="M100" si="528">SUM(L100,I100,F100)</f>
        <v>0</v>
      </c>
      <c r="N100" s="196">
        <f t="shared" si="328"/>
        <v>0</v>
      </c>
      <c r="O100" s="197">
        <v>0</v>
      </c>
      <c r="P100" s="198">
        <f t="shared" ref="P100" si="529">SUM(O100,L100,I100,F100)</f>
        <v>0</v>
      </c>
      <c r="Q100" s="196">
        <f t="shared" si="329"/>
        <v>0</v>
      </c>
      <c r="R100" s="197">
        <v>0</v>
      </c>
      <c r="S100" s="197">
        <f>SUM(R100,O100,L100,I100,F100)</f>
        <v>0</v>
      </c>
      <c r="T100" s="196">
        <f t="shared" si="330"/>
        <v>0</v>
      </c>
      <c r="U100" s="197">
        <v>0</v>
      </c>
      <c r="V100" s="198">
        <f t="shared" ref="V100" si="530">SUM(U100,R100,O100,L100,I100,F100)</f>
        <v>0</v>
      </c>
      <c r="W100" s="196">
        <f t="shared" si="331"/>
        <v>0</v>
      </c>
      <c r="X100" s="197">
        <v>0</v>
      </c>
      <c r="Y100" s="198">
        <f t="shared" ref="Y100" si="531">SUM(X100,U100,R100,O100,L100,I100,F100)</f>
        <v>0</v>
      </c>
      <c r="Z100" s="196">
        <f t="shared" si="332"/>
        <v>0</v>
      </c>
      <c r="AA100" s="197">
        <v>0</v>
      </c>
      <c r="AB100" s="198">
        <f t="shared" ref="AB100" si="532">SUM(AA100,X100,U100,R100,O100,L100,I100,F100)</f>
        <v>0</v>
      </c>
      <c r="AC100" s="196">
        <f t="shared" si="333"/>
        <v>0</v>
      </c>
      <c r="AD100" s="197">
        <v>0</v>
      </c>
      <c r="AE100" s="198">
        <f>SUM(AD100,AA100,X100,U100,R100,O100,L100,I100,F100)</f>
        <v>0</v>
      </c>
      <c r="AF100" s="196">
        <f t="shared" si="334"/>
        <v>0</v>
      </c>
      <c r="AG100" s="197">
        <v>0</v>
      </c>
      <c r="AH100" s="198">
        <f t="shared" ref="AH100" si="533">SUM(AG100,AD100,AA100,X100,U100,R100,O100,L100,I100,F100)</f>
        <v>0</v>
      </c>
      <c r="AI100" s="196">
        <f t="shared" si="335"/>
        <v>0</v>
      </c>
      <c r="AJ100" s="197">
        <v>0</v>
      </c>
      <c r="AK100" s="198">
        <f t="shared" ref="AK100" si="534">SUM(AJ100,AG100,AD100,AA100,X100,U100,R100,O100,L100,I100,F100)</f>
        <v>0</v>
      </c>
      <c r="AL100" s="196">
        <f t="shared" si="336"/>
        <v>0</v>
      </c>
      <c r="AM100" s="197">
        <v>0</v>
      </c>
      <c r="AN100" s="198">
        <f t="shared" ref="AN100" si="535">SUM(AM100,AJ100,AG100,AD100,AA100,X100,U100,R100,O100,L100,I100,F100)</f>
        <v>0</v>
      </c>
      <c r="AO100" s="196">
        <f t="shared" si="337"/>
        <v>0</v>
      </c>
      <c r="AP100" s="197">
        <v>0.5</v>
      </c>
      <c r="AQ100" s="198">
        <f t="shared" ref="AQ100" si="536">SUM(AP100,AM100,AJ100,AG100,AD100,AA100,X100,U100,R100,O100,L100,I100,F100)</f>
        <v>0.5</v>
      </c>
      <c r="AR100" s="196">
        <f t="shared" si="338"/>
        <v>0</v>
      </c>
      <c r="AS100" s="197">
        <v>0.5</v>
      </c>
      <c r="AT100" s="198">
        <f t="shared" ref="AT100" si="537">SUM(AS100,AP100,AM100,AJ100,AG100,AD100,AA100,X100,U100,R100,O100,L100,I100,F100)</f>
        <v>1</v>
      </c>
      <c r="AU100" s="196">
        <f t="shared" si="339"/>
        <v>0</v>
      </c>
      <c r="AV100" s="197">
        <v>0</v>
      </c>
      <c r="AW100" s="198">
        <f>SUM(AV100,AS100,AP100,AM100,AJ100,AG100,AD100,AA100,X100,U100,R100,O100,L100,I100,F100)</f>
        <v>1</v>
      </c>
    </row>
    <row r="101" spans="1:49">
      <c r="A101" s="217"/>
      <c r="B101" s="218"/>
      <c r="C101" s="224"/>
      <c r="D101" s="225"/>
      <c r="E101" s="202"/>
      <c r="F101" s="197"/>
      <c r="G101" s="199"/>
      <c r="H101" s="196"/>
      <c r="I101" s="197"/>
      <c r="J101" s="199"/>
      <c r="K101" s="196"/>
      <c r="L101" s="197"/>
      <c r="M101" s="199"/>
      <c r="N101" s="196"/>
      <c r="O101" s="197"/>
      <c r="P101" s="199"/>
      <c r="Q101" s="202"/>
      <c r="R101" s="197"/>
      <c r="S101" s="200"/>
      <c r="T101" s="196"/>
      <c r="U101" s="197"/>
      <c r="V101" s="199"/>
      <c r="W101" s="196"/>
      <c r="X101" s="197"/>
      <c r="Y101" s="199"/>
      <c r="Z101" s="196"/>
      <c r="AA101" s="197"/>
      <c r="AB101" s="199"/>
      <c r="AC101" s="196"/>
      <c r="AD101" s="197"/>
      <c r="AE101" s="199"/>
      <c r="AF101" s="196"/>
      <c r="AG101" s="197"/>
      <c r="AH101" s="199"/>
      <c r="AI101" s="196"/>
      <c r="AJ101" s="197"/>
      <c r="AK101" s="199"/>
      <c r="AL101" s="196"/>
      <c r="AM101" s="197"/>
      <c r="AN101" s="199"/>
      <c r="AO101" s="196"/>
      <c r="AP101" s="197"/>
      <c r="AQ101" s="199"/>
      <c r="AR101" s="196"/>
      <c r="AS101" s="197"/>
      <c r="AT101" s="199"/>
      <c r="AU101" s="196"/>
      <c r="AV101" s="197"/>
      <c r="AW101" s="199"/>
    </row>
    <row r="102" spans="1:49" ht="24.95" customHeight="1">
      <c r="A102" s="213" t="s">
        <v>1101</v>
      </c>
      <c r="B102" s="214" t="s">
        <v>1102</v>
      </c>
      <c r="C102" s="215">
        <f>Orçamento!K784</f>
        <v>0</v>
      </c>
      <c r="D102" s="216">
        <f>C102/$D$4</f>
        <v>0</v>
      </c>
      <c r="E102" s="68">
        <f>SUM(E104,E106)</f>
        <v>0</v>
      </c>
      <c r="F102" s="66" t="e">
        <f>E102/$C102</f>
        <v>#DIV/0!</v>
      </c>
      <c r="G102" s="67" t="e">
        <f>SUM(F102)</f>
        <v>#DIV/0!</v>
      </c>
      <c r="H102" s="70">
        <f>SUM(H104,H106)</f>
        <v>0</v>
      </c>
      <c r="I102" s="66" t="e">
        <f>H102/$C102</f>
        <v>#DIV/0!</v>
      </c>
      <c r="J102" s="67" t="e">
        <f>SUM(I102,F102)</f>
        <v>#DIV/0!</v>
      </c>
      <c r="K102" s="70">
        <f>SUM(K104,K106)</f>
        <v>0</v>
      </c>
      <c r="L102" s="66" t="e">
        <f>K102/$C102</f>
        <v>#DIV/0!</v>
      </c>
      <c r="M102" s="67" t="e">
        <f>SUM(L102,I102,F102)</f>
        <v>#DIV/0!</v>
      </c>
      <c r="N102" s="70">
        <f>SUM(N104,N106)</f>
        <v>0</v>
      </c>
      <c r="O102" s="66" t="e">
        <f>N102/$C102</f>
        <v>#DIV/0!</v>
      </c>
      <c r="P102" s="67" t="e">
        <f>SUM(O102,L102,I102,F102)</f>
        <v>#DIV/0!</v>
      </c>
      <c r="Q102" s="70">
        <f>SUM(Q104,Q106)</f>
        <v>0</v>
      </c>
      <c r="R102" s="66" t="e">
        <f>Q102/$C102</f>
        <v>#DIV/0!</v>
      </c>
      <c r="S102" s="66" t="e">
        <f>SUM(R102,O102,L102,I102,F102)</f>
        <v>#DIV/0!</v>
      </c>
      <c r="T102" s="70">
        <f>SUM(T104,T106)</f>
        <v>0</v>
      </c>
      <c r="U102" s="66" t="e">
        <f>T102/$C102</f>
        <v>#DIV/0!</v>
      </c>
      <c r="V102" s="67" t="e">
        <f>SUM(U102,R102,O102,L102,I102,F102)</f>
        <v>#DIV/0!</v>
      </c>
      <c r="W102" s="70">
        <f>SUM(W104,W106)</f>
        <v>0</v>
      </c>
      <c r="X102" s="66" t="e">
        <f>W102/$C102</f>
        <v>#DIV/0!</v>
      </c>
      <c r="Y102" s="67" t="e">
        <f>SUM(X102,U102,R102,O102,L102,I102,F102)</f>
        <v>#DIV/0!</v>
      </c>
      <c r="Z102" s="70">
        <f>SUM(Z104,Z106)</f>
        <v>0</v>
      </c>
      <c r="AA102" s="66" t="e">
        <f>Z102/$C102</f>
        <v>#DIV/0!</v>
      </c>
      <c r="AB102" s="67" t="e">
        <f>SUM(AA102,X102,U102,R102,O102,L102,I102,F102)</f>
        <v>#DIV/0!</v>
      </c>
      <c r="AC102" s="70">
        <f>SUM(AC104,AC106)</f>
        <v>0</v>
      </c>
      <c r="AD102" s="66" t="e">
        <f>AC102/$C102</f>
        <v>#DIV/0!</v>
      </c>
      <c r="AE102" s="67" t="e">
        <f>SUM(AD102,AA102,X102,U102,R102,O102,L102,I102,F102)</f>
        <v>#DIV/0!</v>
      </c>
      <c r="AF102" s="70">
        <f>SUM(AF104,AF106)</f>
        <v>0</v>
      </c>
      <c r="AG102" s="66" t="e">
        <f>AF102/$C102</f>
        <v>#DIV/0!</v>
      </c>
      <c r="AH102" s="67" t="e">
        <f>SUM(AG102,AD102,AA102,X102,U102,R102,O102,L102,I102,F102)</f>
        <v>#DIV/0!</v>
      </c>
      <c r="AI102" s="70">
        <f>SUM(AI104,AI106)</f>
        <v>0</v>
      </c>
      <c r="AJ102" s="66" t="e">
        <f>AI102/$C102</f>
        <v>#DIV/0!</v>
      </c>
      <c r="AK102" s="67" t="e">
        <f>SUM(AJ102,AG102,AD102,AA102,X102,U102,R102,O102,L102,I102,F102)</f>
        <v>#DIV/0!</v>
      </c>
      <c r="AL102" s="70">
        <f>SUM(AL104,AL106)</f>
        <v>0</v>
      </c>
      <c r="AM102" s="66" t="e">
        <f>AL102/$C102</f>
        <v>#DIV/0!</v>
      </c>
      <c r="AN102" s="67" t="e">
        <f>SUM(AM102,AJ102,AG102,AD102,AA102,X102,U102,R102,O102,L102,I102,F102)</f>
        <v>#DIV/0!</v>
      </c>
      <c r="AO102" s="70">
        <f>SUM(AO104,AO106)</f>
        <v>0</v>
      </c>
      <c r="AP102" s="66" t="e">
        <f>AO102/$C102</f>
        <v>#DIV/0!</v>
      </c>
      <c r="AQ102" s="67" t="e">
        <f>SUM(AP102,AM102,AJ102,AG102,AD102,AA102,X102,U102,R102,O102,L102,I102,F102)</f>
        <v>#DIV/0!</v>
      </c>
      <c r="AR102" s="70">
        <f>SUM(AR104,AR106)</f>
        <v>0</v>
      </c>
      <c r="AS102" s="66" t="e">
        <f>AR102/$C102</f>
        <v>#DIV/0!</v>
      </c>
      <c r="AT102" s="67" t="e">
        <f>SUM(AS102,AP102,AM102,AJ102,AG102,AD102,AA102,X102,U102,R102,O102,L102,I102,F102)</f>
        <v>#DIV/0!</v>
      </c>
      <c r="AU102" s="70">
        <f>SUM(AU104,AU106)</f>
        <v>0</v>
      </c>
      <c r="AV102" s="66" t="e">
        <f>AU102/$C102</f>
        <v>#DIV/0!</v>
      </c>
      <c r="AW102" s="67" t="e">
        <f>SUM(AV102,AS102,AP102,AM102,AJ102,AG102,AD102,AA102,X102,U102,R102,O102,L102,I102,F102)</f>
        <v>#DIV/0!</v>
      </c>
    </row>
    <row r="103" spans="1:49">
      <c r="A103" s="217"/>
      <c r="B103" s="218"/>
      <c r="C103" s="187"/>
      <c r="D103" s="219"/>
      <c r="E103" s="202"/>
      <c r="F103" s="197"/>
      <c r="G103" s="199"/>
      <c r="H103" s="196"/>
      <c r="I103" s="197"/>
      <c r="J103" s="199"/>
      <c r="K103" s="196"/>
      <c r="L103" s="197"/>
      <c r="M103" s="199"/>
      <c r="N103" s="196"/>
      <c r="O103" s="197"/>
      <c r="P103" s="199"/>
      <c r="Q103" s="196"/>
      <c r="R103" s="197"/>
      <c r="S103" s="200"/>
      <c r="T103" s="196"/>
      <c r="U103" s="197"/>
      <c r="V103" s="199"/>
      <c r="W103" s="196"/>
      <c r="X103" s="197"/>
      <c r="Y103" s="199"/>
      <c r="Z103" s="196"/>
      <c r="AA103" s="197"/>
      <c r="AB103" s="199"/>
      <c r="AC103" s="196"/>
      <c r="AD103" s="197"/>
      <c r="AE103" s="199"/>
      <c r="AF103" s="196"/>
      <c r="AG103" s="197"/>
      <c r="AH103" s="199"/>
      <c r="AI103" s="196"/>
      <c r="AJ103" s="197"/>
      <c r="AK103" s="199"/>
      <c r="AL103" s="196"/>
      <c r="AM103" s="197"/>
      <c r="AN103" s="199"/>
      <c r="AO103" s="196"/>
      <c r="AP103" s="197"/>
      <c r="AQ103" s="199"/>
      <c r="AR103" s="196"/>
      <c r="AS103" s="197"/>
      <c r="AT103" s="199"/>
      <c r="AU103" s="196"/>
      <c r="AV103" s="197"/>
      <c r="AW103" s="199"/>
    </row>
    <row r="104" spans="1:49" ht="24.95" customHeight="1">
      <c r="A104" s="220" t="s">
        <v>1103</v>
      </c>
      <c r="B104" s="221" t="s">
        <v>1104</v>
      </c>
      <c r="C104" s="222">
        <f>Orçamento!K786</f>
        <v>0</v>
      </c>
      <c r="D104" s="223">
        <f t="shared" ref="D104:D106" si="538">C104/$D$4</f>
        <v>0</v>
      </c>
      <c r="E104" s="202">
        <f t="shared" ref="E104:E106" si="539">$C104*F104</f>
        <v>0</v>
      </c>
      <c r="F104" s="197">
        <v>0</v>
      </c>
      <c r="G104" s="198">
        <f t="shared" ref="G104:G106" si="540">SUM(F104)</f>
        <v>0</v>
      </c>
      <c r="H104" s="196">
        <f t="shared" ref="H104:H106" si="541">$C104*I104</f>
        <v>0</v>
      </c>
      <c r="I104" s="197">
        <v>0</v>
      </c>
      <c r="J104" s="198">
        <f>SUM(I104,F104)</f>
        <v>0</v>
      </c>
      <c r="K104" s="196">
        <f t="shared" ref="K104:K106" si="542">$C104*L104</f>
        <v>0</v>
      </c>
      <c r="L104" s="197">
        <v>0</v>
      </c>
      <c r="M104" s="198">
        <f>SUM(L104,I104,F104)</f>
        <v>0</v>
      </c>
      <c r="N104" s="196">
        <f t="shared" ref="N104:N106" si="543">$C104*O104</f>
        <v>0</v>
      </c>
      <c r="O104" s="197">
        <v>0</v>
      </c>
      <c r="P104" s="198">
        <f>SUM(O104,L104,I104,F104)</f>
        <v>0</v>
      </c>
      <c r="Q104" s="196">
        <f t="shared" ref="Q104:Q106" si="544">$C104*R104</f>
        <v>0</v>
      </c>
      <c r="R104" s="197">
        <v>0</v>
      </c>
      <c r="S104" s="197">
        <f>SUM(R104,O104,L104,I104,F104)</f>
        <v>0</v>
      </c>
      <c r="T104" s="196">
        <f t="shared" ref="T104:T106" si="545">$C104*U104</f>
        <v>0</v>
      </c>
      <c r="U104" s="197">
        <v>0</v>
      </c>
      <c r="V104" s="198">
        <f>SUM(U104,R104,O104,L104,I104,F104)</f>
        <v>0</v>
      </c>
      <c r="W104" s="196">
        <f t="shared" ref="W104:W106" si="546">$C104*X104</f>
        <v>0</v>
      </c>
      <c r="X104" s="197">
        <v>0</v>
      </c>
      <c r="Y104" s="198">
        <f>SUM(X104,U104,R104,O104,L104,I104,F104)</f>
        <v>0</v>
      </c>
      <c r="Z104" s="196">
        <f t="shared" ref="Z104:Z106" si="547">$C104*AA104</f>
        <v>0</v>
      </c>
      <c r="AA104" s="197">
        <v>0</v>
      </c>
      <c r="AB104" s="198">
        <f>SUM(AA104,X104,U104,R104,O104,L104,I104,F104)</f>
        <v>0</v>
      </c>
      <c r="AC104" s="196">
        <f t="shared" ref="AC104:AC106" si="548">$C104*AD104</f>
        <v>0</v>
      </c>
      <c r="AD104" s="197">
        <v>0</v>
      </c>
      <c r="AE104" s="198">
        <f>SUM(AD104,AA104,X104,U104,R104,O104,L104,I104,F104)</f>
        <v>0</v>
      </c>
      <c r="AF104" s="196">
        <f t="shared" ref="AF104:AF106" si="549">$C104*AG104</f>
        <v>0</v>
      </c>
      <c r="AG104" s="197">
        <v>0</v>
      </c>
      <c r="AH104" s="198">
        <f>SUM(AG104,AD104,AA104,X104,U104,R104,O104,L104,I104,F104)</f>
        <v>0</v>
      </c>
      <c r="AI104" s="196">
        <f t="shared" ref="AI104:AI106" si="550">$C104*AJ104</f>
        <v>0</v>
      </c>
      <c r="AJ104" s="197">
        <v>0</v>
      </c>
      <c r="AK104" s="198">
        <f>SUM(AJ104,AG104,AD104,AA104,X104,U104,R104,O104,L104,I104,F104)</f>
        <v>0</v>
      </c>
      <c r="AL104" s="196">
        <f t="shared" ref="AL104:AL106" si="551">$C104*AM104</f>
        <v>0</v>
      </c>
      <c r="AM104" s="197">
        <v>0</v>
      </c>
      <c r="AN104" s="198">
        <f>SUM(AM104,AJ104,AG104,AD104,AA104,X104,U104,R104,O104,L104,I104,F104)</f>
        <v>0</v>
      </c>
      <c r="AO104" s="196">
        <f t="shared" ref="AO104:AO106" si="552">$C104*AP104</f>
        <v>0</v>
      </c>
      <c r="AP104" s="197">
        <v>0</v>
      </c>
      <c r="AQ104" s="198">
        <f>SUM(AP104,AM104,AJ104,AG104,AD104,AA104,X104,U104,R104,O104,L104,I104,F104)</f>
        <v>0</v>
      </c>
      <c r="AR104" s="196">
        <f t="shared" ref="AR104:AR106" si="553">$C104*AS104</f>
        <v>0</v>
      </c>
      <c r="AS104" s="197">
        <v>0.5</v>
      </c>
      <c r="AT104" s="198">
        <f>SUM(AS104,AP104,AM104,AJ104,AG104,AD104,AA104,X104,U104,R104,O104,L104,I104,F104)</f>
        <v>0.5</v>
      </c>
      <c r="AU104" s="196">
        <f t="shared" ref="AU104:AU106" si="554">$C104*AV104</f>
        <v>0</v>
      </c>
      <c r="AV104" s="197">
        <v>0.5</v>
      </c>
      <c r="AW104" s="198">
        <f>SUM(AV104,AS104,AP104,AM104,AJ104,AG104,AD104,AA104,X104,U104,R104,O104,L104,I104,F104)</f>
        <v>1</v>
      </c>
    </row>
    <row r="105" spans="1:49">
      <c r="A105" s="217"/>
      <c r="B105" s="218"/>
      <c r="C105" s="187"/>
      <c r="D105" s="219"/>
      <c r="E105" s="202"/>
      <c r="F105" s="197"/>
      <c r="G105" s="199"/>
      <c r="H105" s="196"/>
      <c r="I105" s="197"/>
      <c r="J105" s="199"/>
      <c r="K105" s="196"/>
      <c r="L105" s="197"/>
      <c r="M105" s="199"/>
      <c r="N105" s="196"/>
      <c r="O105" s="197"/>
      <c r="P105" s="199"/>
      <c r="Q105" s="196"/>
      <c r="R105" s="197"/>
      <c r="S105" s="200"/>
      <c r="T105" s="196"/>
      <c r="U105" s="197"/>
      <c r="V105" s="199"/>
      <c r="W105" s="196"/>
      <c r="X105" s="197"/>
      <c r="Y105" s="199"/>
      <c r="Z105" s="196"/>
      <c r="AA105" s="197"/>
      <c r="AB105" s="199"/>
      <c r="AC105" s="196"/>
      <c r="AD105" s="197"/>
      <c r="AE105" s="199"/>
      <c r="AF105" s="196"/>
      <c r="AG105" s="197"/>
      <c r="AH105" s="199"/>
      <c r="AI105" s="196"/>
      <c r="AJ105" s="197"/>
      <c r="AK105" s="199"/>
      <c r="AL105" s="196"/>
      <c r="AM105" s="197"/>
      <c r="AN105" s="199"/>
      <c r="AO105" s="196"/>
      <c r="AP105" s="197"/>
      <c r="AQ105" s="199"/>
      <c r="AR105" s="196"/>
      <c r="AS105" s="197"/>
      <c r="AT105" s="199"/>
      <c r="AU105" s="196"/>
      <c r="AV105" s="197"/>
      <c r="AW105" s="199"/>
    </row>
    <row r="106" spans="1:49" ht="24.95" customHeight="1">
      <c r="A106" s="220" t="s">
        <v>1117</v>
      </c>
      <c r="B106" s="221" t="s">
        <v>1118</v>
      </c>
      <c r="C106" s="222">
        <f>Orçamento!K796</f>
        <v>0</v>
      </c>
      <c r="D106" s="223">
        <f t="shared" si="538"/>
        <v>0</v>
      </c>
      <c r="E106" s="202">
        <f t="shared" si="539"/>
        <v>0</v>
      </c>
      <c r="F106" s="197">
        <v>0</v>
      </c>
      <c r="G106" s="198">
        <f t="shared" si="540"/>
        <v>0</v>
      </c>
      <c r="H106" s="196">
        <f t="shared" si="541"/>
        <v>0</v>
      </c>
      <c r="I106" s="197">
        <v>0</v>
      </c>
      <c r="J106" s="198">
        <f>SUM(I106,F106)</f>
        <v>0</v>
      </c>
      <c r="K106" s="196">
        <f t="shared" si="542"/>
        <v>0</v>
      </c>
      <c r="L106" s="197">
        <v>0</v>
      </c>
      <c r="M106" s="198">
        <f>SUM(L106,I106,F106)</f>
        <v>0</v>
      </c>
      <c r="N106" s="196">
        <f t="shared" si="543"/>
        <v>0</v>
      </c>
      <c r="O106" s="197">
        <v>0</v>
      </c>
      <c r="P106" s="198">
        <f>SUM(O106,L106,I106,F106)</f>
        <v>0</v>
      </c>
      <c r="Q106" s="196">
        <f t="shared" si="544"/>
        <v>0</v>
      </c>
      <c r="R106" s="197">
        <v>0</v>
      </c>
      <c r="S106" s="197">
        <f>SUM(R106,O106,L106,I106,F106)</f>
        <v>0</v>
      </c>
      <c r="T106" s="196">
        <f t="shared" si="545"/>
        <v>0</v>
      </c>
      <c r="U106" s="197">
        <v>0</v>
      </c>
      <c r="V106" s="198">
        <f>SUM(U106,R106,O106,L106,I106,F106)</f>
        <v>0</v>
      </c>
      <c r="W106" s="196">
        <f t="shared" si="546"/>
        <v>0</v>
      </c>
      <c r="X106" s="197">
        <v>0</v>
      </c>
      <c r="Y106" s="198">
        <f>SUM(X106,U106,R106,O106,L106,I106,F106)</f>
        <v>0</v>
      </c>
      <c r="Z106" s="196">
        <f t="shared" si="547"/>
        <v>0</v>
      </c>
      <c r="AA106" s="197">
        <v>0</v>
      </c>
      <c r="AB106" s="198">
        <f>SUM(AA106,X106,U106,R106,O106,L106,I106,F106)</f>
        <v>0</v>
      </c>
      <c r="AC106" s="196">
        <f t="shared" si="548"/>
        <v>0</v>
      </c>
      <c r="AD106" s="197">
        <v>0</v>
      </c>
      <c r="AE106" s="198">
        <f>SUM(AD106,AA106,X106,U106,R106,O106,L106,I106,F106)</f>
        <v>0</v>
      </c>
      <c r="AF106" s="196">
        <f t="shared" si="549"/>
        <v>0</v>
      </c>
      <c r="AG106" s="197">
        <v>0</v>
      </c>
      <c r="AH106" s="198">
        <f>SUM(AG106,AD106,AA106,X106,U106,R106,O106,L106,I106,F106)</f>
        <v>0</v>
      </c>
      <c r="AI106" s="196">
        <f t="shared" si="550"/>
        <v>0</v>
      </c>
      <c r="AJ106" s="197">
        <v>0</v>
      </c>
      <c r="AK106" s="198">
        <f>SUM(AJ106,AG106,AD106,AA106,X106,U106,R106,O106,L106,I106,F106)</f>
        <v>0</v>
      </c>
      <c r="AL106" s="196">
        <f t="shared" si="551"/>
        <v>0</v>
      </c>
      <c r="AM106" s="197">
        <v>0</v>
      </c>
      <c r="AN106" s="198">
        <f>SUM(AM106,AJ106,AG106,AD106,AA106,X106,U106,R106,O106,L106,I106,F106)</f>
        <v>0</v>
      </c>
      <c r="AO106" s="196">
        <f t="shared" si="552"/>
        <v>0</v>
      </c>
      <c r="AP106" s="197">
        <v>0</v>
      </c>
      <c r="AQ106" s="198">
        <f>SUM(AP106,AM106,AJ106,AG106,AD106,AA106,X106,U106,R106,O106,L106,I106,F106)</f>
        <v>0</v>
      </c>
      <c r="AR106" s="196">
        <f t="shared" si="553"/>
        <v>0</v>
      </c>
      <c r="AS106" s="197">
        <v>0.5</v>
      </c>
      <c r="AT106" s="198">
        <f>SUM(AS106,AP106,AM106,AJ106,AG106,AD106,AA106,X106,U106,R106,O106,L106,I106,F106)</f>
        <v>0.5</v>
      </c>
      <c r="AU106" s="196">
        <f t="shared" si="554"/>
        <v>0</v>
      </c>
      <c r="AV106" s="197">
        <v>0.5</v>
      </c>
      <c r="AW106" s="198">
        <f>SUM(AV106,AS106,AP106,AM106,AJ106,AG106,AD106,AA106,X106,U106,R106,O106,L106,I106,F106)</f>
        <v>1</v>
      </c>
    </row>
    <row r="107" spans="1:49">
      <c r="A107" s="217"/>
      <c r="B107" s="218"/>
      <c r="C107" s="224"/>
      <c r="D107" s="225"/>
      <c r="E107" s="202"/>
      <c r="F107" s="197"/>
      <c r="G107" s="199"/>
      <c r="H107" s="196"/>
      <c r="I107" s="197"/>
      <c r="J107" s="199"/>
      <c r="K107" s="196"/>
      <c r="L107" s="197"/>
      <c r="M107" s="199"/>
      <c r="N107" s="196"/>
      <c r="O107" s="197"/>
      <c r="P107" s="199"/>
      <c r="Q107" s="202"/>
      <c r="R107" s="197"/>
      <c r="S107" s="200"/>
      <c r="T107" s="196"/>
      <c r="U107" s="197"/>
      <c r="V107" s="199"/>
      <c r="W107" s="196"/>
      <c r="X107" s="197"/>
      <c r="Y107" s="199"/>
      <c r="Z107" s="196"/>
      <c r="AA107" s="197"/>
      <c r="AB107" s="199"/>
      <c r="AC107" s="196"/>
      <c r="AD107" s="197"/>
      <c r="AE107" s="199"/>
      <c r="AF107" s="196"/>
      <c r="AG107" s="197"/>
      <c r="AH107" s="199"/>
      <c r="AI107" s="196"/>
      <c r="AJ107" s="197"/>
      <c r="AK107" s="199"/>
      <c r="AL107" s="196"/>
      <c r="AM107" s="197"/>
      <c r="AN107" s="199"/>
      <c r="AO107" s="196"/>
      <c r="AP107" s="197"/>
      <c r="AQ107" s="199"/>
      <c r="AR107" s="196"/>
      <c r="AS107" s="197"/>
      <c r="AT107" s="199"/>
      <c r="AU107" s="196"/>
      <c r="AV107" s="197"/>
      <c r="AW107" s="199"/>
    </row>
    <row r="108" spans="1:49" ht="24.95" customHeight="1">
      <c r="A108" s="213" t="s">
        <v>1128</v>
      </c>
      <c r="B108" s="214" t="s">
        <v>1150</v>
      </c>
      <c r="C108" s="215">
        <f>Orçamento!K807</f>
        <v>0</v>
      </c>
      <c r="D108" s="216">
        <f>C108/$D$4</f>
        <v>0</v>
      </c>
      <c r="E108" s="68">
        <f>SUM(E110)</f>
        <v>0</v>
      </c>
      <c r="F108" s="66" t="e">
        <f>E108/$C108</f>
        <v>#DIV/0!</v>
      </c>
      <c r="G108" s="67" t="e">
        <f>SUM(F108)</f>
        <v>#DIV/0!</v>
      </c>
      <c r="H108" s="70">
        <f>SUM(H110)</f>
        <v>0</v>
      </c>
      <c r="I108" s="66" t="e">
        <f>H108/$C108</f>
        <v>#DIV/0!</v>
      </c>
      <c r="J108" s="67" t="e">
        <f>SUM(I108,F108)</f>
        <v>#DIV/0!</v>
      </c>
      <c r="K108" s="70">
        <f>SUM(K110)</f>
        <v>0</v>
      </c>
      <c r="L108" s="66" t="e">
        <f>K108/$C108</f>
        <v>#DIV/0!</v>
      </c>
      <c r="M108" s="67" t="e">
        <f>SUM(L108,I108,F108)</f>
        <v>#DIV/0!</v>
      </c>
      <c r="N108" s="70">
        <f>SUM(N110)</f>
        <v>0</v>
      </c>
      <c r="O108" s="66" t="e">
        <f>N108/$C108</f>
        <v>#DIV/0!</v>
      </c>
      <c r="P108" s="67" t="e">
        <f>SUM(O108,L108,I108,F108)</f>
        <v>#DIV/0!</v>
      </c>
      <c r="Q108" s="70">
        <f>SUM(Q110)</f>
        <v>0</v>
      </c>
      <c r="R108" s="66" t="e">
        <f>Q108/$C108</f>
        <v>#DIV/0!</v>
      </c>
      <c r="S108" s="66" t="e">
        <f>SUM(R108,O108,L108,I108,F108)</f>
        <v>#DIV/0!</v>
      </c>
      <c r="T108" s="70">
        <f>SUM(T110)</f>
        <v>0</v>
      </c>
      <c r="U108" s="66" t="e">
        <f>T108/$C108</f>
        <v>#DIV/0!</v>
      </c>
      <c r="V108" s="67" t="e">
        <f>SUM(U108,R108,O108,L108,I108,F108)</f>
        <v>#DIV/0!</v>
      </c>
      <c r="W108" s="70">
        <f>SUM(W110)</f>
        <v>0</v>
      </c>
      <c r="X108" s="66" t="e">
        <f>W108/$C108</f>
        <v>#DIV/0!</v>
      </c>
      <c r="Y108" s="67" t="e">
        <f>SUM(X108,U108,R108,O108,L108,I108,F108)</f>
        <v>#DIV/0!</v>
      </c>
      <c r="Z108" s="70">
        <f>SUM(Z110)</f>
        <v>0</v>
      </c>
      <c r="AA108" s="66" t="e">
        <f>Z108/$C108</f>
        <v>#DIV/0!</v>
      </c>
      <c r="AB108" s="67" t="e">
        <f>SUM(AA108,X108,U108,R108,O108,L108,I108,F108)</f>
        <v>#DIV/0!</v>
      </c>
      <c r="AC108" s="70">
        <f>SUM(AC110)</f>
        <v>0</v>
      </c>
      <c r="AD108" s="66" t="e">
        <f>AC108/$C108</f>
        <v>#DIV/0!</v>
      </c>
      <c r="AE108" s="67" t="e">
        <f>SUM(AD108,AA108,X108,U108,R108,O108,L108,I108,F108)</f>
        <v>#DIV/0!</v>
      </c>
      <c r="AF108" s="70">
        <f>SUM(AF110)</f>
        <v>0</v>
      </c>
      <c r="AG108" s="66" t="e">
        <f>AF108/$C108</f>
        <v>#DIV/0!</v>
      </c>
      <c r="AH108" s="67" t="e">
        <f>SUM(AG108,AD108,AA108,X108,U108,R108,O108,L108,I108,F108)</f>
        <v>#DIV/0!</v>
      </c>
      <c r="AI108" s="70">
        <f>SUM(AI110)</f>
        <v>0</v>
      </c>
      <c r="AJ108" s="66" t="e">
        <f>AI108/$C108</f>
        <v>#DIV/0!</v>
      </c>
      <c r="AK108" s="67" t="e">
        <f>SUM(AJ108,AG108,AD108,AA108,X108,U108,R108,O108,L108,I108,F108)</f>
        <v>#DIV/0!</v>
      </c>
      <c r="AL108" s="70">
        <f>SUM(AL110)</f>
        <v>0</v>
      </c>
      <c r="AM108" s="66" t="e">
        <f>AL108/$C108</f>
        <v>#DIV/0!</v>
      </c>
      <c r="AN108" s="67" t="e">
        <f>SUM(AM108,AJ108,AG108,AD108,AA108,X108,U108,R108,O108,L108,I108,F108)</f>
        <v>#DIV/0!</v>
      </c>
      <c r="AO108" s="70">
        <f>SUM(AO110)</f>
        <v>0</v>
      </c>
      <c r="AP108" s="66" t="e">
        <f>AO108/$C108</f>
        <v>#DIV/0!</v>
      </c>
      <c r="AQ108" s="67" t="e">
        <f>SUM(AP108,AM108,AJ108,AG108,AD108,AA108,X108,U108,R108,O108,L108,I108,F108)</f>
        <v>#DIV/0!</v>
      </c>
      <c r="AR108" s="70">
        <f>SUM(AR110)</f>
        <v>0</v>
      </c>
      <c r="AS108" s="66" t="e">
        <f>AR108/$C108</f>
        <v>#DIV/0!</v>
      </c>
      <c r="AT108" s="67" t="e">
        <f>SUM(AS108,AP108,AM108,AJ108,AG108,AD108,AA108,X108,U108,R108,O108,L108,I108,F108)</f>
        <v>#DIV/0!</v>
      </c>
      <c r="AU108" s="70">
        <f>SUM(AU110)</f>
        <v>0</v>
      </c>
      <c r="AV108" s="66" t="e">
        <f>AU108/$C108</f>
        <v>#DIV/0!</v>
      </c>
      <c r="AW108" s="67" t="e">
        <f>SUM(AV108,AS108,AP108,AM108,AJ108,AG108,AD108,AA108,X108,U108,R108,O108,L108,I108,F108)</f>
        <v>#DIV/0!</v>
      </c>
    </row>
    <row r="109" spans="1:49">
      <c r="A109" s="217"/>
      <c r="B109" s="218"/>
      <c r="C109" s="224"/>
      <c r="D109" s="225"/>
      <c r="E109" s="202"/>
      <c r="F109" s="197"/>
      <c r="G109" s="199"/>
      <c r="H109" s="196"/>
      <c r="I109" s="197"/>
      <c r="J109" s="199"/>
      <c r="K109" s="196"/>
      <c r="L109" s="197"/>
      <c r="M109" s="199"/>
      <c r="N109" s="196"/>
      <c r="O109" s="197"/>
      <c r="P109" s="199"/>
      <c r="Q109" s="196"/>
      <c r="R109" s="197"/>
      <c r="S109" s="200"/>
      <c r="T109" s="196"/>
      <c r="U109" s="197"/>
      <c r="V109" s="199"/>
      <c r="W109" s="196"/>
      <c r="X109" s="197"/>
      <c r="Y109" s="199"/>
      <c r="Z109" s="196"/>
      <c r="AA109" s="197"/>
      <c r="AB109" s="199"/>
      <c r="AC109" s="196"/>
      <c r="AD109" s="197"/>
      <c r="AE109" s="199"/>
      <c r="AF109" s="196"/>
      <c r="AG109" s="197"/>
      <c r="AH109" s="199"/>
      <c r="AI109" s="196"/>
      <c r="AJ109" s="197"/>
      <c r="AK109" s="199"/>
      <c r="AL109" s="196"/>
      <c r="AM109" s="197"/>
      <c r="AN109" s="199"/>
      <c r="AO109" s="196"/>
      <c r="AP109" s="197"/>
      <c r="AQ109" s="199"/>
      <c r="AR109" s="196"/>
      <c r="AS109" s="197"/>
      <c r="AT109" s="199"/>
      <c r="AU109" s="196"/>
      <c r="AV109" s="197"/>
      <c r="AW109" s="199"/>
    </row>
    <row r="110" spans="1:49" ht="24.95" customHeight="1">
      <c r="A110" s="220" t="s">
        <v>1129</v>
      </c>
      <c r="B110" s="221" t="s">
        <v>1318</v>
      </c>
      <c r="C110" s="222">
        <f>Resumo!F110</f>
        <v>0</v>
      </c>
      <c r="D110" s="223">
        <f t="shared" ref="D110" si="555">C110/$D$4</f>
        <v>0</v>
      </c>
      <c r="E110" s="202">
        <f t="shared" ref="E110" si="556">$C110*F110</f>
        <v>0</v>
      </c>
      <c r="F110" s="197">
        <v>0</v>
      </c>
      <c r="G110" s="198">
        <f t="shared" ref="G110" si="557">SUM(F110)</f>
        <v>0</v>
      </c>
      <c r="H110" s="196">
        <f t="shared" ref="H110" si="558">$C110*I110</f>
        <v>0</v>
      </c>
      <c r="I110" s="197">
        <v>0</v>
      </c>
      <c r="J110" s="198">
        <f>SUM(I110,F110)</f>
        <v>0</v>
      </c>
      <c r="K110" s="196">
        <f t="shared" ref="K110" si="559">$C110*L110</f>
        <v>0</v>
      </c>
      <c r="L110" s="197">
        <v>0</v>
      </c>
      <c r="M110" s="198">
        <f>SUM(L110,I110,F110)</f>
        <v>0</v>
      </c>
      <c r="N110" s="196">
        <f t="shared" ref="N110" si="560">$C110*O110</f>
        <v>0</v>
      </c>
      <c r="O110" s="197">
        <v>0</v>
      </c>
      <c r="P110" s="198">
        <f>SUM(O110,L110,I110,F110)</f>
        <v>0</v>
      </c>
      <c r="Q110" s="196">
        <f t="shared" ref="Q110" si="561">$C110*R110</f>
        <v>0</v>
      </c>
      <c r="R110" s="197">
        <v>0</v>
      </c>
      <c r="S110" s="197">
        <f>SUM(R110,O110,L110,I110,F110)</f>
        <v>0</v>
      </c>
      <c r="T110" s="196">
        <f t="shared" ref="T110" si="562">$C110*U110</f>
        <v>0</v>
      </c>
      <c r="U110" s="197">
        <v>0</v>
      </c>
      <c r="V110" s="198">
        <f>SUM(U110,R110,O110,L110,I110,F110)</f>
        <v>0</v>
      </c>
      <c r="W110" s="196">
        <f t="shared" ref="W110" si="563">$C110*X110</f>
        <v>0</v>
      </c>
      <c r="X110" s="197">
        <v>0</v>
      </c>
      <c r="Y110" s="198">
        <f>SUM(X110,U110,R110,O110,L110,I110,F110)</f>
        <v>0</v>
      </c>
      <c r="Z110" s="196">
        <f t="shared" ref="Z110" si="564">$C110*AA110</f>
        <v>0</v>
      </c>
      <c r="AA110" s="197">
        <v>0</v>
      </c>
      <c r="AB110" s="198">
        <f>SUM(AA110,X110,U110,R110,O110,L110,I110,F110)</f>
        <v>0</v>
      </c>
      <c r="AC110" s="196">
        <f t="shared" ref="AC110" si="565">$C110*AD110</f>
        <v>0</v>
      </c>
      <c r="AD110" s="197">
        <v>0</v>
      </c>
      <c r="AE110" s="198">
        <f>SUM(AD110,AA110,X110,U110,R110,O110,L110,I110,F110)</f>
        <v>0</v>
      </c>
      <c r="AF110" s="196">
        <f t="shared" ref="AF110" si="566">$C110*AG110</f>
        <v>0</v>
      </c>
      <c r="AG110" s="197">
        <v>0</v>
      </c>
      <c r="AH110" s="198">
        <f>SUM(AG110,AD110,AA110,X110,U110,R110,O110,L110,I110,F110)</f>
        <v>0</v>
      </c>
      <c r="AI110" s="196">
        <f t="shared" ref="AI110" si="567">$C110*AJ110</f>
        <v>0</v>
      </c>
      <c r="AJ110" s="197">
        <v>0</v>
      </c>
      <c r="AK110" s="198">
        <f>SUM(AJ110,AG110,AD110,AA110,X110,U110,R110,O110,L110,I110,F110)</f>
        <v>0</v>
      </c>
      <c r="AL110" s="196">
        <f t="shared" ref="AL110" si="568">$C110*AM110</f>
        <v>0</v>
      </c>
      <c r="AM110" s="197">
        <v>0</v>
      </c>
      <c r="AN110" s="198">
        <f>SUM(AM110,AJ110,AG110,AD110,AA110,X110,U110,R110,O110,L110,I110,F110)</f>
        <v>0</v>
      </c>
      <c r="AO110" s="196">
        <f t="shared" ref="AO110" si="569">$C110*AP110</f>
        <v>0</v>
      </c>
      <c r="AP110" s="197">
        <v>0</v>
      </c>
      <c r="AQ110" s="198">
        <f>SUM(AP110,AM110,AJ110,AG110,AD110,AA110,X110,U110,R110,O110,L110,I110,F110)</f>
        <v>0</v>
      </c>
      <c r="AR110" s="196">
        <f t="shared" ref="AR110" si="570">$C110*AS110</f>
        <v>0</v>
      </c>
      <c r="AS110" s="197">
        <v>0.5</v>
      </c>
      <c r="AT110" s="198">
        <f>SUM(AS110,AP110,AM110,AJ110,AG110,AD110,AA110,X110,U110,R110,O110,L110,I110,F110)</f>
        <v>0.5</v>
      </c>
      <c r="AU110" s="196">
        <f t="shared" ref="AU110" si="571">$C110*AV110</f>
        <v>0</v>
      </c>
      <c r="AV110" s="197">
        <v>0.5</v>
      </c>
      <c r="AW110" s="198">
        <f>SUM(AV110,AS110,AP110,AM110,AJ110,AG110,AD110,AA110,X110,U110,R110,O110,L110,I110,F110)</f>
        <v>1</v>
      </c>
    </row>
    <row r="111" spans="1:49">
      <c r="A111" s="217"/>
      <c r="B111" s="218"/>
      <c r="C111" s="224"/>
      <c r="D111" s="225"/>
      <c r="E111" s="202"/>
      <c r="F111" s="197"/>
      <c r="G111" s="199"/>
      <c r="H111" s="196"/>
      <c r="I111" s="197"/>
      <c r="J111" s="199"/>
      <c r="K111" s="196"/>
      <c r="L111" s="197"/>
      <c r="M111" s="199"/>
      <c r="N111" s="196"/>
      <c r="O111" s="197"/>
      <c r="P111" s="199"/>
      <c r="Q111" s="202"/>
      <c r="R111" s="197"/>
      <c r="S111" s="200"/>
      <c r="T111" s="196"/>
      <c r="U111" s="197"/>
      <c r="V111" s="199"/>
      <c r="W111" s="196"/>
      <c r="X111" s="197"/>
      <c r="Y111" s="199"/>
      <c r="Z111" s="196"/>
      <c r="AA111" s="197"/>
      <c r="AB111" s="199"/>
      <c r="AC111" s="196"/>
      <c r="AD111" s="197"/>
      <c r="AE111" s="199"/>
      <c r="AF111" s="196"/>
      <c r="AG111" s="197"/>
      <c r="AH111" s="199"/>
      <c r="AI111" s="196"/>
      <c r="AJ111" s="197"/>
      <c r="AK111" s="199"/>
      <c r="AL111" s="196"/>
      <c r="AM111" s="197"/>
      <c r="AN111" s="199"/>
      <c r="AO111" s="196"/>
      <c r="AP111" s="197"/>
      <c r="AQ111" s="199"/>
      <c r="AR111" s="196"/>
      <c r="AS111" s="197"/>
      <c r="AT111" s="199"/>
      <c r="AU111" s="196"/>
      <c r="AV111" s="197"/>
      <c r="AW111" s="199"/>
    </row>
    <row r="112" spans="1:49">
      <c r="A112" s="213" t="s">
        <v>1309</v>
      </c>
      <c r="B112" s="214" t="s">
        <v>513</v>
      </c>
      <c r="C112" s="215">
        <f>Orçamento!K813</f>
        <v>0</v>
      </c>
      <c r="D112" s="216">
        <f>C112/$D$4</f>
        <v>0</v>
      </c>
      <c r="E112" s="68">
        <f>SUM(E114)</f>
        <v>0</v>
      </c>
      <c r="F112" s="66" t="e">
        <f>E112/$C112</f>
        <v>#DIV/0!</v>
      </c>
      <c r="G112" s="67" t="e">
        <f>SUM(F112)</f>
        <v>#DIV/0!</v>
      </c>
      <c r="H112" s="70">
        <f>SUM(H114)</f>
        <v>0</v>
      </c>
      <c r="I112" s="66" t="e">
        <f>H112/$C112</f>
        <v>#DIV/0!</v>
      </c>
      <c r="J112" s="67" t="e">
        <f>SUM(I112,F112)</f>
        <v>#DIV/0!</v>
      </c>
      <c r="K112" s="70">
        <f>SUM(K114)</f>
        <v>0</v>
      </c>
      <c r="L112" s="66" t="e">
        <f>K112/$C112</f>
        <v>#DIV/0!</v>
      </c>
      <c r="M112" s="67" t="e">
        <f>SUM(L112,I112,F112)</f>
        <v>#DIV/0!</v>
      </c>
      <c r="N112" s="70">
        <f>SUM(N114)</f>
        <v>0</v>
      </c>
      <c r="O112" s="66" t="e">
        <f>N112/$C112</f>
        <v>#DIV/0!</v>
      </c>
      <c r="P112" s="67" t="e">
        <f>SUM(O112,L112,I112,F112)</f>
        <v>#DIV/0!</v>
      </c>
      <c r="Q112" s="70">
        <f>SUM(Q114)</f>
        <v>0</v>
      </c>
      <c r="R112" s="66" t="e">
        <f>Q112/$C112</f>
        <v>#DIV/0!</v>
      </c>
      <c r="S112" s="66" t="e">
        <f>SUM(R112,O112,L112,I112,F112)</f>
        <v>#DIV/0!</v>
      </c>
      <c r="T112" s="70">
        <f>SUM(T114)</f>
        <v>0</v>
      </c>
      <c r="U112" s="66" t="e">
        <f>T112/$C112</f>
        <v>#DIV/0!</v>
      </c>
      <c r="V112" s="67" t="e">
        <f>SUM(U112,R112,O112,L112,I112,F112)</f>
        <v>#DIV/0!</v>
      </c>
      <c r="W112" s="70">
        <f>SUM(W114)</f>
        <v>0</v>
      </c>
      <c r="X112" s="66" t="e">
        <f>W112/$C112</f>
        <v>#DIV/0!</v>
      </c>
      <c r="Y112" s="67" t="e">
        <f>SUM(X112,U112,R112,O112,L112,I112,F112)</f>
        <v>#DIV/0!</v>
      </c>
      <c r="Z112" s="70">
        <f>SUM(Z114)</f>
        <v>0</v>
      </c>
      <c r="AA112" s="66" t="e">
        <f>Z112/$C112</f>
        <v>#DIV/0!</v>
      </c>
      <c r="AB112" s="67" t="e">
        <f>SUM(AA112,X112,U112,R112,O112,L112,I112,F112)</f>
        <v>#DIV/0!</v>
      </c>
      <c r="AC112" s="70">
        <f>SUM(AC114)</f>
        <v>0</v>
      </c>
      <c r="AD112" s="66" t="e">
        <f>AC112/$C112</f>
        <v>#DIV/0!</v>
      </c>
      <c r="AE112" s="67" t="e">
        <f>SUM(AD112,AA112,X112,U112,R112,O112,L112,I112,F112)</f>
        <v>#DIV/0!</v>
      </c>
      <c r="AF112" s="70">
        <f>SUM(AF114)</f>
        <v>0</v>
      </c>
      <c r="AG112" s="66" t="e">
        <f>AF112/$C112</f>
        <v>#DIV/0!</v>
      </c>
      <c r="AH112" s="67" t="e">
        <f>SUM(AG112,AD112,AA112,X112,U112,R112,O112,L112,I112,F112)</f>
        <v>#DIV/0!</v>
      </c>
      <c r="AI112" s="70">
        <f>SUM(AI114)</f>
        <v>0</v>
      </c>
      <c r="AJ112" s="66" t="e">
        <f>AI112/$C112</f>
        <v>#DIV/0!</v>
      </c>
      <c r="AK112" s="67" t="e">
        <f>SUM(AJ112,AG112,AD112,AA112,X112,U112,R112,O112,L112,I112,F112)</f>
        <v>#DIV/0!</v>
      </c>
      <c r="AL112" s="70">
        <f>SUM(AL114)</f>
        <v>0</v>
      </c>
      <c r="AM112" s="66" t="e">
        <f>AL112/$C112</f>
        <v>#DIV/0!</v>
      </c>
      <c r="AN112" s="67" t="e">
        <f>SUM(AM112,AJ112,AG112,AD112,AA112,X112,U112,R112,O112,L112,I112,F112)</f>
        <v>#DIV/0!</v>
      </c>
      <c r="AO112" s="70">
        <f>SUM(AO114)</f>
        <v>0</v>
      </c>
      <c r="AP112" s="66" t="e">
        <f>AO112/$C112</f>
        <v>#DIV/0!</v>
      </c>
      <c r="AQ112" s="67" t="e">
        <f>SUM(AP112,AM112,AJ112,AG112,AD112,AA112,X112,U112,R112,O112,L112,I112,F112)</f>
        <v>#DIV/0!</v>
      </c>
      <c r="AR112" s="70">
        <f>SUM(AR114)</f>
        <v>0</v>
      </c>
      <c r="AS112" s="66" t="e">
        <f>AR112/$C112</f>
        <v>#DIV/0!</v>
      </c>
      <c r="AT112" s="67" t="e">
        <f>SUM(AS112,AP112,AM112,AJ112,AG112,AD112,AA112,X112,U112,R112,O112,L112,I112,F112)</f>
        <v>#DIV/0!</v>
      </c>
      <c r="AU112" s="70">
        <f>SUM(AU114)</f>
        <v>0</v>
      </c>
      <c r="AV112" s="66" t="e">
        <f>AU112/$C112</f>
        <v>#DIV/0!</v>
      </c>
      <c r="AW112" s="67" t="e">
        <f>SUM(AV112,AS112,AP112,AM112,AJ112,AG112,AD112,AA112,X112,U112,R112,O112,L112,I112,F112)</f>
        <v>#DIV/0!</v>
      </c>
    </row>
    <row r="113" spans="1:49">
      <c r="A113" s="217"/>
      <c r="B113" s="218"/>
      <c r="C113" s="224"/>
      <c r="D113" s="225"/>
      <c r="E113" s="202"/>
      <c r="F113" s="197"/>
      <c r="G113" s="199"/>
      <c r="H113" s="196"/>
      <c r="I113" s="197"/>
      <c r="J113" s="199"/>
      <c r="K113" s="196"/>
      <c r="L113" s="197"/>
      <c r="M113" s="199"/>
      <c r="N113" s="196"/>
      <c r="O113" s="197"/>
      <c r="P113" s="199"/>
      <c r="Q113" s="202"/>
      <c r="R113" s="197"/>
      <c r="S113" s="200"/>
      <c r="T113" s="196"/>
      <c r="U113" s="197"/>
      <c r="V113" s="199"/>
      <c r="W113" s="196"/>
      <c r="X113" s="197"/>
      <c r="Y113" s="199"/>
      <c r="Z113" s="196"/>
      <c r="AA113" s="197"/>
      <c r="AB113" s="199"/>
      <c r="AC113" s="196"/>
      <c r="AD113" s="197"/>
      <c r="AE113" s="199"/>
      <c r="AF113" s="196"/>
      <c r="AG113" s="197"/>
      <c r="AH113" s="199"/>
      <c r="AI113" s="196"/>
      <c r="AJ113" s="197"/>
      <c r="AK113" s="199"/>
      <c r="AL113" s="196"/>
      <c r="AM113" s="197"/>
      <c r="AN113" s="199"/>
      <c r="AO113" s="196"/>
      <c r="AP113" s="197"/>
      <c r="AQ113" s="199"/>
      <c r="AR113" s="196"/>
      <c r="AS113" s="197"/>
      <c r="AT113" s="199"/>
      <c r="AU113" s="196"/>
      <c r="AV113" s="197"/>
      <c r="AW113" s="199"/>
    </row>
    <row r="114" spans="1:49" ht="24.95" customHeight="1">
      <c r="A114" s="220" t="s">
        <v>1310</v>
      </c>
      <c r="B114" s="221" t="s">
        <v>1323</v>
      </c>
      <c r="C114" s="222">
        <f>Orçamento!K815</f>
        <v>0</v>
      </c>
      <c r="D114" s="223">
        <f t="shared" ref="D114" si="572">C114/$D$4</f>
        <v>0</v>
      </c>
      <c r="E114" s="202">
        <f t="shared" ref="E114" si="573">$C114*F114</f>
        <v>0</v>
      </c>
      <c r="F114" s="197">
        <v>0</v>
      </c>
      <c r="G114" s="198">
        <f t="shared" ref="G114" si="574">SUM(F114)</f>
        <v>0</v>
      </c>
      <c r="H114" s="196">
        <f t="shared" ref="H114" si="575">$C114*I114</f>
        <v>0</v>
      </c>
      <c r="I114" s="197">
        <v>0</v>
      </c>
      <c r="J114" s="198">
        <f>SUM(I114,F114)</f>
        <v>0</v>
      </c>
      <c r="K114" s="196">
        <f t="shared" ref="K114" si="576">$C114*L114</f>
        <v>0</v>
      </c>
      <c r="L114" s="197">
        <v>0</v>
      </c>
      <c r="M114" s="198">
        <f>SUM(L114,I114,F114)</f>
        <v>0</v>
      </c>
      <c r="N114" s="196">
        <f t="shared" ref="N114" si="577">$C114*O114</f>
        <v>0</v>
      </c>
      <c r="O114" s="197">
        <v>0</v>
      </c>
      <c r="P114" s="198">
        <f>SUM(O114,L114,I114,F114)</f>
        <v>0</v>
      </c>
      <c r="Q114" s="196">
        <f t="shared" ref="Q114" si="578">$C114*R114</f>
        <v>0</v>
      </c>
      <c r="R114" s="197">
        <v>0</v>
      </c>
      <c r="S114" s="197">
        <f>SUM(R114,O114,L114,I114,F114)</f>
        <v>0</v>
      </c>
      <c r="T114" s="196">
        <f t="shared" ref="T114" si="579">$C114*U114</f>
        <v>0</v>
      </c>
      <c r="U114" s="197">
        <v>0</v>
      </c>
      <c r="V114" s="198">
        <f>SUM(U114,R114,O114,L114,I114,F114)</f>
        <v>0</v>
      </c>
      <c r="W114" s="196">
        <f t="shared" ref="W114" si="580">$C114*X114</f>
        <v>0</v>
      </c>
      <c r="X114" s="197">
        <v>0</v>
      </c>
      <c r="Y114" s="198">
        <f>SUM(X114,U114,R114,O114,L114,I114,F114)</f>
        <v>0</v>
      </c>
      <c r="Z114" s="196">
        <f t="shared" ref="Z114" si="581">$C114*AA114</f>
        <v>0</v>
      </c>
      <c r="AA114" s="197">
        <v>0</v>
      </c>
      <c r="AB114" s="198">
        <f>SUM(AA114,X114,U114,R114,O114,L114,I114,F114)</f>
        <v>0</v>
      </c>
      <c r="AC114" s="196">
        <f t="shared" ref="AC114" si="582">$C114*AD114</f>
        <v>0</v>
      </c>
      <c r="AD114" s="197">
        <v>0</v>
      </c>
      <c r="AE114" s="198">
        <f>SUM(AD114,AA114,X114,U114,R114,O114,L114,I114,F114)</f>
        <v>0</v>
      </c>
      <c r="AF114" s="196">
        <f t="shared" ref="AF114" si="583">$C114*AG114</f>
        <v>0</v>
      </c>
      <c r="AG114" s="197">
        <v>0</v>
      </c>
      <c r="AH114" s="198">
        <f>SUM(AG114,AD114,AA114,X114,U114,R114,O114,L114,I114,F114)</f>
        <v>0</v>
      </c>
      <c r="AI114" s="196">
        <f t="shared" ref="AI114" si="584">$C114*AJ114</f>
        <v>0</v>
      </c>
      <c r="AJ114" s="197">
        <v>0</v>
      </c>
      <c r="AK114" s="198">
        <f>SUM(AJ114,AG114,AD114,AA114,X114,U114,R114,O114,L114,I114,F114)</f>
        <v>0</v>
      </c>
      <c r="AL114" s="196">
        <f t="shared" ref="AL114" si="585">$C114*AM114</f>
        <v>0</v>
      </c>
      <c r="AM114" s="197">
        <v>0</v>
      </c>
      <c r="AN114" s="198">
        <f>SUM(AM114,AJ114,AG114,AD114,AA114,X114,U114,R114,O114,L114,I114,F114)</f>
        <v>0</v>
      </c>
      <c r="AO114" s="196">
        <f t="shared" ref="AO114" si="586">$C114*AP114</f>
        <v>0</v>
      </c>
      <c r="AP114" s="197">
        <v>0</v>
      </c>
      <c r="AQ114" s="198">
        <f>SUM(AP114,AM114,AJ114,AG114,AD114,AA114,X114,U114,R114,O114,L114,I114,F114)</f>
        <v>0</v>
      </c>
      <c r="AR114" s="196">
        <f t="shared" ref="AR114" si="587">$C114*AS114</f>
        <v>0</v>
      </c>
      <c r="AS114" s="197">
        <v>0</v>
      </c>
      <c r="AT114" s="198">
        <f>SUM(AS114,AP114,AM114,AJ114,AG114,AD114,AA114,X114,U114,R114,O114,L114,I114,F114)</f>
        <v>0</v>
      </c>
      <c r="AU114" s="196">
        <f t="shared" ref="AU114" si="588">$C114*AV114</f>
        <v>0</v>
      </c>
      <c r="AV114" s="197">
        <v>1</v>
      </c>
      <c r="AW114" s="198">
        <f>SUM(AV114,AS114,AP114,AM114,AJ114,AG114,AD114,AA114,X114,U114,R114,O114,L114,I114,F114)</f>
        <v>1</v>
      </c>
    </row>
    <row r="115" spans="1:49">
      <c r="A115" s="217"/>
      <c r="B115" s="218"/>
      <c r="C115" s="224"/>
      <c r="D115" s="225"/>
      <c r="G115" s="206"/>
      <c r="J115" s="206"/>
      <c r="M115" s="206"/>
      <c r="P115" s="206"/>
      <c r="S115" s="206"/>
      <c r="V115" s="206"/>
      <c r="Y115" s="206"/>
      <c r="AB115" s="206"/>
      <c r="AE115" s="206"/>
      <c r="AH115" s="206"/>
      <c r="AK115" s="206"/>
      <c r="AN115" s="206"/>
      <c r="AQ115" s="206"/>
      <c r="AT115" s="206"/>
      <c r="AW115" s="206"/>
    </row>
    <row r="116" spans="1:49">
      <c r="A116" s="213" t="s">
        <v>1311</v>
      </c>
      <c r="B116" s="214" t="s">
        <v>1312</v>
      </c>
      <c r="C116" s="215">
        <f>Orçamento!K819</f>
        <v>0</v>
      </c>
      <c r="D116" s="216">
        <f>C116/$D$4</f>
        <v>0</v>
      </c>
      <c r="E116" s="68">
        <f>SUM(E118)</f>
        <v>0</v>
      </c>
      <c r="F116" s="66" t="e">
        <f>E116/$C116</f>
        <v>#DIV/0!</v>
      </c>
      <c r="G116" s="67" t="e">
        <f>SUM(F116)</f>
        <v>#DIV/0!</v>
      </c>
      <c r="H116" s="70">
        <f>SUM(H118)</f>
        <v>0</v>
      </c>
      <c r="I116" s="66" t="e">
        <f>H116/$C116</f>
        <v>#DIV/0!</v>
      </c>
      <c r="J116" s="67" t="e">
        <f>SUM(I116,F116)</f>
        <v>#DIV/0!</v>
      </c>
      <c r="K116" s="70">
        <f>SUM(K118)</f>
        <v>0</v>
      </c>
      <c r="L116" s="66" t="e">
        <f>K116/$C116</f>
        <v>#DIV/0!</v>
      </c>
      <c r="M116" s="67" t="e">
        <f>SUM(L116,I116,F116)</f>
        <v>#DIV/0!</v>
      </c>
      <c r="N116" s="70">
        <f>SUM(N118)</f>
        <v>0</v>
      </c>
      <c r="O116" s="66" t="e">
        <f>N116/$C116</f>
        <v>#DIV/0!</v>
      </c>
      <c r="P116" s="67" t="e">
        <f>SUM(O116,L116,I116,F116)</f>
        <v>#DIV/0!</v>
      </c>
      <c r="Q116" s="70">
        <f>SUM(Q118)</f>
        <v>0</v>
      </c>
      <c r="R116" s="66" t="e">
        <f>Q116/$C116</f>
        <v>#DIV/0!</v>
      </c>
      <c r="S116" s="66" t="e">
        <f>SUM(R116,O116,L116,I116,F116)</f>
        <v>#DIV/0!</v>
      </c>
      <c r="T116" s="70">
        <f>SUM(T118)</f>
        <v>0</v>
      </c>
      <c r="U116" s="66" t="e">
        <f>T116/$C116</f>
        <v>#DIV/0!</v>
      </c>
      <c r="V116" s="67" t="e">
        <f>SUM(U116,R116,O116,L116,I116,F116)</f>
        <v>#DIV/0!</v>
      </c>
      <c r="W116" s="70">
        <f>SUM(W118)</f>
        <v>0</v>
      </c>
      <c r="X116" s="66" t="e">
        <f>W116/$C116</f>
        <v>#DIV/0!</v>
      </c>
      <c r="Y116" s="67" t="e">
        <f>SUM(X116,U116,R116,O116,L116,I116,F116)</f>
        <v>#DIV/0!</v>
      </c>
      <c r="Z116" s="70">
        <f>SUM(Z118)</f>
        <v>0</v>
      </c>
      <c r="AA116" s="66" t="e">
        <f>Z116/$C116</f>
        <v>#DIV/0!</v>
      </c>
      <c r="AB116" s="67" t="e">
        <f>SUM(AA116,X116,U116,R116,O116,L116,I116,F116)</f>
        <v>#DIV/0!</v>
      </c>
      <c r="AC116" s="70">
        <f>SUM(AC118)</f>
        <v>0</v>
      </c>
      <c r="AD116" s="66" t="e">
        <f>AC116/$C116</f>
        <v>#DIV/0!</v>
      </c>
      <c r="AE116" s="67" t="e">
        <f>SUM(AD116,AA116,X116,U116,R116,O116,L116,I116,F116)</f>
        <v>#DIV/0!</v>
      </c>
      <c r="AF116" s="70">
        <f>SUM(AF118)</f>
        <v>0</v>
      </c>
      <c r="AG116" s="66" t="e">
        <f>AF116/$C116</f>
        <v>#DIV/0!</v>
      </c>
      <c r="AH116" s="67" t="e">
        <f>SUM(AG116,AD116,AA116,X116,U116,R116,O116,L116,I116,F116)</f>
        <v>#DIV/0!</v>
      </c>
      <c r="AI116" s="70">
        <f>SUM(AI118)</f>
        <v>0</v>
      </c>
      <c r="AJ116" s="66" t="e">
        <f>AI116/$C116</f>
        <v>#DIV/0!</v>
      </c>
      <c r="AK116" s="67" t="e">
        <f>SUM(AJ116,AG116,AD116,AA116,X116,U116,R116,O116,L116,I116,F116)</f>
        <v>#DIV/0!</v>
      </c>
      <c r="AL116" s="70">
        <f>SUM(AL118)</f>
        <v>0</v>
      </c>
      <c r="AM116" s="66" t="e">
        <f>AL116/$C116</f>
        <v>#DIV/0!</v>
      </c>
      <c r="AN116" s="67" t="e">
        <f>SUM(AM116,AJ116,AG116,AD116,AA116,X116,U116,R116,O116,L116,I116,F116)</f>
        <v>#DIV/0!</v>
      </c>
      <c r="AO116" s="70">
        <f>SUM(AO118)</f>
        <v>0</v>
      </c>
      <c r="AP116" s="66" t="e">
        <f>AO116/$C116</f>
        <v>#DIV/0!</v>
      </c>
      <c r="AQ116" s="67" t="e">
        <f>SUM(AP116,AM116,AJ116,AG116,AD116,AA116,X116,U116,R116,O116,L116,I116,F116)</f>
        <v>#DIV/0!</v>
      </c>
      <c r="AR116" s="70">
        <f>SUM(AR118)</f>
        <v>0</v>
      </c>
      <c r="AS116" s="66" t="e">
        <f>AR116/$C116</f>
        <v>#DIV/0!</v>
      </c>
      <c r="AT116" s="67" t="e">
        <f>SUM(AS116,AP116,AM116,AJ116,AG116,AD116,AA116,X116,U116,R116,O116,L116,I116,F116)</f>
        <v>#DIV/0!</v>
      </c>
      <c r="AU116" s="70">
        <f>SUM(AU118)</f>
        <v>0</v>
      </c>
      <c r="AV116" s="66" t="e">
        <f>AU116/$C116</f>
        <v>#DIV/0!</v>
      </c>
      <c r="AW116" s="67" t="e">
        <f>SUM(AV116,AS116,AP116,AM116,AJ116,AG116,AD116,AA116,X116,U116,R116,O116,L116,I116,F116)</f>
        <v>#DIV/0!</v>
      </c>
    </row>
    <row r="117" spans="1:49">
      <c r="A117" s="217"/>
      <c r="B117" s="218"/>
      <c r="C117" s="224"/>
      <c r="D117" s="225"/>
      <c r="E117" s="202"/>
      <c r="F117" s="197"/>
      <c r="G117" s="199"/>
      <c r="H117" s="196"/>
      <c r="I117" s="197"/>
      <c r="J117" s="199"/>
      <c r="K117" s="196"/>
      <c r="L117" s="197"/>
      <c r="M117" s="199"/>
      <c r="N117" s="196"/>
      <c r="O117" s="197"/>
      <c r="P117" s="199"/>
      <c r="Q117" s="202"/>
      <c r="R117" s="197"/>
      <c r="S117" s="200"/>
      <c r="T117" s="196"/>
      <c r="U117" s="197"/>
      <c r="V117" s="199"/>
      <c r="W117" s="196"/>
      <c r="X117" s="197"/>
      <c r="Y117" s="199"/>
      <c r="Z117" s="196"/>
      <c r="AA117" s="197"/>
      <c r="AB117" s="199"/>
      <c r="AC117" s="196"/>
      <c r="AD117" s="197"/>
      <c r="AE117" s="199"/>
      <c r="AF117" s="196"/>
      <c r="AG117" s="197"/>
      <c r="AH117" s="199"/>
      <c r="AI117" s="196"/>
      <c r="AJ117" s="197"/>
      <c r="AK117" s="199"/>
      <c r="AL117" s="196"/>
      <c r="AM117" s="197"/>
      <c r="AN117" s="199"/>
      <c r="AO117" s="196"/>
      <c r="AP117" s="197"/>
      <c r="AQ117" s="199"/>
      <c r="AR117" s="196"/>
      <c r="AS117" s="197"/>
      <c r="AT117" s="199"/>
      <c r="AU117" s="196"/>
      <c r="AV117" s="197"/>
      <c r="AW117" s="199"/>
    </row>
    <row r="118" spans="1:49" ht="24.95" customHeight="1">
      <c r="A118" s="220" t="s">
        <v>1313</v>
      </c>
      <c r="B118" s="221" t="s">
        <v>1327</v>
      </c>
      <c r="C118" s="222">
        <f>Resumo!F118</f>
        <v>0</v>
      </c>
      <c r="D118" s="223">
        <f t="shared" ref="D118" si="589">C118/$D$4</f>
        <v>0</v>
      </c>
      <c r="E118" s="202">
        <f t="shared" ref="E118" si="590">$C118*F118</f>
        <v>0</v>
      </c>
      <c r="F118" s="197">
        <v>0</v>
      </c>
      <c r="G118" s="198">
        <f t="shared" ref="G118" si="591">SUM(F118)</f>
        <v>0</v>
      </c>
      <c r="H118" s="196">
        <f t="shared" ref="H118" si="592">$C118*I118</f>
        <v>0</v>
      </c>
      <c r="I118" s="197">
        <v>0</v>
      </c>
      <c r="J118" s="198">
        <f>SUM(I118,F118)</f>
        <v>0</v>
      </c>
      <c r="K118" s="196">
        <f t="shared" ref="K118" si="593">$C118*L118</f>
        <v>0</v>
      </c>
      <c r="L118" s="197">
        <v>0</v>
      </c>
      <c r="M118" s="198">
        <f>SUM(L118,I118,F118)</f>
        <v>0</v>
      </c>
      <c r="N118" s="196">
        <f t="shared" ref="N118" si="594">$C118*O118</f>
        <v>0</v>
      </c>
      <c r="O118" s="197">
        <v>0</v>
      </c>
      <c r="P118" s="198">
        <f>SUM(O118,L118,I118,F118)</f>
        <v>0</v>
      </c>
      <c r="Q118" s="196">
        <f t="shared" ref="Q118" si="595">$C118*R118</f>
        <v>0</v>
      </c>
      <c r="R118" s="197">
        <v>0</v>
      </c>
      <c r="S118" s="197">
        <f>SUM(R118,O118,L118,I118,F118)</f>
        <v>0</v>
      </c>
      <c r="T118" s="196">
        <f t="shared" ref="T118" si="596">$C118*U118</f>
        <v>0</v>
      </c>
      <c r="U118" s="197">
        <v>0</v>
      </c>
      <c r="V118" s="198">
        <f>SUM(U118,R118,O118,L118,I118,F118)</f>
        <v>0</v>
      </c>
      <c r="W118" s="196">
        <f t="shared" ref="W118" si="597">$C118*X118</f>
        <v>0</v>
      </c>
      <c r="X118" s="197">
        <v>0</v>
      </c>
      <c r="Y118" s="198">
        <f>SUM(X118,U118,R118,O118,L118,I118,F118)</f>
        <v>0</v>
      </c>
      <c r="Z118" s="196">
        <f t="shared" ref="Z118" si="598">$C118*AA118</f>
        <v>0</v>
      </c>
      <c r="AA118" s="197">
        <v>0</v>
      </c>
      <c r="AB118" s="198">
        <f>SUM(AA118,X118,U118,R118,O118,L118,I118,F118)</f>
        <v>0</v>
      </c>
      <c r="AC118" s="196">
        <f t="shared" ref="AC118" si="599">$C118*AD118</f>
        <v>0</v>
      </c>
      <c r="AD118" s="197">
        <v>0</v>
      </c>
      <c r="AE118" s="198">
        <f>SUM(AD118,AA118,X118,U118,R118,O118,L118,I118,F118)</f>
        <v>0</v>
      </c>
      <c r="AF118" s="196">
        <f t="shared" ref="AF118" si="600">$C118*AG118</f>
        <v>0</v>
      </c>
      <c r="AG118" s="197">
        <v>0</v>
      </c>
      <c r="AH118" s="198">
        <f>SUM(AG118,AD118,AA118,X118,U118,R118,O118,L118,I118,F118)</f>
        <v>0</v>
      </c>
      <c r="AI118" s="196">
        <f t="shared" ref="AI118" si="601">$C118*AJ118</f>
        <v>0</v>
      </c>
      <c r="AJ118" s="197">
        <v>0</v>
      </c>
      <c r="AK118" s="198">
        <f>SUM(AJ118,AG118,AD118,AA118,X118,U118,R118,O118,L118,I118,F118)</f>
        <v>0</v>
      </c>
      <c r="AL118" s="196">
        <f t="shared" ref="AL118" si="602">$C118*AM118</f>
        <v>0</v>
      </c>
      <c r="AM118" s="197">
        <v>0</v>
      </c>
      <c r="AN118" s="198">
        <f>SUM(AM118,AJ118,AG118,AD118,AA118,X118,U118,R118,O118,L118,I118,F118)</f>
        <v>0</v>
      </c>
      <c r="AO118" s="196">
        <f t="shared" ref="AO118" si="603">$C118*AP118</f>
        <v>0</v>
      </c>
      <c r="AP118" s="197">
        <v>0</v>
      </c>
      <c r="AQ118" s="198">
        <f>SUM(AP118,AM118,AJ118,AG118,AD118,AA118,X118,U118,R118,O118,L118,I118,F118)</f>
        <v>0</v>
      </c>
      <c r="AR118" s="196">
        <f t="shared" ref="AR118" si="604">$C118*AS118</f>
        <v>0</v>
      </c>
      <c r="AS118" s="197">
        <v>1</v>
      </c>
      <c r="AT118" s="198">
        <f>SUM(AS118,AP118,AM118,AJ118,AG118,AD118,AA118,X118,U118,R118,O118,L118,I118,F118)</f>
        <v>1</v>
      </c>
      <c r="AU118" s="196">
        <f t="shared" ref="AU118" si="605">$C118*AV118</f>
        <v>0</v>
      </c>
      <c r="AV118" s="197">
        <v>0</v>
      </c>
      <c r="AW118" s="198">
        <f>SUM(AV118,AS118,AP118,AM118,AJ118,AG118,AD118,AA118,X118,U118,R118,O118,L118,I118,F118)</f>
        <v>1</v>
      </c>
    </row>
    <row r="119" spans="1:49">
      <c r="A119" s="65" t="s">
        <v>1331</v>
      </c>
      <c r="B119" s="66"/>
      <c r="C119" s="68"/>
      <c r="D119" s="67"/>
      <c r="E119" s="243">
        <f>SUM(E12,E18,E62,E102,E108,E112,E116)/$D$4</f>
        <v>0.53450609882462619</v>
      </c>
      <c r="F119" s="243"/>
      <c r="G119" s="244"/>
      <c r="H119" s="242">
        <f>SUM(H12,H18,H62,H102,H108,H112,H116)/$D$4</f>
        <v>0.35633739921641744</v>
      </c>
      <c r="I119" s="243"/>
      <c r="J119" s="244"/>
      <c r="K119" s="242">
        <f>SUM(K12,K18,K62,K102,K108,K112,K116)/$D$4</f>
        <v>0</v>
      </c>
      <c r="L119" s="243"/>
      <c r="M119" s="244"/>
      <c r="N119" s="242">
        <f>SUM(N12,N18,N62,N102,N108,N112,N116)/$D$4</f>
        <v>0</v>
      </c>
      <c r="O119" s="243"/>
      <c r="P119" s="244"/>
      <c r="Q119" s="242">
        <f>SUM(Q12,Q18,Q62,Q102,Q108,Q112,Q116)/$D$4</f>
        <v>0</v>
      </c>
      <c r="R119" s="243"/>
      <c r="S119" s="244"/>
      <c r="T119" s="242">
        <f>SUM(T12,T18,T62,T102,T108,T112,T116)/$D$4</f>
        <v>0</v>
      </c>
      <c r="U119" s="243"/>
      <c r="V119" s="244"/>
      <c r="W119" s="242">
        <f>SUM(W12,W18,W62,W102,W108,W112,W116)/$D$4</f>
        <v>0</v>
      </c>
      <c r="X119" s="243"/>
      <c r="Y119" s="244"/>
      <c r="Z119" s="242">
        <f>SUM(Z12,Z18,Z62,Z102,Z108,Z112,Z116)/$D$4</f>
        <v>0</v>
      </c>
      <c r="AA119" s="243"/>
      <c r="AB119" s="244"/>
      <c r="AC119" s="242">
        <f>SUM(AC12,AC18,AC62,AC102,AC108,AC112,AC116)/$D$4</f>
        <v>0</v>
      </c>
      <c r="AD119" s="243"/>
      <c r="AE119" s="244"/>
      <c r="AF119" s="242">
        <f>SUM(AF12,AF18,AF62,AF102,AF108,AF112,AF116)/$D$4</f>
        <v>0</v>
      </c>
      <c r="AG119" s="243"/>
      <c r="AH119" s="244"/>
      <c r="AI119" s="242">
        <f>SUM(AI12,AI18,AI62,AI102,AI108,AI112,AI116)/$D$4</f>
        <v>1.2771367143908829E-3</v>
      </c>
      <c r="AJ119" s="243"/>
      <c r="AK119" s="244"/>
      <c r="AL119" s="242">
        <f>SUM(AL12,AL18,AL62,AL102,AL108,AL112,AL116)/$D$4</f>
        <v>1.2771367143908829E-3</v>
      </c>
      <c r="AM119" s="243"/>
      <c r="AN119" s="244"/>
      <c r="AO119" s="242">
        <f>SUM(AO12,AO18,AO62,AO102,AO108,AO112,AO116)/$D$4</f>
        <v>5.3301114265087296E-2</v>
      </c>
      <c r="AP119" s="243"/>
      <c r="AQ119" s="244"/>
      <c r="AR119" s="242">
        <f>SUM(AR12,AR18,AR62,AR102,AR108,AR112,AR116)/$D$4</f>
        <v>5.3301114265087296E-2</v>
      </c>
      <c r="AS119" s="243"/>
      <c r="AT119" s="244"/>
      <c r="AU119" s="242">
        <f>SUM(AU12,AU18,AU62,AU102,AU108,AU112,AU116)/$D$4</f>
        <v>0</v>
      </c>
      <c r="AV119" s="243"/>
      <c r="AW119" s="244"/>
    </row>
    <row r="120" spans="1:49">
      <c r="A120" s="65" t="s">
        <v>1152</v>
      </c>
      <c r="B120" s="66"/>
      <c r="C120" s="68"/>
      <c r="D120" s="67"/>
      <c r="E120" s="240">
        <f>E119*$D$4</f>
        <v>111136.908</v>
      </c>
      <c r="F120" s="240"/>
      <c r="G120" s="241"/>
      <c r="H120" s="240">
        <f t="shared" ref="H120" si="606">H119*$D$4</f>
        <v>74091.271999999997</v>
      </c>
      <c r="I120" s="240"/>
      <c r="J120" s="241"/>
      <c r="K120" s="240">
        <f t="shared" ref="K120" si="607">K119*$D$4</f>
        <v>0</v>
      </c>
      <c r="L120" s="240"/>
      <c r="M120" s="241"/>
      <c r="N120" s="240">
        <f t="shared" ref="N120" si="608">N119*$D$4</f>
        <v>0</v>
      </c>
      <c r="O120" s="240"/>
      <c r="P120" s="241"/>
      <c r="Q120" s="240">
        <f t="shared" ref="Q120" si="609">Q119*$D$4</f>
        <v>0</v>
      </c>
      <c r="R120" s="240"/>
      <c r="S120" s="241"/>
      <c r="T120" s="240">
        <f t="shared" ref="T120" si="610">T119*$D$4</f>
        <v>0</v>
      </c>
      <c r="U120" s="240"/>
      <c r="V120" s="241"/>
      <c r="W120" s="240">
        <f t="shared" ref="W120" si="611">W119*$D$4</f>
        <v>0</v>
      </c>
      <c r="X120" s="240"/>
      <c r="Y120" s="241"/>
      <c r="Z120" s="240">
        <f t="shared" ref="Z120" si="612">Z119*$D$4</f>
        <v>0</v>
      </c>
      <c r="AA120" s="240"/>
      <c r="AB120" s="241"/>
      <c r="AC120" s="240">
        <f t="shared" ref="AC120" si="613">AC119*$D$4</f>
        <v>0</v>
      </c>
      <c r="AD120" s="240"/>
      <c r="AE120" s="241"/>
      <c r="AF120" s="240">
        <f t="shared" ref="AF120" si="614">AF119*$D$4</f>
        <v>0</v>
      </c>
      <c r="AG120" s="240"/>
      <c r="AH120" s="241"/>
      <c r="AI120" s="240">
        <f t="shared" ref="AI120" si="615">AI119*$D$4</f>
        <v>265.548</v>
      </c>
      <c r="AJ120" s="240"/>
      <c r="AK120" s="241"/>
      <c r="AL120" s="240">
        <f t="shared" ref="AL120" si="616">AL119*$D$4</f>
        <v>265.548</v>
      </c>
      <c r="AM120" s="240"/>
      <c r="AN120" s="241"/>
      <c r="AO120" s="240">
        <f t="shared" ref="AO120" si="617">AO119*$D$4</f>
        <v>11082.607</v>
      </c>
      <c r="AP120" s="240"/>
      <c r="AQ120" s="241"/>
      <c r="AR120" s="240">
        <f t="shared" ref="AR120" si="618">AR119*$D$4</f>
        <v>11082.607</v>
      </c>
      <c r="AS120" s="240"/>
      <c r="AT120" s="241"/>
      <c r="AU120" s="240">
        <f t="shared" ref="AU120" si="619">AU119*$D$4</f>
        <v>0</v>
      </c>
      <c r="AV120" s="240"/>
      <c r="AW120" s="241"/>
    </row>
    <row r="121" spans="1:49">
      <c r="A121" s="65" t="s">
        <v>1330</v>
      </c>
      <c r="B121" s="66"/>
      <c r="C121" s="68"/>
      <c r="D121" s="67"/>
      <c r="E121" s="243">
        <f>SUM(E119)</f>
        <v>0.53450609882462619</v>
      </c>
      <c r="F121" s="243"/>
      <c r="G121" s="244"/>
      <c r="H121" s="242">
        <f>SUM(H119,E119)</f>
        <v>0.89084349804104357</v>
      </c>
      <c r="I121" s="243"/>
      <c r="J121" s="244"/>
      <c r="K121" s="242">
        <f>SUM(K119,H119,E119)</f>
        <v>0.89084349804104357</v>
      </c>
      <c r="L121" s="243"/>
      <c r="M121" s="244"/>
      <c r="N121" s="242">
        <f>SUM(N119,K119,H119,E119)</f>
        <v>0.89084349804104357</v>
      </c>
      <c r="O121" s="243"/>
      <c r="P121" s="244"/>
      <c r="Q121" s="242">
        <f>SUM(Q119,N119,K119,H119,E119)</f>
        <v>0.89084349804104357</v>
      </c>
      <c r="R121" s="243"/>
      <c r="S121" s="244"/>
      <c r="T121" s="242">
        <f>SUM(T119,Q119,N119,K119,H119,E119)</f>
        <v>0.89084349804104357</v>
      </c>
      <c r="U121" s="243"/>
      <c r="V121" s="244"/>
      <c r="W121" s="242">
        <f>SUM(W119,T119,Q119,N119,K119,H119,E119)</f>
        <v>0.89084349804104357</v>
      </c>
      <c r="X121" s="243"/>
      <c r="Y121" s="244"/>
      <c r="Z121" s="242">
        <f>SUM(Z119,W119,T119,Q119,N119,K119,H119,E119)</f>
        <v>0.89084349804104357</v>
      </c>
      <c r="AA121" s="243"/>
      <c r="AB121" s="244"/>
      <c r="AC121" s="242">
        <f>SUM(AC119,Z119,W119,T119,Q119,N119,K119,H119,E119)</f>
        <v>0.89084349804104357</v>
      </c>
      <c r="AD121" s="243"/>
      <c r="AE121" s="244"/>
      <c r="AF121" s="242">
        <f>SUM(AF119,AC119,Z119,W119,T119,Q119,N119,K119,H119,E119)</f>
        <v>0.89084349804104357</v>
      </c>
      <c r="AG121" s="243"/>
      <c r="AH121" s="244"/>
      <c r="AI121" s="242">
        <f>SUM(AI119,AF119,AC119,Z119,W119,T119,Q119,N119,K119,H119,E119)</f>
        <v>0.89212063475543446</v>
      </c>
      <c r="AJ121" s="243"/>
      <c r="AK121" s="244"/>
      <c r="AL121" s="242">
        <f>SUM(AL119,AI119,AF119,AC119,Z119,W119,T119,Q119,N119,K119,H119,E119)</f>
        <v>0.89339777146982535</v>
      </c>
      <c r="AM121" s="243"/>
      <c r="AN121" s="244"/>
      <c r="AO121" s="242">
        <f>SUM(AO119,AL119,AI119,AF119,AC119,Z119,W119,T119,Q119,N119,K119,H119,E119)</f>
        <v>0.94669888573491268</v>
      </c>
      <c r="AP121" s="243"/>
      <c r="AQ121" s="244"/>
      <c r="AR121" s="242">
        <f>SUM(AR119,AO119,AL119,AI119,AF119,AC119,Z119,W119,T119,Q119,N119,K119,H119,E119)</f>
        <v>1</v>
      </c>
      <c r="AS121" s="243"/>
      <c r="AT121" s="244"/>
      <c r="AU121" s="242">
        <f>SUM(AU119,AR119,AO119,AL119,AI119,AF119,AC119,Z119,W119,T119,Q119,N119,K119,H119,E119)</f>
        <v>1</v>
      </c>
      <c r="AV121" s="243"/>
      <c r="AW121" s="244"/>
    </row>
    <row r="122" spans="1:49">
      <c r="A122" s="65" t="s">
        <v>1153</v>
      </c>
      <c r="B122" s="66"/>
      <c r="C122" s="68"/>
      <c r="D122" s="67"/>
      <c r="E122" s="240">
        <f>E121*$D$4</f>
        <v>111136.908</v>
      </c>
      <c r="F122" s="240"/>
      <c r="G122" s="241"/>
      <c r="H122" s="240">
        <f>H121*$D$4</f>
        <v>185228.17999999996</v>
      </c>
      <c r="I122" s="240"/>
      <c r="J122" s="241"/>
      <c r="K122" s="240">
        <f>K121*$D$4</f>
        <v>185228.17999999996</v>
      </c>
      <c r="L122" s="240"/>
      <c r="M122" s="241"/>
      <c r="N122" s="240">
        <f>N121*$D$4</f>
        <v>185228.17999999996</v>
      </c>
      <c r="O122" s="240"/>
      <c r="P122" s="241"/>
      <c r="Q122" s="240">
        <f>Q121*$D$4</f>
        <v>185228.17999999996</v>
      </c>
      <c r="R122" s="240"/>
      <c r="S122" s="241"/>
      <c r="T122" s="240">
        <f>T121*$D$4</f>
        <v>185228.17999999996</v>
      </c>
      <c r="U122" s="240"/>
      <c r="V122" s="241"/>
      <c r="W122" s="240">
        <f>W121*$D$4</f>
        <v>185228.17999999996</v>
      </c>
      <c r="X122" s="240"/>
      <c r="Y122" s="241"/>
      <c r="Z122" s="240">
        <f>Z121*$D$4</f>
        <v>185228.17999999996</v>
      </c>
      <c r="AA122" s="240"/>
      <c r="AB122" s="241"/>
      <c r="AC122" s="240">
        <f>AC121*$D$4</f>
        <v>185228.17999999996</v>
      </c>
      <c r="AD122" s="240"/>
      <c r="AE122" s="241"/>
      <c r="AF122" s="240">
        <f>AF121*$D$4</f>
        <v>185228.17999999996</v>
      </c>
      <c r="AG122" s="240"/>
      <c r="AH122" s="241"/>
      <c r="AI122" s="240">
        <f>AI121*$D$4</f>
        <v>185493.72799999997</v>
      </c>
      <c r="AJ122" s="240"/>
      <c r="AK122" s="241"/>
      <c r="AL122" s="240">
        <f>AL121*$D$4</f>
        <v>185759.27599999998</v>
      </c>
      <c r="AM122" s="240"/>
      <c r="AN122" s="241"/>
      <c r="AO122" s="240">
        <f>AO121*$D$4</f>
        <v>196841.88299999997</v>
      </c>
      <c r="AP122" s="240"/>
      <c r="AQ122" s="241"/>
      <c r="AR122" s="240">
        <f>AR121*$D$4</f>
        <v>207924.49</v>
      </c>
      <c r="AS122" s="240"/>
      <c r="AT122" s="241"/>
      <c r="AU122" s="240">
        <f>AU121*$D$4</f>
        <v>207924.49</v>
      </c>
      <c r="AV122" s="240"/>
      <c r="AW122" s="241"/>
    </row>
    <row r="123" spans="1:49">
      <c r="D123" s="114"/>
    </row>
    <row r="125" spans="1:49">
      <c r="D125" s="114"/>
    </row>
  </sheetData>
  <sheetProtection formatCells="0" formatColumns="0" formatRows="0" insertColumns="0" insertRows="0" insertHyperlinks="0" deleteColumns="0" deleteRows="0" sort="0" autoFilter="0" pivotTables="0"/>
  <autoFilter ref="A11:C11"/>
  <mergeCells count="76">
    <mergeCell ref="AR10:AT10"/>
    <mergeCell ref="AU10:AW10"/>
    <mergeCell ref="W10:Y10"/>
    <mergeCell ref="Z10:AB10"/>
    <mergeCell ref="AC10:AE10"/>
    <mergeCell ref="AF10:AH10"/>
    <mergeCell ref="AI10:AK10"/>
    <mergeCell ref="AL10:AN10"/>
    <mergeCell ref="AO10:AQ10"/>
    <mergeCell ref="T10:V10"/>
    <mergeCell ref="Q10:S10"/>
    <mergeCell ref="A2:D3"/>
    <mergeCell ref="N10:P10"/>
    <mergeCell ref="K10:M10"/>
    <mergeCell ref="H10:J10"/>
    <mergeCell ref="E10:G10"/>
    <mergeCell ref="E119:G119"/>
    <mergeCell ref="E121:G121"/>
    <mergeCell ref="H119:J119"/>
    <mergeCell ref="H121:J121"/>
    <mergeCell ref="K119:M119"/>
    <mergeCell ref="K121:M121"/>
    <mergeCell ref="E120:G120"/>
    <mergeCell ref="H120:J120"/>
    <mergeCell ref="K120:M120"/>
    <mergeCell ref="N119:P119"/>
    <mergeCell ref="N121:P121"/>
    <mergeCell ref="Q119:S119"/>
    <mergeCell ref="Q121:S121"/>
    <mergeCell ref="T119:V119"/>
    <mergeCell ref="T121:V121"/>
    <mergeCell ref="N120:P120"/>
    <mergeCell ref="Q120:S120"/>
    <mergeCell ref="T120:V120"/>
    <mergeCell ref="W119:Y119"/>
    <mergeCell ref="W121:Y121"/>
    <mergeCell ref="Z119:AB119"/>
    <mergeCell ref="Z121:AB121"/>
    <mergeCell ref="AC119:AE119"/>
    <mergeCell ref="AC121:AE121"/>
    <mergeCell ref="W120:Y120"/>
    <mergeCell ref="Z120:AB120"/>
    <mergeCell ref="AC120:AE120"/>
    <mergeCell ref="AF119:AH119"/>
    <mergeCell ref="AF121:AH121"/>
    <mergeCell ref="AI119:AK119"/>
    <mergeCell ref="AI121:AK121"/>
    <mergeCell ref="AL119:AN119"/>
    <mergeCell ref="AL121:AN121"/>
    <mergeCell ref="AF120:AH120"/>
    <mergeCell ref="AI120:AK120"/>
    <mergeCell ref="AL120:AN120"/>
    <mergeCell ref="AO119:AQ119"/>
    <mergeCell ref="AO121:AQ121"/>
    <mergeCell ref="AR119:AT119"/>
    <mergeCell ref="AR121:AT121"/>
    <mergeCell ref="AU119:AW119"/>
    <mergeCell ref="AU121:AW121"/>
    <mergeCell ref="AO120:AQ120"/>
    <mergeCell ref="AR120:AT120"/>
    <mergeCell ref="AU120:AW120"/>
    <mergeCell ref="E122:G122"/>
    <mergeCell ref="H122:J122"/>
    <mergeCell ref="K122:M122"/>
    <mergeCell ref="N122:P122"/>
    <mergeCell ref="Q122:S122"/>
    <mergeCell ref="T122:V122"/>
    <mergeCell ref="W122:Y122"/>
    <mergeCell ref="Z122:AB122"/>
    <mergeCell ref="AC122:AE122"/>
    <mergeCell ref="AF122:AH122"/>
    <mergeCell ref="AI122:AK122"/>
    <mergeCell ref="AL122:AN122"/>
    <mergeCell ref="AO122:AQ122"/>
    <mergeCell ref="AR122:AT122"/>
    <mergeCell ref="AU122:AW122"/>
  </mergeCells>
  <printOptions horizontalCentered="1" verticalCentered="1"/>
  <pageMargins left="0.70866141732283472" right="0.70866141732283472" top="0.74803149606299213" bottom="0.74803149606299213" header="0.31496062992125984" footer="0.31496062992125984"/>
  <pageSetup paperSize="9" scale="51" orientation="portrait" r:id="rId1"/>
  <headerFooter>
    <oddFooter>&amp;L&amp;G&amp;CWillian Bruno Scherner
 Engenheiro Civil 
CREA MT048210&amp;R&amp;P de &amp;N</oddFooter>
  </headerFooter>
  <colBreaks count="4" manualBreakCount="4">
    <brk id="7" min="1" max="121" man="1"/>
    <brk id="19" min="1" max="121" man="1"/>
    <brk id="31" min="1" max="121" man="1"/>
    <brk id="43" min="1" max="121" man="1"/>
  </col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view="pageBreakPreview" zoomScale="85" zoomScaleNormal="100" zoomScaleSheetLayoutView="85" workbookViewId="0">
      <selection activeCell="B5" sqref="B5"/>
    </sheetView>
  </sheetViews>
  <sheetFormatPr defaultColWidth="11.5703125" defaultRowHeight="15"/>
  <cols>
    <col min="1" max="1" width="10.7109375" customWidth="1"/>
    <col min="2" max="2" width="11.42578125" customWidth="1"/>
    <col min="4" max="4" width="22.7109375" customWidth="1"/>
    <col min="6" max="6" width="8" bestFit="1" customWidth="1"/>
    <col min="7" max="7" width="16" bestFit="1" customWidth="1"/>
    <col min="8" max="8" width="9" bestFit="1" customWidth="1"/>
    <col min="9" max="9" width="11" customWidth="1"/>
    <col min="10" max="10" width="6.5703125" customWidth="1"/>
  </cols>
  <sheetData>
    <row r="1" spans="1:10">
      <c r="A1" s="271" t="str">
        <f>Capa!B49</f>
        <v>Construção da Escola Municipal Rota do Sol</v>
      </c>
      <c r="B1" s="271"/>
      <c r="C1" s="271"/>
      <c r="D1" s="271"/>
      <c r="E1" s="271"/>
      <c r="F1" s="271"/>
      <c r="G1" s="271"/>
      <c r="H1" s="271"/>
      <c r="I1" s="271"/>
      <c r="J1" s="271"/>
    </row>
    <row r="2" spans="1:10">
      <c r="A2" s="79" t="s">
        <v>1193</v>
      </c>
      <c r="B2" s="116" t="str">
        <f>Capa!B48</f>
        <v>Município de Sorriso</v>
      </c>
      <c r="C2" s="73"/>
      <c r="D2" s="74"/>
      <c r="E2" s="272" t="s">
        <v>1131</v>
      </c>
      <c r="F2" s="272"/>
      <c r="G2" s="118">
        <f>Orçamento!G4</f>
        <v>207924.49</v>
      </c>
      <c r="H2" s="75" t="s">
        <v>1132</v>
      </c>
      <c r="I2" s="117">
        <f>Orçamento!J4</f>
        <v>44487</v>
      </c>
      <c r="J2" s="95"/>
    </row>
    <row r="3" spans="1:10">
      <c r="A3" s="79" t="s">
        <v>1133</v>
      </c>
      <c r="B3" s="116" t="str">
        <f>Capa!B49</f>
        <v>Construção da Escola Municipal Rota do Sol</v>
      </c>
      <c r="C3" s="71"/>
      <c r="D3" s="71"/>
      <c r="E3" s="78"/>
      <c r="F3" s="75" t="s">
        <v>1134</v>
      </c>
      <c r="G3" s="121">
        <f>G2/B5</f>
        <v>45.550726447417993</v>
      </c>
      <c r="H3" s="75" t="s">
        <v>1154</v>
      </c>
      <c r="I3" s="119">
        <f>Orçamento!J5</f>
        <v>0.24940000000000001</v>
      </c>
      <c r="J3" s="95"/>
    </row>
    <row r="4" spans="1:10" ht="15" customHeight="1">
      <c r="A4" s="79" t="s">
        <v>1136</v>
      </c>
      <c r="B4" s="116" t="str">
        <f>Orçamento!B6</f>
        <v>Avenida Blumenau, Lote 05, Quadra 66  - Bairro Rota do Sol - Sorriso MT</v>
      </c>
      <c r="C4" s="72"/>
      <c r="D4" s="72"/>
      <c r="E4" s="72"/>
      <c r="F4" s="72"/>
      <c r="G4" s="72"/>
      <c r="J4" s="96"/>
    </row>
    <row r="5" spans="1:10">
      <c r="A5" s="79" t="s">
        <v>1208</v>
      </c>
      <c r="B5" s="120">
        <f>Orçamento!B7</f>
        <v>4564.68</v>
      </c>
      <c r="C5" s="71"/>
      <c r="D5" s="80" t="s">
        <v>1207</v>
      </c>
      <c r="E5" s="88"/>
      <c r="F5" s="88"/>
      <c r="G5" s="72"/>
      <c r="H5" s="72"/>
      <c r="I5" s="71"/>
      <c r="J5" s="95"/>
    </row>
    <row r="6" spans="1:10">
      <c r="A6" s="79" t="s">
        <v>1205</v>
      </c>
      <c r="B6" s="72"/>
      <c r="C6" s="116" t="str">
        <f>Orçamento!C8</f>
        <v xml:space="preserve"> Willian Bruno Scherner - CREA MT048210</v>
      </c>
      <c r="D6" s="74"/>
      <c r="E6" s="72"/>
      <c r="F6" s="72"/>
      <c r="G6" s="82"/>
      <c r="H6" s="72"/>
      <c r="I6" s="71"/>
      <c r="J6" s="95"/>
    </row>
    <row r="7" spans="1:10">
      <c r="A7" s="144" t="s">
        <v>1138</v>
      </c>
      <c r="B7" s="145" t="str">
        <f>Orçamento!I7</f>
        <v>SINAPI - AGOSTO  2021 - DESONERADO; ORSE - AGOSTO 2021 - DESONERADO; SEINFRA - MARÇO 2021 - DESONERADO</v>
      </c>
      <c r="C7" s="84"/>
      <c r="D7" s="85"/>
      <c r="E7" s="83"/>
      <c r="F7" s="83"/>
      <c r="G7" s="86"/>
      <c r="H7" s="83"/>
      <c r="I7" s="87"/>
      <c r="J7" s="97"/>
    </row>
    <row r="8" spans="1:10">
      <c r="A8" s="146"/>
      <c r="B8" s="116"/>
      <c r="C8" s="73"/>
      <c r="D8" s="74"/>
      <c r="E8" s="72"/>
      <c r="F8" s="72"/>
      <c r="G8" s="82"/>
      <c r="H8" s="72"/>
      <c r="I8" s="71"/>
      <c r="J8" s="95"/>
    </row>
    <row r="9" spans="1:10">
      <c r="A9" s="271" t="s">
        <v>1155</v>
      </c>
      <c r="B9" s="271"/>
      <c r="C9" s="271"/>
      <c r="D9" s="271"/>
      <c r="E9" s="271"/>
      <c r="F9" s="271"/>
      <c r="G9" s="271"/>
      <c r="H9" s="271"/>
      <c r="I9" s="271"/>
      <c r="J9" s="271"/>
    </row>
    <row r="10" spans="1:10">
      <c r="A10" s="89" t="s">
        <v>1156</v>
      </c>
      <c r="B10" s="258" t="s">
        <v>1157</v>
      </c>
      <c r="C10" s="259"/>
      <c r="D10" s="259"/>
      <c r="E10" s="259"/>
      <c r="F10" s="259"/>
      <c r="G10" s="259"/>
      <c r="H10" s="260"/>
      <c r="I10" s="270">
        <f>SUM(I11:I14)</f>
        <v>6.8499999999999991E-2</v>
      </c>
      <c r="J10" s="270"/>
    </row>
    <row r="11" spans="1:10">
      <c r="A11" s="90" t="s">
        <v>1158</v>
      </c>
      <c r="B11" s="267" t="s">
        <v>1159</v>
      </c>
      <c r="C11" s="267"/>
      <c r="D11" s="267"/>
      <c r="E11" s="267"/>
      <c r="F11" s="257" t="s">
        <v>1160</v>
      </c>
      <c r="G11" s="257"/>
      <c r="H11" s="257"/>
      <c r="I11" s="266">
        <v>3.7999999999999999E-2</v>
      </c>
      <c r="J11" s="266"/>
    </row>
    <row r="12" spans="1:10">
      <c r="A12" s="90" t="s">
        <v>1161</v>
      </c>
      <c r="B12" s="267" t="s">
        <v>1162</v>
      </c>
      <c r="C12" s="267"/>
      <c r="D12" s="267"/>
      <c r="E12" s="267"/>
      <c r="F12" s="257" t="s">
        <v>1163</v>
      </c>
      <c r="G12" s="257"/>
      <c r="H12" s="257"/>
      <c r="I12" s="266">
        <v>7.0000000000000001E-3</v>
      </c>
      <c r="J12" s="266"/>
    </row>
    <row r="13" spans="1:10">
      <c r="A13" s="90" t="s">
        <v>1164</v>
      </c>
      <c r="B13" s="267" t="s">
        <v>1165</v>
      </c>
      <c r="C13" s="267"/>
      <c r="D13" s="267"/>
      <c r="E13" s="267"/>
      <c r="F13" s="257" t="s">
        <v>1166</v>
      </c>
      <c r="G13" s="257"/>
      <c r="H13" s="257"/>
      <c r="I13" s="266">
        <v>1.2E-2</v>
      </c>
      <c r="J13" s="266"/>
    </row>
    <row r="14" spans="1:10">
      <c r="A14" s="90" t="s">
        <v>1167</v>
      </c>
      <c r="B14" s="267" t="s">
        <v>1168</v>
      </c>
      <c r="C14" s="267"/>
      <c r="D14" s="267"/>
      <c r="E14" s="267"/>
      <c r="F14" s="257" t="s">
        <v>1169</v>
      </c>
      <c r="G14" s="257"/>
      <c r="H14" s="257"/>
      <c r="I14" s="266">
        <v>1.15E-2</v>
      </c>
      <c r="J14" s="266"/>
    </row>
    <row r="15" spans="1:10">
      <c r="A15" s="90"/>
      <c r="B15" s="257"/>
      <c r="C15" s="257"/>
      <c r="D15" s="257"/>
      <c r="E15" s="257"/>
      <c r="F15" s="257"/>
      <c r="G15" s="257"/>
      <c r="H15" s="257"/>
      <c r="I15" s="266"/>
      <c r="J15" s="266"/>
    </row>
    <row r="16" spans="1:10">
      <c r="A16" s="89" t="s">
        <v>1170</v>
      </c>
      <c r="B16" s="258" t="s">
        <v>1171</v>
      </c>
      <c r="C16" s="259"/>
      <c r="D16" s="259"/>
      <c r="E16" s="259"/>
      <c r="F16" s="259"/>
      <c r="G16" s="259"/>
      <c r="H16" s="260"/>
      <c r="I16" s="270">
        <f>SUM(I17:I20)</f>
        <v>0.10149999999999999</v>
      </c>
      <c r="J16" s="270"/>
    </row>
    <row r="17" spans="1:10">
      <c r="A17" s="90" t="s">
        <v>1172</v>
      </c>
      <c r="B17" s="267" t="s">
        <v>1173</v>
      </c>
      <c r="C17" s="267"/>
      <c r="D17" s="267"/>
      <c r="E17" s="267"/>
      <c r="F17" s="267"/>
      <c r="G17" s="267"/>
      <c r="H17" s="267"/>
      <c r="I17" s="266">
        <v>6.4999999999999997E-3</v>
      </c>
      <c r="J17" s="266"/>
    </row>
    <row r="18" spans="1:10">
      <c r="A18" s="90" t="s">
        <v>1174</v>
      </c>
      <c r="B18" s="267" t="s">
        <v>1175</v>
      </c>
      <c r="C18" s="267"/>
      <c r="D18" s="267"/>
      <c r="E18" s="267"/>
      <c r="F18" s="267"/>
      <c r="G18" s="267"/>
      <c r="H18" s="267"/>
      <c r="I18" s="266">
        <v>0.03</v>
      </c>
      <c r="J18" s="266"/>
    </row>
    <row r="19" spans="1:10">
      <c r="A19" s="90" t="s">
        <v>1176</v>
      </c>
      <c r="B19" s="267" t="s">
        <v>1177</v>
      </c>
      <c r="C19" s="267"/>
      <c r="D19" s="267"/>
      <c r="E19" s="267"/>
      <c r="F19" s="267"/>
      <c r="G19" s="267"/>
      <c r="H19" s="267"/>
      <c r="I19" s="266">
        <v>0.02</v>
      </c>
      <c r="J19" s="266"/>
    </row>
    <row r="20" spans="1:10">
      <c r="A20" s="90" t="s">
        <v>1178</v>
      </c>
      <c r="B20" s="263" t="s">
        <v>1179</v>
      </c>
      <c r="C20" s="264"/>
      <c r="D20" s="264"/>
      <c r="E20" s="264"/>
      <c r="F20" s="264"/>
      <c r="G20" s="264"/>
      <c r="H20" s="265"/>
      <c r="I20" s="268">
        <v>4.4999999999999998E-2</v>
      </c>
      <c r="J20" s="269"/>
    </row>
    <row r="21" spans="1:10">
      <c r="A21" s="90"/>
      <c r="B21" s="257"/>
      <c r="C21" s="257"/>
      <c r="D21" s="257"/>
      <c r="E21" s="257"/>
      <c r="F21" s="257"/>
      <c r="G21" s="257"/>
      <c r="H21" s="257"/>
      <c r="I21" s="257"/>
      <c r="J21" s="257"/>
    </row>
    <row r="22" spans="1:10">
      <c r="A22" s="89" t="s">
        <v>1180</v>
      </c>
      <c r="B22" s="258" t="s">
        <v>1181</v>
      </c>
      <c r="C22" s="259"/>
      <c r="D22" s="259"/>
      <c r="E22" s="259"/>
      <c r="F22" s="259"/>
      <c r="G22" s="259"/>
      <c r="H22" s="260"/>
      <c r="I22" s="261">
        <f>I23</f>
        <v>0.05</v>
      </c>
      <c r="J22" s="262"/>
    </row>
    <row r="23" spans="1:10">
      <c r="A23" s="90" t="s">
        <v>1182</v>
      </c>
      <c r="B23" s="263" t="s">
        <v>1183</v>
      </c>
      <c r="C23" s="264"/>
      <c r="D23" s="264"/>
      <c r="E23" s="264"/>
      <c r="F23" s="264"/>
      <c r="G23" s="264"/>
      <c r="H23" s="265"/>
      <c r="I23" s="266">
        <v>0.05</v>
      </c>
      <c r="J23" s="266"/>
    </row>
    <row r="24" spans="1:10">
      <c r="A24" s="91"/>
      <c r="B24" s="252"/>
      <c r="C24" s="253"/>
      <c r="D24" s="253"/>
      <c r="E24" s="253"/>
      <c r="F24" s="253"/>
      <c r="G24" s="253"/>
      <c r="H24" s="254"/>
      <c r="I24" s="252"/>
      <c r="J24" s="254"/>
    </row>
    <row r="25" spans="1:10">
      <c r="A25" s="92"/>
      <c r="B25" s="255" t="s">
        <v>1184</v>
      </c>
      <c r="C25" s="255"/>
      <c r="D25" s="255"/>
      <c r="E25" s="255"/>
      <c r="F25" s="255"/>
      <c r="G25" s="255"/>
      <c r="H25" s="255"/>
      <c r="I25" s="256">
        <f>(((1+I11+I12+I13)*(1+I14)*(1+I22))/(1-I16))-1</f>
        <v>0.24943046744574282</v>
      </c>
      <c r="J25" s="256"/>
    </row>
    <row r="26" spans="1:10">
      <c r="A26" s="98"/>
      <c r="B26" s="88"/>
      <c r="C26" s="88"/>
      <c r="D26" s="88"/>
      <c r="E26" s="88"/>
      <c r="F26" s="88"/>
      <c r="G26" s="88"/>
      <c r="H26" s="88"/>
      <c r="I26" s="88"/>
      <c r="J26" s="97"/>
    </row>
    <row r="27" spans="1:10">
      <c r="A27" s="98"/>
      <c r="B27" s="88"/>
      <c r="C27" s="88"/>
      <c r="D27" s="88"/>
      <c r="E27" s="88"/>
      <c r="F27" s="88"/>
      <c r="G27" s="88"/>
      <c r="H27" s="88"/>
      <c r="I27" s="88"/>
      <c r="J27" s="97"/>
    </row>
    <row r="28" spans="1:10" ht="15" customHeight="1">
      <c r="A28" s="104" t="s">
        <v>1185</v>
      </c>
      <c r="B28" s="105"/>
      <c r="C28" s="105"/>
      <c r="D28" s="105"/>
      <c r="E28" s="105"/>
      <c r="F28" s="105"/>
      <c r="G28" s="105"/>
      <c r="H28" s="105"/>
      <c r="I28" s="105"/>
      <c r="J28" s="106"/>
    </row>
    <row r="29" spans="1:10">
      <c r="A29" s="99"/>
      <c r="B29" s="93"/>
      <c r="C29" s="93"/>
      <c r="D29" s="93"/>
      <c r="E29" s="88"/>
      <c r="F29" s="88"/>
      <c r="G29" s="88"/>
      <c r="H29" s="88"/>
      <c r="I29" s="88"/>
      <c r="J29" s="97"/>
    </row>
    <row r="30" spans="1:10">
      <c r="A30" s="99"/>
      <c r="B30" s="88"/>
      <c r="C30" s="93"/>
      <c r="D30" s="93"/>
      <c r="E30" s="88"/>
      <c r="F30" s="88"/>
      <c r="G30" s="88"/>
      <c r="H30" s="88"/>
      <c r="I30" s="88"/>
      <c r="J30" s="97"/>
    </row>
    <row r="31" spans="1:10">
      <c r="A31" s="99"/>
      <c r="B31" s="93"/>
      <c r="C31" s="93"/>
      <c r="D31" s="93"/>
      <c r="E31" s="88"/>
      <c r="F31" s="88"/>
      <c r="G31" s="88"/>
      <c r="H31" s="88"/>
      <c r="I31" s="88"/>
      <c r="J31" s="97"/>
    </row>
    <row r="32" spans="1:10">
      <c r="A32" s="99" t="s">
        <v>1186</v>
      </c>
      <c r="B32" s="93"/>
      <c r="C32" s="93"/>
      <c r="D32" s="93"/>
      <c r="E32" s="88"/>
      <c r="F32" s="88"/>
      <c r="G32" s="88"/>
      <c r="H32" s="88"/>
      <c r="I32" s="88"/>
      <c r="J32" s="97"/>
    </row>
    <row r="33" spans="1:10">
      <c r="A33" s="100" t="s">
        <v>1187</v>
      </c>
      <c r="B33" s="93"/>
      <c r="C33" s="93"/>
      <c r="D33" s="93"/>
      <c r="E33" s="88"/>
      <c r="F33" s="88"/>
      <c r="G33" s="88"/>
      <c r="H33" s="88"/>
      <c r="I33" s="88"/>
      <c r="J33" s="97"/>
    </row>
    <row r="34" spans="1:10">
      <c r="A34" s="100" t="s">
        <v>1188</v>
      </c>
      <c r="B34" s="93"/>
      <c r="C34" s="93"/>
      <c r="D34" s="93"/>
      <c r="E34" s="88"/>
      <c r="F34" s="88"/>
      <c r="G34" s="88"/>
      <c r="H34" s="88"/>
      <c r="I34" s="88"/>
      <c r="J34" s="97"/>
    </row>
    <row r="35" spans="1:10">
      <c r="A35" s="100" t="s">
        <v>1189</v>
      </c>
      <c r="B35" s="93"/>
      <c r="C35" s="93"/>
      <c r="D35" s="93"/>
      <c r="E35" s="88"/>
      <c r="F35" s="88"/>
      <c r="G35" s="88"/>
      <c r="H35" s="88"/>
      <c r="I35" s="88"/>
      <c r="J35" s="97"/>
    </row>
    <row r="36" spans="1:10">
      <c r="A36" s="100" t="s">
        <v>1190</v>
      </c>
      <c r="B36" s="93"/>
      <c r="C36" s="93"/>
      <c r="D36" s="93"/>
      <c r="E36" s="88"/>
      <c r="F36" s="88"/>
      <c r="G36" s="88"/>
      <c r="H36" s="88"/>
      <c r="I36" s="88"/>
      <c r="J36" s="97"/>
    </row>
    <row r="37" spans="1:10">
      <c r="A37" s="100" t="s">
        <v>1191</v>
      </c>
      <c r="B37" s="93"/>
      <c r="C37" s="93"/>
      <c r="D37" s="93"/>
      <c r="E37" s="88"/>
      <c r="F37" s="88"/>
      <c r="G37" s="88"/>
      <c r="H37" s="88"/>
      <c r="I37" s="88"/>
      <c r="J37" s="97"/>
    </row>
    <row r="38" spans="1:10">
      <c r="A38" s="101" t="s">
        <v>1192</v>
      </c>
      <c r="B38" s="102"/>
      <c r="C38" s="102"/>
      <c r="D38" s="102"/>
      <c r="E38" s="102"/>
      <c r="F38" s="102"/>
      <c r="G38" s="102"/>
      <c r="H38" s="102"/>
      <c r="I38" s="102"/>
      <c r="J38" s="103"/>
    </row>
    <row r="39" spans="1:10">
      <c r="A39" s="88"/>
      <c r="B39" s="88"/>
      <c r="C39" s="88"/>
      <c r="D39" s="88"/>
      <c r="E39" s="88"/>
      <c r="F39" s="88"/>
      <c r="G39" s="88"/>
      <c r="H39" s="88"/>
      <c r="I39" s="88"/>
      <c r="J39" s="88"/>
    </row>
    <row r="40" spans="1:10">
      <c r="A40" s="88"/>
      <c r="B40" s="88"/>
      <c r="C40" s="88"/>
      <c r="D40" s="88"/>
      <c r="E40" s="88"/>
      <c r="F40" s="88"/>
      <c r="G40" s="88"/>
      <c r="H40" s="88"/>
      <c r="I40" s="88"/>
      <c r="J40" s="88"/>
    </row>
  </sheetData>
  <mergeCells count="39">
    <mergeCell ref="A1:J1"/>
    <mergeCell ref="E2:F2"/>
    <mergeCell ref="A9:J9"/>
    <mergeCell ref="B10:H10"/>
    <mergeCell ref="I10:J10"/>
    <mergeCell ref="B11:E11"/>
    <mergeCell ref="F11:H11"/>
    <mergeCell ref="I11:J11"/>
    <mergeCell ref="B12:E12"/>
    <mergeCell ref="F12:H12"/>
    <mergeCell ref="I12:J12"/>
    <mergeCell ref="B13:E13"/>
    <mergeCell ref="F13:H13"/>
    <mergeCell ref="I13:J13"/>
    <mergeCell ref="B14:E14"/>
    <mergeCell ref="F14:H14"/>
    <mergeCell ref="I14:J14"/>
    <mergeCell ref="B15:H15"/>
    <mergeCell ref="I15:J15"/>
    <mergeCell ref="B16:H16"/>
    <mergeCell ref="I16:J16"/>
    <mergeCell ref="B17:H17"/>
    <mergeCell ref="I17:J17"/>
    <mergeCell ref="B18:H18"/>
    <mergeCell ref="I18:J18"/>
    <mergeCell ref="B19:H19"/>
    <mergeCell ref="I19:J19"/>
    <mergeCell ref="B20:H20"/>
    <mergeCell ref="I20:J20"/>
    <mergeCell ref="B24:H24"/>
    <mergeCell ref="I24:J24"/>
    <mergeCell ref="B25:H25"/>
    <mergeCell ref="I25:J25"/>
    <mergeCell ref="B21:H21"/>
    <mergeCell ref="I21:J21"/>
    <mergeCell ref="B22:H22"/>
    <mergeCell ref="I22:J22"/>
    <mergeCell ref="B23:H23"/>
    <mergeCell ref="I23:J23"/>
  </mergeCells>
  <printOptions horizontalCentered="1"/>
  <pageMargins left="0.51181102362204722" right="0.51181102362204722" top="0.78740157480314965" bottom="0.78740157480314965" header="0.31496062992125984" footer="0.31496062992125984"/>
  <pageSetup paperSize="9" scale="77" orientation="portrait" r:id="rId1"/>
  <headerFooter>
    <oddFooter>&amp;L&amp;G&amp;CWillian Bruno Scherner
 Engenheiro Civil 
CREA MT048210&amp;R&amp;P de &amp;N</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view="pageBreakPreview" zoomScaleNormal="100" zoomScaleSheetLayoutView="100" workbookViewId="0">
      <selection activeCell="B5" sqref="B5"/>
    </sheetView>
  </sheetViews>
  <sheetFormatPr defaultRowHeight="15"/>
  <cols>
    <col min="1" max="1" width="18" style="122" bestFit="1" customWidth="1"/>
    <col min="2" max="2" width="9.85546875" style="122" customWidth="1"/>
    <col min="3" max="3" width="17.85546875" style="122" bestFit="1" customWidth="1"/>
    <col min="4" max="4" width="12" style="122" bestFit="1" customWidth="1"/>
    <col min="5" max="5" width="9.140625" style="122"/>
    <col min="6" max="6" width="8.140625" style="122" bestFit="1" customWidth="1"/>
    <col min="7" max="7" width="4.28515625" style="122" customWidth="1"/>
    <col min="8" max="8" width="5.28515625" style="122" bestFit="1" customWidth="1"/>
    <col min="9" max="9" width="9.28515625" style="122" bestFit="1" customWidth="1"/>
    <col min="10" max="16384" width="9.140625" style="122"/>
  </cols>
  <sheetData>
    <row r="1" spans="1:10">
      <c r="A1" s="277" t="str">
        <f>Capa!B49</f>
        <v>Construção da Escola Municipal Rota do Sol</v>
      </c>
      <c r="B1" s="277"/>
      <c r="C1" s="277"/>
      <c r="D1" s="277"/>
      <c r="E1" s="277"/>
      <c r="F1" s="277"/>
      <c r="G1" s="277"/>
      <c r="H1" s="277"/>
      <c r="I1" s="277"/>
      <c r="J1" s="277"/>
    </row>
    <row r="2" spans="1:10">
      <c r="A2" s="123" t="s">
        <v>1204</v>
      </c>
      <c r="B2" s="124" t="str">
        <f>Capa!B48</f>
        <v>Município de Sorriso</v>
      </c>
      <c r="C2" s="124"/>
      <c r="D2" s="124"/>
      <c r="F2" s="124"/>
      <c r="G2" s="131"/>
      <c r="H2" s="124" t="s">
        <v>1132</v>
      </c>
      <c r="I2" s="76">
        <f>Orçamento!J4</f>
        <v>44487</v>
      </c>
      <c r="J2" s="126"/>
    </row>
    <row r="3" spans="1:10">
      <c r="A3" s="94" t="s">
        <v>1133</v>
      </c>
      <c r="B3" s="81" t="str">
        <f>Capa!B49</f>
        <v>Construção da Escola Municipal Rota do Sol</v>
      </c>
      <c r="C3" s="77"/>
      <c r="D3" s="77"/>
      <c r="E3" s="71"/>
      <c r="H3" s="128" t="s">
        <v>1154</v>
      </c>
      <c r="I3" s="129">
        <f>Orçamento!J5</f>
        <v>0.24940000000000001</v>
      </c>
      <c r="J3" s="95"/>
    </row>
    <row r="4" spans="1:10">
      <c r="A4" s="94" t="s">
        <v>1136</v>
      </c>
      <c r="B4" s="81" t="str">
        <f>Capa!B50</f>
        <v>Avenida Blumenau, Lote 05, Quadra 66  - Bairro Rota do Sol - Sorriso MT</v>
      </c>
      <c r="C4" s="77"/>
      <c r="D4" s="77"/>
      <c r="E4" s="71"/>
      <c r="F4" s="71"/>
      <c r="G4" s="130"/>
      <c r="H4" s="131"/>
      <c r="I4" s="132"/>
      <c r="J4" s="133"/>
    </row>
    <row r="5" spans="1:10">
      <c r="A5" s="134" t="s">
        <v>1138</v>
      </c>
      <c r="B5" s="143" t="str">
        <f>Orçamento!I7</f>
        <v>SINAPI - AGOSTO  2021 - DESONERADO; ORSE - AGOSTO 2021 - DESONERADO; SEINFRA - MARÇO 2021 - DESONERADO</v>
      </c>
      <c r="C5" s="131"/>
      <c r="D5" s="131"/>
      <c r="E5" s="135"/>
      <c r="F5" s="135"/>
      <c r="G5" s="135"/>
      <c r="H5" s="135"/>
      <c r="I5" s="135"/>
      <c r="J5" s="136"/>
    </row>
    <row r="6" spans="1:10">
      <c r="A6" s="94" t="s">
        <v>1209</v>
      </c>
      <c r="B6" s="137">
        <f>Orçamento!B7</f>
        <v>4564.68</v>
      </c>
      <c r="C6" s="124" t="s">
        <v>1131</v>
      </c>
      <c r="D6" s="125">
        <f>Orçamento!G4</f>
        <v>207924.49</v>
      </c>
      <c r="E6" s="71" t="s">
        <v>1134</v>
      </c>
      <c r="F6" s="127">
        <f>D6/B6</f>
        <v>45.550726447417993</v>
      </c>
      <c r="G6" s="130"/>
      <c r="H6" s="128"/>
      <c r="I6" s="77"/>
      <c r="J6" s="95"/>
    </row>
    <row r="7" spans="1:10">
      <c r="A7" s="94" t="s">
        <v>1205</v>
      </c>
      <c r="B7" s="81" t="str">
        <f>Orçamento!C8</f>
        <v xml:space="preserve"> Willian Bruno Scherner - CREA MT048210</v>
      </c>
      <c r="C7" s="77"/>
      <c r="D7" s="77"/>
      <c r="E7" s="71"/>
      <c r="F7" s="71"/>
      <c r="G7" s="130"/>
      <c r="H7" s="128"/>
      <c r="I7" s="77"/>
      <c r="J7" s="95"/>
    </row>
    <row r="8" spans="1:10">
      <c r="A8" s="94"/>
      <c r="B8" s="71"/>
      <c r="C8" s="71"/>
      <c r="D8" s="71"/>
      <c r="E8" s="71"/>
      <c r="F8" s="71"/>
      <c r="G8" s="71"/>
      <c r="H8" s="71"/>
      <c r="I8" s="71"/>
      <c r="J8" s="147"/>
    </row>
    <row r="9" spans="1:10">
      <c r="A9" s="278" t="s">
        <v>1195</v>
      </c>
      <c r="B9" s="279"/>
      <c r="C9" s="279"/>
      <c r="D9" s="279"/>
      <c r="E9" s="279"/>
      <c r="F9" s="279"/>
      <c r="G9" s="279"/>
      <c r="H9" s="279"/>
      <c r="I9" s="279"/>
      <c r="J9" s="280"/>
    </row>
    <row r="10" spans="1:10">
      <c r="A10" s="89" t="s">
        <v>1156</v>
      </c>
      <c r="B10" s="276" t="s">
        <v>1196</v>
      </c>
      <c r="C10" s="276"/>
      <c r="D10" s="276"/>
      <c r="E10" s="276"/>
      <c r="F10" s="276"/>
      <c r="G10" s="276"/>
      <c r="H10" s="276"/>
      <c r="I10" s="276"/>
      <c r="J10" s="138">
        <f>SUM(J11:J15)</f>
        <v>4.3900000000000002E-2</v>
      </c>
    </row>
    <row r="11" spans="1:10">
      <c r="A11" s="90" t="s">
        <v>1158</v>
      </c>
      <c r="B11" s="257" t="s">
        <v>1197</v>
      </c>
      <c r="C11" s="257"/>
      <c r="D11" s="257"/>
      <c r="E11" s="257"/>
      <c r="F11" s="257"/>
      <c r="G11" s="257"/>
      <c r="H11" s="257"/>
      <c r="I11" s="257"/>
      <c r="J11" s="139">
        <v>2.0500000000000001E-2</v>
      </c>
    </row>
    <row r="12" spans="1:10">
      <c r="A12" s="90" t="s">
        <v>1161</v>
      </c>
      <c r="B12" s="257" t="s">
        <v>1198</v>
      </c>
      <c r="C12" s="257"/>
      <c r="D12" s="257"/>
      <c r="E12" s="257"/>
      <c r="F12" s="257"/>
      <c r="G12" s="257"/>
      <c r="H12" s="257"/>
      <c r="I12" s="257"/>
      <c r="J12" s="139">
        <v>2.2000000000000001E-3</v>
      </c>
    </row>
    <row r="13" spans="1:10">
      <c r="A13" s="90" t="s">
        <v>1164</v>
      </c>
      <c r="B13" s="257" t="s">
        <v>1168</v>
      </c>
      <c r="C13" s="257"/>
      <c r="D13" s="257"/>
      <c r="E13" s="257"/>
      <c r="F13" s="257"/>
      <c r="G13" s="257"/>
      <c r="H13" s="257"/>
      <c r="I13" s="257"/>
      <c r="J13" s="139">
        <v>1.2E-2</v>
      </c>
    </row>
    <row r="14" spans="1:10">
      <c r="A14" s="90" t="s">
        <v>1167</v>
      </c>
      <c r="B14" s="257" t="s">
        <v>1199</v>
      </c>
      <c r="C14" s="257"/>
      <c r="D14" s="257"/>
      <c r="E14" s="257"/>
      <c r="F14" s="257"/>
      <c r="G14" s="257"/>
      <c r="H14" s="257"/>
      <c r="I14" s="257"/>
      <c r="J14" s="139">
        <v>4.1999999999999997E-3</v>
      </c>
    </row>
    <row r="15" spans="1:10">
      <c r="A15" s="90" t="s">
        <v>1200</v>
      </c>
      <c r="B15" s="257" t="s">
        <v>1201</v>
      </c>
      <c r="C15" s="257"/>
      <c r="D15" s="257"/>
      <c r="E15" s="257"/>
      <c r="F15" s="257"/>
      <c r="G15" s="257"/>
      <c r="H15" s="257"/>
      <c r="I15" s="257"/>
      <c r="J15" s="139">
        <v>5.0000000000000001E-3</v>
      </c>
    </row>
    <row r="16" spans="1:10">
      <c r="A16" s="257"/>
      <c r="B16" s="257"/>
      <c r="C16" s="257"/>
      <c r="D16" s="257"/>
      <c r="E16" s="257"/>
      <c r="F16" s="257"/>
      <c r="G16" s="257"/>
      <c r="H16" s="257"/>
      <c r="I16" s="257"/>
      <c r="J16" s="257"/>
    </row>
    <row r="17" spans="1:10">
      <c r="A17" s="89" t="s">
        <v>1170</v>
      </c>
      <c r="B17" s="276" t="s">
        <v>1171</v>
      </c>
      <c r="C17" s="276"/>
      <c r="D17" s="276"/>
      <c r="E17" s="276"/>
      <c r="F17" s="276"/>
      <c r="G17" s="276"/>
      <c r="H17" s="276"/>
      <c r="I17" s="276"/>
      <c r="J17" s="138">
        <f>SUM(J18:J20)</f>
        <v>7.1500000000000008E-2</v>
      </c>
    </row>
    <row r="18" spans="1:10">
      <c r="A18" s="90" t="s">
        <v>1172</v>
      </c>
      <c r="B18" s="257" t="s">
        <v>1173</v>
      </c>
      <c r="C18" s="257"/>
      <c r="D18" s="257"/>
      <c r="E18" s="257"/>
      <c r="F18" s="257"/>
      <c r="G18" s="257"/>
      <c r="H18" s="257"/>
      <c r="I18" s="257"/>
      <c r="J18" s="139">
        <v>6.4999999999999997E-3</v>
      </c>
    </row>
    <row r="19" spans="1:10">
      <c r="A19" s="90" t="s">
        <v>1174</v>
      </c>
      <c r="B19" s="257" t="s">
        <v>1175</v>
      </c>
      <c r="C19" s="257"/>
      <c r="D19" s="257"/>
      <c r="E19" s="257"/>
      <c r="F19" s="257"/>
      <c r="G19" s="257"/>
      <c r="H19" s="257"/>
      <c r="I19" s="257"/>
      <c r="J19" s="139">
        <v>0.03</v>
      </c>
    </row>
    <row r="20" spans="1:10">
      <c r="A20" s="90" t="s">
        <v>1176</v>
      </c>
      <c r="B20" s="257" t="s">
        <v>1177</v>
      </c>
      <c r="C20" s="257"/>
      <c r="D20" s="257"/>
      <c r="E20" s="257"/>
      <c r="F20" s="257"/>
      <c r="G20" s="257"/>
      <c r="H20" s="257"/>
      <c r="I20" s="257"/>
      <c r="J20" s="139">
        <v>3.5000000000000003E-2</v>
      </c>
    </row>
    <row r="21" spans="1:10">
      <c r="A21" s="257"/>
      <c r="B21" s="257"/>
      <c r="C21" s="257"/>
      <c r="D21" s="257"/>
      <c r="E21" s="257"/>
      <c r="F21" s="257"/>
      <c r="G21" s="257"/>
      <c r="H21" s="257"/>
      <c r="I21" s="257"/>
      <c r="J21" s="257"/>
    </row>
    <row r="22" spans="1:10">
      <c r="A22" s="89" t="s">
        <v>1180</v>
      </c>
      <c r="B22" s="276" t="s">
        <v>1181</v>
      </c>
      <c r="C22" s="276"/>
      <c r="D22" s="276"/>
      <c r="E22" s="276"/>
      <c r="F22" s="276"/>
      <c r="G22" s="276"/>
      <c r="H22" s="276"/>
      <c r="I22" s="276"/>
      <c r="J22" s="138">
        <f>J23</f>
        <v>3.8300000000000001E-2</v>
      </c>
    </row>
    <row r="23" spans="1:10">
      <c r="A23" s="90" t="s">
        <v>1182</v>
      </c>
      <c r="B23" s="257" t="s">
        <v>1202</v>
      </c>
      <c r="C23" s="257"/>
      <c r="D23" s="257"/>
      <c r="E23" s="257"/>
      <c r="F23" s="257"/>
      <c r="G23" s="257"/>
      <c r="H23" s="257"/>
      <c r="I23" s="257"/>
      <c r="J23" s="139">
        <v>3.8300000000000001E-2</v>
      </c>
    </row>
    <row r="24" spans="1:10">
      <c r="A24" s="257"/>
      <c r="B24" s="257"/>
      <c r="C24" s="257"/>
      <c r="D24" s="257"/>
      <c r="E24" s="257"/>
      <c r="F24" s="257"/>
      <c r="G24" s="257"/>
      <c r="H24" s="257"/>
      <c r="I24" s="257"/>
      <c r="J24" s="257"/>
    </row>
    <row r="25" spans="1:10">
      <c r="A25" s="255" t="s">
        <v>1203</v>
      </c>
      <c r="B25" s="255"/>
      <c r="C25" s="255"/>
      <c r="D25" s="255"/>
      <c r="E25" s="255"/>
      <c r="F25" s="255"/>
      <c r="G25" s="255"/>
      <c r="H25" s="255"/>
      <c r="I25" s="255"/>
      <c r="J25" s="140">
        <f>((1-J20+J10+J22)/(1-J17))-1</f>
        <v>0.12784060312331702</v>
      </c>
    </row>
    <row r="26" spans="1:10">
      <c r="A26" s="98"/>
      <c r="B26" s="88"/>
      <c r="C26" s="88"/>
      <c r="D26" s="88"/>
      <c r="E26" s="88"/>
      <c r="F26" s="88"/>
      <c r="G26" s="88"/>
      <c r="H26" s="88"/>
      <c r="I26" s="88"/>
      <c r="J26" s="97"/>
    </row>
    <row r="27" spans="1:10">
      <c r="A27" s="98"/>
      <c r="B27" s="88"/>
      <c r="C27" s="88"/>
      <c r="D27" s="88"/>
      <c r="E27" s="88"/>
      <c r="F27" s="88"/>
      <c r="G27" s="88"/>
      <c r="H27" s="88"/>
      <c r="I27" s="88"/>
      <c r="J27" s="97"/>
    </row>
    <row r="28" spans="1:10">
      <c r="A28" s="273" t="s">
        <v>1185</v>
      </c>
      <c r="B28" s="274"/>
      <c r="C28" s="274"/>
      <c r="D28" s="274"/>
      <c r="E28" s="274"/>
      <c r="F28" s="274"/>
      <c r="G28" s="274"/>
      <c r="H28" s="274"/>
      <c r="I28" s="274"/>
      <c r="J28" s="275"/>
    </row>
    <row r="29" spans="1:10">
      <c r="A29" s="99"/>
      <c r="B29" s="93"/>
      <c r="C29" s="93"/>
      <c r="D29" s="93"/>
      <c r="E29" s="88"/>
      <c r="F29" s="88"/>
      <c r="G29" s="88"/>
      <c r="H29" s="88"/>
      <c r="I29" s="88"/>
      <c r="J29" s="97"/>
    </row>
    <row r="30" spans="1:10">
      <c r="A30" s="99"/>
      <c r="B30" s="88"/>
      <c r="C30" s="135"/>
      <c r="D30" s="93"/>
      <c r="E30" s="135"/>
      <c r="F30" s="88"/>
      <c r="G30" s="88"/>
      <c r="H30" s="88"/>
      <c r="I30" s="88"/>
      <c r="J30" s="97"/>
    </row>
    <row r="31" spans="1:10">
      <c r="A31" s="99"/>
      <c r="B31" s="93"/>
      <c r="C31" s="93"/>
      <c r="D31" s="93"/>
      <c r="E31" s="88"/>
      <c r="F31" s="88"/>
      <c r="G31" s="88"/>
      <c r="H31" s="88"/>
      <c r="I31" s="88"/>
      <c r="J31" s="97"/>
    </row>
    <row r="32" spans="1:10">
      <c r="A32" s="141"/>
      <c r="B32" s="142"/>
      <c r="C32" s="142"/>
      <c r="D32" s="142"/>
      <c r="E32" s="102"/>
      <c r="F32" s="102"/>
      <c r="G32" s="102"/>
      <c r="H32" s="102"/>
      <c r="I32" s="102"/>
      <c r="J32" s="103"/>
    </row>
  </sheetData>
  <mergeCells count="19">
    <mergeCell ref="A1:J1"/>
    <mergeCell ref="A24:J24"/>
    <mergeCell ref="B23:I23"/>
    <mergeCell ref="A9:J9"/>
    <mergeCell ref="A25:I25"/>
    <mergeCell ref="A28:J28"/>
    <mergeCell ref="B10:I10"/>
    <mergeCell ref="B17:I17"/>
    <mergeCell ref="B22:I22"/>
    <mergeCell ref="B11:I11"/>
    <mergeCell ref="B12:I12"/>
    <mergeCell ref="B13:I13"/>
    <mergeCell ref="B14:I14"/>
    <mergeCell ref="B15:I15"/>
    <mergeCell ref="A21:J21"/>
    <mergeCell ref="B18:I18"/>
    <mergeCell ref="B19:I19"/>
    <mergeCell ref="B20:I20"/>
    <mergeCell ref="A16:J16"/>
  </mergeCells>
  <printOptions horizontalCentered="1"/>
  <pageMargins left="0.51181102362204722" right="0.51181102362204722" top="0.78740157480314965" bottom="0.78740157480314965" header="0.31496062992125984" footer="0.31496062992125984"/>
  <pageSetup paperSize="9" scale="89" orientation="portrait" r:id="rId1"/>
  <headerFooter>
    <oddFooter>&amp;L&amp;G&amp;CWillian Bruno Scherner
 Engenheiro Civil 
CREA MT048210&amp;R&amp;P de &amp;N</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6</vt:i4>
      </vt:variant>
    </vt:vector>
  </HeadingPairs>
  <TitlesOfParts>
    <vt:vector size="12" baseType="lpstr">
      <vt:lpstr>Capa</vt:lpstr>
      <vt:lpstr>Orçamento</vt:lpstr>
      <vt:lpstr>Resumo</vt:lpstr>
      <vt:lpstr>Cronograma</vt:lpstr>
      <vt:lpstr>BDI - Serviços</vt:lpstr>
      <vt:lpstr>BDI - Equipamentos</vt:lpstr>
      <vt:lpstr>'BDI - Equipamentos'!Area_de_impressao</vt:lpstr>
      <vt:lpstr>'BDI - Serviços'!Area_de_impressao</vt:lpstr>
      <vt:lpstr>Capa!Area_de_impressao</vt:lpstr>
      <vt:lpstr>Cronograma!Area_de_impressao</vt:lpstr>
      <vt:lpstr>Orçamento!Area_de_impressao</vt:lpstr>
      <vt:lpstr>Resumo!Area_de_impressao</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Sinapi em Excel</dc:title>
  <dc:subject>Sinapi em Excel</dc:subject>
  <dc:creator>i9orcamentos.com.br</dc:creator>
  <cp:keywords>Sinapi Excel</cp:keywords>
  <dc:description>Sinapi em Excel</dc:description>
  <cp:lastModifiedBy>WILLIAN BRUNO SCHERNER</cp:lastModifiedBy>
  <cp:lastPrinted>2021-10-18T15:47:29Z</cp:lastPrinted>
  <dcterms:created xsi:type="dcterms:W3CDTF">2021-09-06T18:21:41Z</dcterms:created>
  <dcterms:modified xsi:type="dcterms:W3CDTF">2021-10-25T16:50:44Z</dcterms:modified>
  <cp:category>Sinapi Excel</cp:category>
</cp:coreProperties>
</file>