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35" windowWidth="20895" windowHeight="8745" tabRatio="827" activeTab="1"/>
  </bookViews>
  <sheets>
    <sheet name="Capa" sheetId="31" r:id="rId1"/>
    <sheet name="Orç" sheetId="22" r:id="rId2"/>
    <sheet name="Cron" sheetId="26" r:id="rId3"/>
    <sheet name="Eventos" sheetId="33" state="hidden" r:id="rId4"/>
    <sheet name="BDI Dif" sheetId="28" r:id="rId5"/>
    <sheet name="BDI 1" sheetId="29" r:id="rId6"/>
    <sheet name="QCI" sheetId="30" state="hidden" r:id="rId7"/>
    <sheet name="Comp" sheetId="32" r:id="rId8"/>
    <sheet name="Escav" sheetId="2" r:id="rId9"/>
    <sheet name="Cubação" sheetId="36" state="hidden" r:id="rId10"/>
    <sheet name="Carga" sheetId="3" r:id="rId11"/>
    <sheet name="Transp" sheetId="4" r:id="rId12"/>
    <sheet name="Subleito" sheetId="5" r:id="rId13"/>
    <sheet name="Sub base" sheetId="6" r:id="rId14"/>
    <sheet name="Base" sheetId="7" r:id="rId15"/>
    <sheet name="Aquis mat jaz" sheetId="8" r:id="rId16"/>
    <sheet name="Escav mat jaz" sheetId="9" r:id="rId17"/>
    <sheet name="Transp mat jaz" sheetId="10" r:id="rId18"/>
    <sheet name="Imp" sheetId="11" r:id="rId19"/>
    <sheet name="T.S.D" sheetId="12" r:id="rId20"/>
    <sheet name="Agregado" sheetId="13" r:id="rId21"/>
    <sheet name="Comp 01" sheetId="27" state="hidden" r:id="rId22"/>
    <sheet name="Dren 01" sheetId="37" r:id="rId23"/>
    <sheet name="Dren 02" sheetId="3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ind100" localSheetId="14">#REF!</definedName>
    <definedName name="_ind100" localSheetId="5">#REF!</definedName>
    <definedName name="_ind100" localSheetId="4">#REF!</definedName>
    <definedName name="_ind100" localSheetId="0">#REF!</definedName>
    <definedName name="_ind100" localSheetId="7">#REF!</definedName>
    <definedName name="_ind100" localSheetId="21">#REF!</definedName>
    <definedName name="_ind100" localSheetId="2">#REF!</definedName>
    <definedName name="_ind100" localSheetId="9">#REF!</definedName>
    <definedName name="_ind100" localSheetId="22">#REF!</definedName>
    <definedName name="_ind100" localSheetId="23">#REF!</definedName>
    <definedName name="_ind100" localSheetId="8">#REF!</definedName>
    <definedName name="_ind100" localSheetId="3">#REF!</definedName>
    <definedName name="_ind100" localSheetId="1">#REF!</definedName>
    <definedName name="_ind100" localSheetId="6">#REF!</definedName>
    <definedName name="_ind100">#REF!</definedName>
    <definedName name="_mem2">'[1]Mat Asf'!$H$37</definedName>
    <definedName name="_prd1" localSheetId="14">#REF!</definedName>
    <definedName name="_prd1" localSheetId="5">#REF!</definedName>
    <definedName name="_prd1" localSheetId="4">#REF!</definedName>
    <definedName name="_prd1" localSheetId="0">#REF!</definedName>
    <definedName name="_prd1" localSheetId="7">#REF!</definedName>
    <definedName name="_prd1" localSheetId="21">#REF!</definedName>
    <definedName name="_prd1" localSheetId="2">#REF!</definedName>
    <definedName name="_prd1" localSheetId="9">#REF!</definedName>
    <definedName name="_prd1" localSheetId="22">#REF!</definedName>
    <definedName name="_prd1" localSheetId="23">#REF!</definedName>
    <definedName name="_prd1" localSheetId="8">#REF!</definedName>
    <definedName name="_prd1" localSheetId="3">#REF!</definedName>
    <definedName name="_prd1" localSheetId="1">#REF!</definedName>
    <definedName name="_prd1" localSheetId="6">#REF!</definedName>
    <definedName name="_prd1">#REF!</definedName>
    <definedName name="_prt1" localSheetId="14">#REF!</definedName>
    <definedName name="_prt1" localSheetId="5">#REF!</definedName>
    <definedName name="_prt1" localSheetId="4">#REF!</definedName>
    <definedName name="_prt1" localSheetId="0">#REF!</definedName>
    <definedName name="_prt1" localSheetId="7">#REF!</definedName>
    <definedName name="_prt1" localSheetId="21">#REF!</definedName>
    <definedName name="_prt1" localSheetId="2">#REF!</definedName>
    <definedName name="_prt1" localSheetId="9">#REF!</definedName>
    <definedName name="_prt1" localSheetId="22">#REF!</definedName>
    <definedName name="_prt1" localSheetId="23">#REF!</definedName>
    <definedName name="_prt1" localSheetId="8">#REF!</definedName>
    <definedName name="_prt1" localSheetId="3">#REF!</definedName>
    <definedName name="_prt1" localSheetId="1">#REF!</definedName>
    <definedName name="_prt1" localSheetId="6">#REF!</definedName>
    <definedName name="_prt1">#REF!</definedName>
    <definedName name="_RET1" localSheetId="20">Agregado!#REF!</definedName>
    <definedName name="_RET1" localSheetId="15">'Aquis mat jaz'!#REF!</definedName>
    <definedName name="_RET1" localSheetId="14">Base!#REF!</definedName>
    <definedName name="_RET1" localSheetId="5">#REF!</definedName>
    <definedName name="_RET1" localSheetId="4">#REF!</definedName>
    <definedName name="_RET1" localSheetId="0">#REF!</definedName>
    <definedName name="_RET1" localSheetId="10">Carga!#REF!</definedName>
    <definedName name="_RET1" localSheetId="7">#REF!</definedName>
    <definedName name="_RET1" localSheetId="21">'Comp 01'!#REF!</definedName>
    <definedName name="_RET1" localSheetId="2">#REF!</definedName>
    <definedName name="_RET1" localSheetId="9">Cubação!#REF!</definedName>
    <definedName name="_RET1" localSheetId="22">#REF!</definedName>
    <definedName name="_RET1" localSheetId="23">#REF!</definedName>
    <definedName name="_RET1" localSheetId="8">Escav!#REF!</definedName>
    <definedName name="_RET1" localSheetId="16">'Escav mat jaz'!#REF!</definedName>
    <definedName name="_RET1" localSheetId="3">#REF!</definedName>
    <definedName name="_RET1" localSheetId="18">Imp!#REF!</definedName>
    <definedName name="_RET1" localSheetId="1">#REF!</definedName>
    <definedName name="_RET1" localSheetId="6">#REF!</definedName>
    <definedName name="_RET1" localSheetId="13">'Sub base'!#REF!</definedName>
    <definedName name="_RET1" localSheetId="12">Subleito!#REF!</definedName>
    <definedName name="_RET1" localSheetId="19">T.S.D!#REF!</definedName>
    <definedName name="_RET1" localSheetId="11">Transp!#REF!</definedName>
    <definedName name="_RET1" localSheetId="17">'Transp mat jaz'!#REF!</definedName>
    <definedName name="_RET1">#REF!</definedName>
    <definedName name="a" localSheetId="4">#REF!</definedName>
    <definedName name="a" localSheetId="7">#REF!</definedName>
    <definedName name="a" localSheetId="9">#REF!</definedName>
    <definedName name="a" localSheetId="22">#REF!</definedName>
    <definedName name="a" localSheetId="23">#REF!</definedName>
    <definedName name="a" localSheetId="3">#REF!</definedName>
    <definedName name="a" localSheetId="6">#REF!</definedName>
    <definedName name="a">#REF!</definedName>
    <definedName name="abc" localSheetId="20">'[2]Aterro PonteSul'!#REF!</definedName>
    <definedName name="abc" localSheetId="14">'[2]Aterro PonteSul'!#REF!</definedName>
    <definedName name="abc" localSheetId="4">'[2]Aterro PonteSul'!#REF!</definedName>
    <definedName name="abc" localSheetId="7">'[2]Aterro PonteSul'!#REF!</definedName>
    <definedName name="abc" localSheetId="21">'[2]Aterro PonteSul'!#REF!</definedName>
    <definedName name="abc" localSheetId="9">'[2]Aterro PonteSul'!#REF!</definedName>
    <definedName name="abc" localSheetId="23">'[2]Aterro PonteSul'!#REF!</definedName>
    <definedName name="abc" localSheetId="3">'[2]Aterro PonteSul'!#REF!</definedName>
    <definedName name="abc" localSheetId="18">'[2]Aterro PonteSul'!#REF!</definedName>
    <definedName name="abc" localSheetId="6">'[2]Aterro PonteSul'!#REF!</definedName>
    <definedName name="abc" localSheetId="19">'[2]Aterro PonteSul'!#REF!</definedName>
    <definedName name="abc">'[2]Aterro PonteSul'!#REF!</definedName>
    <definedName name="_xlnm.Print_Area" localSheetId="20">Agregado!$A$1:$M$28</definedName>
    <definedName name="_xlnm.Print_Area" localSheetId="15">'Aquis mat jaz'!$A$1:$L$28</definedName>
    <definedName name="_xlnm.Print_Area" localSheetId="14">Base!$A$1:$L$28</definedName>
    <definedName name="_xlnm.Print_Area" localSheetId="5">'BDI 1'!$A$1:$D$40</definedName>
    <definedName name="_xlnm.Print_Area" localSheetId="4">'BDI Dif'!$A$1:$D$34</definedName>
    <definedName name="_xlnm.Print_Area" localSheetId="0">#REF!</definedName>
    <definedName name="_xlnm.Print_Area" localSheetId="10">Carga!$A$1:$L$28</definedName>
    <definedName name="_xlnm.Print_Area" localSheetId="7">Comp!$A$1:$G$142</definedName>
    <definedName name="_xlnm.Print_Area" localSheetId="21">'Comp 01'!$A$1:$K$26</definedName>
    <definedName name="_xlnm.Print_Area" localSheetId="2">Cron!$A$1:$L$29</definedName>
    <definedName name="_xlnm.Print_Area" localSheetId="9">Cubação!$A$1:$N$59</definedName>
    <definedName name="_xlnm.Print_Area" localSheetId="22">'Dren 01'!$A$1:$P$47</definedName>
    <definedName name="_xlnm.Print_Area" localSheetId="23">'Dren 02'!$A$1:$L$27</definedName>
    <definedName name="_xlnm.Print_Area" localSheetId="8">Escav!$A$1:$L$28</definedName>
    <definedName name="_xlnm.Print_Area" localSheetId="16">'Escav mat jaz'!$A$1:$L$28</definedName>
    <definedName name="_xlnm.Print_Area" localSheetId="3">Eventos!$A$1:$L$30</definedName>
    <definedName name="_xlnm.Print_Area" localSheetId="18">Imp!$A$1:$L$28</definedName>
    <definedName name="_xlnm.Print_Area" localSheetId="1">Orç!$A$1:$J$52</definedName>
    <definedName name="_xlnm.Print_Area" localSheetId="6">QCI!$A$1:$I$16</definedName>
    <definedName name="_xlnm.Print_Area" localSheetId="13">'Sub base'!$A$1:$L$28</definedName>
    <definedName name="_xlnm.Print_Area" localSheetId="12">Subleito!$A$1:$L$28</definedName>
    <definedName name="_xlnm.Print_Area" localSheetId="19">T.S.D!$A$1:$L$28</definedName>
    <definedName name="_xlnm.Print_Area" localSheetId="11">Transp!$A$1:$N$26</definedName>
    <definedName name="_xlnm.Print_Area" localSheetId="17">'Transp mat jaz'!$A$1:$N$28</definedName>
    <definedName name="_xlnm.Print_Area">#REF!</definedName>
    <definedName name="areafog" localSheetId="14">#REF!</definedName>
    <definedName name="areafog" localSheetId="5">#REF!</definedName>
    <definedName name="areafog" localSheetId="4">#REF!</definedName>
    <definedName name="areafog" localSheetId="0">#REF!</definedName>
    <definedName name="areafog" localSheetId="7">#REF!</definedName>
    <definedName name="areafog" localSheetId="21">#REF!</definedName>
    <definedName name="areafog" localSheetId="2">#REF!</definedName>
    <definedName name="areafog" localSheetId="9">#REF!</definedName>
    <definedName name="areafog" localSheetId="22">#REF!</definedName>
    <definedName name="areafog" localSheetId="23">#REF!</definedName>
    <definedName name="areafog" localSheetId="8">#REF!</definedName>
    <definedName name="areafog" localSheetId="3">#REF!</definedName>
    <definedName name="areafog" localSheetId="1">#REF!</definedName>
    <definedName name="areafog" localSheetId="6">#REF!</definedName>
    <definedName name="areafog">#REF!</definedName>
    <definedName name="areatsd" localSheetId="14">#REF!</definedName>
    <definedName name="areatsd" localSheetId="5">#REF!</definedName>
    <definedName name="areatsd" localSheetId="4">#REF!</definedName>
    <definedName name="areatsd" localSheetId="0">#REF!</definedName>
    <definedName name="areatsd" localSheetId="7">#REF!</definedName>
    <definedName name="areatsd" localSheetId="21">#REF!</definedName>
    <definedName name="areatsd" localSheetId="2">#REF!</definedName>
    <definedName name="areatsd" localSheetId="9">#REF!</definedName>
    <definedName name="areatsd" localSheetId="22">#REF!</definedName>
    <definedName name="areatsd" localSheetId="23">#REF!</definedName>
    <definedName name="areatsd" localSheetId="8">#REF!</definedName>
    <definedName name="areatsd" localSheetId="3">#REF!</definedName>
    <definedName name="areatsd" localSheetId="1">#REF!</definedName>
    <definedName name="areatsd" localSheetId="6">#REF!</definedName>
    <definedName name="areatsd">#REF!</definedName>
    <definedName name="areatss" localSheetId="14">#REF!</definedName>
    <definedName name="areatss" localSheetId="5">#REF!</definedName>
    <definedName name="areatss" localSheetId="4">#REF!</definedName>
    <definedName name="areatss" localSheetId="0">#REF!</definedName>
    <definedName name="areatss" localSheetId="7">#REF!</definedName>
    <definedName name="areatss" localSheetId="21">#REF!</definedName>
    <definedName name="areatss" localSheetId="9">#REF!</definedName>
    <definedName name="areatss" localSheetId="22">#REF!</definedName>
    <definedName name="areatss" localSheetId="23">#REF!</definedName>
    <definedName name="areatss" localSheetId="8">#REF!</definedName>
    <definedName name="areatss" localSheetId="3">#REF!</definedName>
    <definedName name="areatss" localSheetId="6">#REF!</definedName>
    <definedName name="areatss">#REF!</definedName>
    <definedName name="aterro" localSheetId="20">'[2]Aterro PonteSul'!#REF!</definedName>
    <definedName name="aterro" localSheetId="14">'[2]Aterro PonteSul'!#REF!</definedName>
    <definedName name="aterro" localSheetId="4">'[2]Aterro PonteSul'!#REF!</definedName>
    <definedName name="aterro" localSheetId="7">'[2]Aterro PonteSul'!#REF!</definedName>
    <definedName name="aterro" localSheetId="21">'[2]Aterro PonteSul'!#REF!</definedName>
    <definedName name="aterro" localSheetId="9">'[2]Aterro PonteSul'!#REF!</definedName>
    <definedName name="aterro" localSheetId="22">'[2]Aterro PonteSul'!#REF!</definedName>
    <definedName name="aterro" localSheetId="23">'[2]Aterro PonteSul'!#REF!</definedName>
    <definedName name="aterro" localSheetId="3">'[2]Aterro PonteSul'!#REF!</definedName>
    <definedName name="aterro" localSheetId="18">'[2]Aterro PonteSul'!#REF!</definedName>
    <definedName name="aterro" localSheetId="6">'[2]Aterro PonteSul'!#REF!</definedName>
    <definedName name="aterro" localSheetId="19">'[2]Aterro PonteSul'!#REF!</definedName>
    <definedName name="aterro">'[2]Aterro PonteSul'!#REF!</definedName>
    <definedName name="bacia" localSheetId="14">#REF!</definedName>
    <definedName name="bacia" localSheetId="5">#REF!</definedName>
    <definedName name="bacia" localSheetId="4">#REF!</definedName>
    <definedName name="bacia" localSheetId="0">#REF!</definedName>
    <definedName name="bacia" localSheetId="7">#REF!</definedName>
    <definedName name="bacia" localSheetId="21">#REF!</definedName>
    <definedName name="bacia" localSheetId="2">#REF!</definedName>
    <definedName name="bacia" localSheetId="9">#REF!</definedName>
    <definedName name="bacia" localSheetId="22">#REF!</definedName>
    <definedName name="bacia" localSheetId="23">#REF!</definedName>
    <definedName name="bacia" localSheetId="8">#REF!</definedName>
    <definedName name="bacia" localSheetId="3">#REF!</definedName>
    <definedName name="bacia" localSheetId="1">#REF!</definedName>
    <definedName name="bacia" localSheetId="6">#REF!</definedName>
    <definedName name="bacia">#REF!</definedName>
    <definedName name="bbdcc15" localSheetId="14">#REF!</definedName>
    <definedName name="bbdcc15" localSheetId="5">#REF!</definedName>
    <definedName name="bbdcc15" localSheetId="4">#REF!</definedName>
    <definedName name="bbdcc15" localSheetId="0">#REF!</definedName>
    <definedName name="bbdcc15" localSheetId="7">#REF!</definedName>
    <definedName name="bbdcc15" localSheetId="21">#REF!</definedName>
    <definedName name="bbdcc15" localSheetId="2">#REF!</definedName>
    <definedName name="bbdcc15" localSheetId="9">#REF!</definedName>
    <definedName name="bbdcc15" localSheetId="22">#REF!</definedName>
    <definedName name="bbdcc15" localSheetId="23">#REF!</definedName>
    <definedName name="bbdcc15" localSheetId="8">#REF!</definedName>
    <definedName name="bbdcc15" localSheetId="3">#REF!</definedName>
    <definedName name="bbdcc15" localSheetId="1">#REF!</definedName>
    <definedName name="bbdcc15" localSheetId="6">#REF!</definedName>
    <definedName name="bbdcc15">#REF!</definedName>
    <definedName name="bbdcc20" localSheetId="14">#REF!</definedName>
    <definedName name="bbdcc20" localSheetId="5">#REF!</definedName>
    <definedName name="bbdcc20" localSheetId="4">#REF!</definedName>
    <definedName name="bbdcc20" localSheetId="0">#REF!</definedName>
    <definedName name="bbdcc20" localSheetId="7">#REF!</definedName>
    <definedName name="bbdcc20" localSheetId="21">#REF!</definedName>
    <definedName name="bbdcc20" localSheetId="2">#REF!</definedName>
    <definedName name="bbdcc20" localSheetId="9">#REF!</definedName>
    <definedName name="bbdcc20" localSheetId="22">#REF!</definedName>
    <definedName name="bbdcc20" localSheetId="23">#REF!</definedName>
    <definedName name="bbdcc20" localSheetId="8">#REF!</definedName>
    <definedName name="bbdcc20" localSheetId="3">#REF!</definedName>
    <definedName name="bbdcc20" localSheetId="1">#REF!</definedName>
    <definedName name="bbdcc20" localSheetId="6">#REF!</definedName>
    <definedName name="bbdcc20">#REF!</definedName>
    <definedName name="bbdcc25" localSheetId="14">#REF!</definedName>
    <definedName name="bbdcc25" localSheetId="5">#REF!</definedName>
    <definedName name="bbdcc25" localSheetId="4">#REF!</definedName>
    <definedName name="bbdcc25" localSheetId="0">#REF!</definedName>
    <definedName name="bbdcc25" localSheetId="7">#REF!</definedName>
    <definedName name="bbdcc25" localSheetId="21">#REF!</definedName>
    <definedName name="bbdcc25" localSheetId="9">#REF!</definedName>
    <definedName name="bbdcc25" localSheetId="22">#REF!</definedName>
    <definedName name="bbdcc25" localSheetId="23">#REF!</definedName>
    <definedName name="bbdcc25" localSheetId="8">#REF!</definedName>
    <definedName name="bbdcc25" localSheetId="3">#REF!</definedName>
    <definedName name="bbdcc25" localSheetId="6">#REF!</definedName>
    <definedName name="bbdcc25">#REF!</definedName>
    <definedName name="bbdcc30" localSheetId="14">#REF!</definedName>
    <definedName name="bbdcc30" localSheetId="5">#REF!</definedName>
    <definedName name="bbdcc30" localSheetId="4">#REF!</definedName>
    <definedName name="bbdcc30" localSheetId="0">#REF!</definedName>
    <definedName name="bbdcc30" localSheetId="7">#REF!</definedName>
    <definedName name="bbdcc30" localSheetId="21">#REF!</definedName>
    <definedName name="bbdcc30" localSheetId="9">#REF!</definedName>
    <definedName name="bbdcc30" localSheetId="22">#REF!</definedName>
    <definedName name="bbdcc30" localSheetId="23">#REF!</definedName>
    <definedName name="bbdcc30" localSheetId="8">#REF!</definedName>
    <definedName name="bbdcc30" localSheetId="3">#REF!</definedName>
    <definedName name="bbdcc30" localSheetId="6">#REF!</definedName>
    <definedName name="bbdcc30">#REF!</definedName>
    <definedName name="bbdtc04" localSheetId="14">#REF!</definedName>
    <definedName name="bbdtc04" localSheetId="5">#REF!</definedName>
    <definedName name="bbdtc04" localSheetId="4">#REF!</definedName>
    <definedName name="bbdtc04" localSheetId="0">#REF!</definedName>
    <definedName name="bbdtc04" localSheetId="7">#REF!</definedName>
    <definedName name="bbdtc04" localSheetId="21">#REF!</definedName>
    <definedName name="bbdtc04" localSheetId="9">#REF!</definedName>
    <definedName name="bbdtc04" localSheetId="22">#REF!</definedName>
    <definedName name="bbdtc04" localSheetId="23">#REF!</definedName>
    <definedName name="bbdtc04" localSheetId="8">#REF!</definedName>
    <definedName name="bbdtc04" localSheetId="3">#REF!</definedName>
    <definedName name="bbdtc04" localSheetId="6">#REF!</definedName>
    <definedName name="bbdtc04">#REF!</definedName>
    <definedName name="bbdtc06" localSheetId="14">#REF!</definedName>
    <definedName name="bbdtc06" localSheetId="5">#REF!</definedName>
    <definedName name="bbdtc06" localSheetId="4">#REF!</definedName>
    <definedName name="bbdtc06" localSheetId="0">#REF!</definedName>
    <definedName name="bbdtc06" localSheetId="7">#REF!</definedName>
    <definedName name="bbdtc06" localSheetId="21">#REF!</definedName>
    <definedName name="bbdtc06" localSheetId="9">#REF!</definedName>
    <definedName name="bbdtc06" localSheetId="22">#REF!</definedName>
    <definedName name="bbdtc06" localSheetId="23">#REF!</definedName>
    <definedName name="bbdtc06" localSheetId="8">#REF!</definedName>
    <definedName name="bbdtc06" localSheetId="3">#REF!</definedName>
    <definedName name="bbdtc06" localSheetId="6">#REF!</definedName>
    <definedName name="bbdtc06">#REF!</definedName>
    <definedName name="bbdtc08" localSheetId="14">#REF!</definedName>
    <definedName name="bbdtc08" localSheetId="5">#REF!</definedName>
    <definedName name="bbdtc08" localSheetId="4">#REF!</definedName>
    <definedName name="bbdtc08" localSheetId="0">#REF!</definedName>
    <definedName name="bbdtc08" localSheetId="7">#REF!</definedName>
    <definedName name="bbdtc08" localSheetId="21">#REF!</definedName>
    <definedName name="bbdtc08" localSheetId="9">#REF!</definedName>
    <definedName name="bbdtc08" localSheetId="22">#REF!</definedName>
    <definedName name="bbdtc08" localSheetId="23">#REF!</definedName>
    <definedName name="bbdtc08" localSheetId="8">#REF!</definedName>
    <definedName name="bbdtc08" localSheetId="3">#REF!</definedName>
    <definedName name="bbdtc08" localSheetId="6">#REF!</definedName>
    <definedName name="bbdtc08">#REF!</definedName>
    <definedName name="bbdtc10" localSheetId="14">#REF!</definedName>
    <definedName name="bbdtc10" localSheetId="5">#REF!</definedName>
    <definedName name="bbdtc10" localSheetId="4">#REF!</definedName>
    <definedName name="bbdtc10" localSheetId="0">#REF!</definedName>
    <definedName name="bbdtc10" localSheetId="7">#REF!</definedName>
    <definedName name="bbdtc10" localSheetId="21">#REF!</definedName>
    <definedName name="bbdtc10" localSheetId="9">#REF!</definedName>
    <definedName name="bbdtc10" localSheetId="22">#REF!</definedName>
    <definedName name="bbdtc10" localSheetId="23">#REF!</definedName>
    <definedName name="bbdtc10" localSheetId="8">#REF!</definedName>
    <definedName name="bbdtc10" localSheetId="3">#REF!</definedName>
    <definedName name="bbdtc10" localSheetId="6">#REF!</definedName>
    <definedName name="bbdtc10">#REF!</definedName>
    <definedName name="bbdtc12" localSheetId="14">#REF!</definedName>
    <definedName name="bbdtc12" localSheetId="5">#REF!</definedName>
    <definedName name="bbdtc12" localSheetId="4">#REF!</definedName>
    <definedName name="bbdtc12" localSheetId="0">#REF!</definedName>
    <definedName name="bbdtc12" localSheetId="7">#REF!</definedName>
    <definedName name="bbdtc12" localSheetId="21">#REF!</definedName>
    <definedName name="bbdtc12" localSheetId="9">#REF!</definedName>
    <definedName name="bbdtc12" localSheetId="22">#REF!</definedName>
    <definedName name="bbdtc12" localSheetId="23">#REF!</definedName>
    <definedName name="bbdtc12" localSheetId="8">#REF!</definedName>
    <definedName name="bbdtc12" localSheetId="3">#REF!</definedName>
    <definedName name="bbdtc12" localSheetId="6">#REF!</definedName>
    <definedName name="bbdtc12">#REF!</definedName>
    <definedName name="bbdtc15" localSheetId="14">#REF!</definedName>
    <definedName name="bbdtc15" localSheetId="5">#REF!</definedName>
    <definedName name="bbdtc15" localSheetId="4">#REF!</definedName>
    <definedName name="bbdtc15" localSheetId="0">#REF!</definedName>
    <definedName name="bbdtc15" localSheetId="7">#REF!</definedName>
    <definedName name="bbdtc15" localSheetId="21">#REF!</definedName>
    <definedName name="bbdtc15" localSheetId="9">#REF!</definedName>
    <definedName name="bbdtc15" localSheetId="22">#REF!</definedName>
    <definedName name="bbdtc15" localSheetId="23">#REF!</definedName>
    <definedName name="bbdtc15" localSheetId="8">#REF!</definedName>
    <definedName name="bbdtc15" localSheetId="3">#REF!</definedName>
    <definedName name="bbdtc15" localSheetId="6">#REF!</definedName>
    <definedName name="bbdtc15">#REF!</definedName>
    <definedName name="bbscc15" localSheetId="14">#REF!</definedName>
    <definedName name="bbscc15" localSheetId="5">#REF!</definedName>
    <definedName name="bbscc15" localSheetId="4">#REF!</definedName>
    <definedName name="bbscc15" localSheetId="0">#REF!</definedName>
    <definedName name="bbscc15" localSheetId="7">#REF!</definedName>
    <definedName name="bbscc15" localSheetId="21">#REF!</definedName>
    <definedName name="bbscc15" localSheetId="9">#REF!</definedName>
    <definedName name="bbscc15" localSheetId="22">#REF!</definedName>
    <definedName name="bbscc15" localSheetId="23">#REF!</definedName>
    <definedName name="bbscc15" localSheetId="8">#REF!</definedName>
    <definedName name="bbscc15" localSheetId="3">#REF!</definedName>
    <definedName name="bbscc15" localSheetId="6">#REF!</definedName>
    <definedName name="bbscc15">#REF!</definedName>
    <definedName name="bbscc20" localSheetId="14">#REF!</definedName>
    <definedName name="bbscc20" localSheetId="5">#REF!</definedName>
    <definedName name="bbscc20" localSheetId="4">#REF!</definedName>
    <definedName name="bbscc20" localSheetId="0">#REF!</definedName>
    <definedName name="bbscc20" localSheetId="7">#REF!</definedName>
    <definedName name="bbscc20" localSheetId="21">#REF!</definedName>
    <definedName name="bbscc20" localSheetId="9">#REF!</definedName>
    <definedName name="bbscc20" localSheetId="22">#REF!</definedName>
    <definedName name="bbscc20" localSheetId="23">#REF!</definedName>
    <definedName name="bbscc20" localSheetId="8">#REF!</definedName>
    <definedName name="bbscc20" localSheetId="3">#REF!</definedName>
    <definedName name="bbscc20" localSheetId="6">#REF!</definedName>
    <definedName name="bbscc20">#REF!</definedName>
    <definedName name="bbscc25" localSheetId="14">#REF!</definedName>
    <definedName name="bbscc25" localSheetId="5">#REF!</definedName>
    <definedName name="bbscc25" localSheetId="4">#REF!</definedName>
    <definedName name="bbscc25" localSheetId="0">#REF!</definedName>
    <definedName name="bbscc25" localSheetId="7">#REF!</definedName>
    <definedName name="bbscc25" localSheetId="21">#REF!</definedName>
    <definedName name="bbscc25" localSheetId="9">#REF!</definedName>
    <definedName name="bbscc25" localSheetId="22">#REF!</definedName>
    <definedName name="bbscc25" localSheetId="23">#REF!</definedName>
    <definedName name="bbscc25" localSheetId="8">#REF!</definedName>
    <definedName name="bbscc25" localSheetId="3">#REF!</definedName>
    <definedName name="bbscc25" localSheetId="6">#REF!</definedName>
    <definedName name="bbscc25">#REF!</definedName>
    <definedName name="bbscc30" localSheetId="14">#REF!</definedName>
    <definedName name="bbscc30" localSheetId="5">#REF!</definedName>
    <definedName name="bbscc30" localSheetId="4">#REF!</definedName>
    <definedName name="bbscc30" localSheetId="0">#REF!</definedName>
    <definedName name="bbscc30" localSheetId="7">#REF!</definedName>
    <definedName name="bbscc30" localSheetId="21">#REF!</definedName>
    <definedName name="bbscc30" localSheetId="9">#REF!</definedName>
    <definedName name="bbscc30" localSheetId="22">#REF!</definedName>
    <definedName name="bbscc30" localSheetId="23">#REF!</definedName>
    <definedName name="bbscc30" localSheetId="8">#REF!</definedName>
    <definedName name="bbscc30" localSheetId="3">#REF!</definedName>
    <definedName name="bbscc30" localSheetId="6">#REF!</definedName>
    <definedName name="bbscc30">#REF!</definedName>
    <definedName name="bbstc04" localSheetId="14">#REF!</definedName>
    <definedName name="bbstc04" localSheetId="5">#REF!</definedName>
    <definedName name="bbstc04" localSheetId="4">#REF!</definedName>
    <definedName name="bbstc04" localSheetId="0">#REF!</definedName>
    <definedName name="bbstc04" localSheetId="7">#REF!</definedName>
    <definedName name="bbstc04" localSheetId="21">#REF!</definedName>
    <definedName name="bbstc04" localSheetId="9">#REF!</definedName>
    <definedName name="bbstc04" localSheetId="22">#REF!</definedName>
    <definedName name="bbstc04" localSheetId="23">#REF!</definedName>
    <definedName name="bbstc04" localSheetId="8">#REF!</definedName>
    <definedName name="bbstc04" localSheetId="3">#REF!</definedName>
    <definedName name="bbstc04" localSheetId="6">#REF!</definedName>
    <definedName name="bbstc04">#REF!</definedName>
    <definedName name="bbstc06" localSheetId="14">#REF!</definedName>
    <definedName name="bbstc06" localSheetId="5">#REF!</definedName>
    <definedName name="bbstc06" localSheetId="4">#REF!</definedName>
    <definedName name="bbstc06" localSheetId="0">#REF!</definedName>
    <definedName name="bbstc06" localSheetId="7">#REF!</definedName>
    <definedName name="bbstc06" localSheetId="21">#REF!</definedName>
    <definedName name="bbstc06" localSheetId="9">#REF!</definedName>
    <definedName name="bbstc06" localSheetId="22">#REF!</definedName>
    <definedName name="bbstc06" localSheetId="23">#REF!</definedName>
    <definedName name="bbstc06" localSheetId="8">#REF!</definedName>
    <definedName name="bbstc06" localSheetId="3">#REF!</definedName>
    <definedName name="bbstc06" localSheetId="6">#REF!</definedName>
    <definedName name="bbstc06">#REF!</definedName>
    <definedName name="bbstc08" localSheetId="14">#REF!</definedName>
    <definedName name="bbstc08" localSheetId="5">#REF!</definedName>
    <definedName name="bbstc08" localSheetId="4">#REF!</definedName>
    <definedName name="bbstc08" localSheetId="0">#REF!</definedName>
    <definedName name="bbstc08" localSheetId="7">#REF!</definedName>
    <definedName name="bbstc08" localSheetId="21">#REF!</definedName>
    <definedName name="bbstc08" localSheetId="9">#REF!</definedName>
    <definedName name="bbstc08" localSheetId="22">#REF!</definedName>
    <definedName name="bbstc08" localSheetId="23">#REF!</definedName>
    <definedName name="bbstc08" localSheetId="8">#REF!</definedName>
    <definedName name="bbstc08" localSheetId="3">#REF!</definedName>
    <definedName name="bbstc08" localSheetId="6">#REF!</definedName>
    <definedName name="bbstc08">#REF!</definedName>
    <definedName name="bbstc10" localSheetId="14">#REF!</definedName>
    <definedName name="bbstc10" localSheetId="5">#REF!</definedName>
    <definedName name="bbstc10" localSheetId="4">#REF!</definedName>
    <definedName name="bbstc10" localSheetId="0">#REF!</definedName>
    <definedName name="bbstc10" localSheetId="7">#REF!</definedName>
    <definedName name="bbstc10" localSheetId="21">#REF!</definedName>
    <definedName name="bbstc10" localSheetId="9">#REF!</definedName>
    <definedName name="bbstc10" localSheetId="22">#REF!</definedName>
    <definedName name="bbstc10" localSheetId="23">#REF!</definedName>
    <definedName name="bbstc10" localSheetId="8">#REF!</definedName>
    <definedName name="bbstc10" localSheetId="3">#REF!</definedName>
    <definedName name="bbstc10" localSheetId="6">#REF!</definedName>
    <definedName name="bbstc10">#REF!</definedName>
    <definedName name="bbstc12" localSheetId="14">#REF!</definedName>
    <definedName name="bbstc12" localSheetId="5">#REF!</definedName>
    <definedName name="bbstc12" localSheetId="4">#REF!</definedName>
    <definedName name="bbstc12" localSheetId="0">#REF!</definedName>
    <definedName name="bbstc12" localSheetId="7">#REF!</definedName>
    <definedName name="bbstc12" localSheetId="21">#REF!</definedName>
    <definedName name="bbstc12" localSheetId="9">#REF!</definedName>
    <definedName name="bbstc12" localSheetId="22">#REF!</definedName>
    <definedName name="bbstc12" localSheetId="23">#REF!</definedName>
    <definedName name="bbstc12" localSheetId="8">#REF!</definedName>
    <definedName name="bbstc12" localSheetId="3">#REF!</definedName>
    <definedName name="bbstc12" localSheetId="6">#REF!</definedName>
    <definedName name="bbstc12">#REF!</definedName>
    <definedName name="bbstc15" localSheetId="14">#REF!</definedName>
    <definedName name="bbstc15" localSheetId="5">#REF!</definedName>
    <definedName name="bbstc15" localSheetId="4">#REF!</definedName>
    <definedName name="bbstc15" localSheetId="0">#REF!</definedName>
    <definedName name="bbstc15" localSheetId="7">#REF!</definedName>
    <definedName name="bbstc15" localSheetId="21">#REF!</definedName>
    <definedName name="bbstc15" localSheetId="9">#REF!</definedName>
    <definedName name="bbstc15" localSheetId="22">#REF!</definedName>
    <definedName name="bbstc15" localSheetId="23">#REF!</definedName>
    <definedName name="bbstc15" localSheetId="8">#REF!</definedName>
    <definedName name="bbstc15" localSheetId="3">#REF!</definedName>
    <definedName name="bbstc15" localSheetId="6">#REF!</definedName>
    <definedName name="bbstc15">#REF!</definedName>
    <definedName name="bbtcc15" localSheetId="20">[2]DMT_EV!#REF!</definedName>
    <definedName name="bbtcc15" localSheetId="14">[2]DMT_EV!#REF!</definedName>
    <definedName name="bbtcc15" localSheetId="4">[2]DMT_EV!#REF!</definedName>
    <definedName name="bbtcc15" localSheetId="7">[2]DMT_EV!#REF!</definedName>
    <definedName name="bbtcc15" localSheetId="21">[2]DMT_EV!#REF!</definedName>
    <definedName name="bbtcc15" localSheetId="9">[2]DMT_EV!#REF!</definedName>
    <definedName name="bbtcc15" localSheetId="22">[2]DMT_EV!#REF!</definedName>
    <definedName name="bbtcc15" localSheetId="23">[2]DMT_EV!#REF!</definedName>
    <definedName name="bbtcc15" localSheetId="3">[2]DMT_EV!#REF!</definedName>
    <definedName name="bbtcc15" localSheetId="18">[2]DMT_EV!#REF!</definedName>
    <definedName name="bbtcc15" localSheetId="6">[2]DMT_EV!#REF!</definedName>
    <definedName name="bbtcc15" localSheetId="19">[2]DMT_EV!#REF!</definedName>
    <definedName name="bbtcc15">[2]DMT_EV!#REF!</definedName>
    <definedName name="bbtcc20" localSheetId="20">[2]DMT_EV!#REF!</definedName>
    <definedName name="bbtcc20" localSheetId="14">[2]DMT_EV!#REF!</definedName>
    <definedName name="bbtcc20" localSheetId="4">[2]DMT_EV!#REF!</definedName>
    <definedName name="bbtcc20" localSheetId="7">[2]DMT_EV!#REF!</definedName>
    <definedName name="bbtcc20" localSheetId="21">[2]DMT_EV!#REF!</definedName>
    <definedName name="bbtcc20" localSheetId="9">[2]DMT_EV!#REF!</definedName>
    <definedName name="bbtcc20" localSheetId="22">[2]DMT_EV!#REF!</definedName>
    <definedName name="bbtcc20" localSheetId="23">[2]DMT_EV!#REF!</definedName>
    <definedName name="bbtcc20" localSheetId="3">[2]DMT_EV!#REF!</definedName>
    <definedName name="bbtcc20" localSheetId="18">[2]DMT_EV!#REF!</definedName>
    <definedName name="bbtcc20" localSheetId="6">[2]DMT_EV!#REF!</definedName>
    <definedName name="bbtcc20" localSheetId="19">[2]DMT_EV!#REF!</definedName>
    <definedName name="bbtcc20">[2]DMT_EV!#REF!</definedName>
    <definedName name="bbtcc25" localSheetId="20">[2]DMT_EV!#REF!</definedName>
    <definedName name="bbtcc25" localSheetId="14">[2]DMT_EV!#REF!</definedName>
    <definedName name="bbtcc25" localSheetId="4">[2]DMT_EV!#REF!</definedName>
    <definedName name="bbtcc25" localSheetId="7">[2]DMT_EV!#REF!</definedName>
    <definedName name="bbtcc25" localSheetId="21">[2]DMT_EV!#REF!</definedName>
    <definedName name="bbtcc25" localSheetId="9">[2]DMT_EV!#REF!</definedName>
    <definedName name="bbtcc25" localSheetId="22">[2]DMT_EV!#REF!</definedName>
    <definedName name="bbtcc25" localSheetId="23">[2]DMT_EV!#REF!</definedName>
    <definedName name="bbtcc25" localSheetId="3">[2]DMT_EV!#REF!</definedName>
    <definedName name="bbtcc25" localSheetId="18">[2]DMT_EV!#REF!</definedName>
    <definedName name="bbtcc25" localSheetId="6">[2]DMT_EV!#REF!</definedName>
    <definedName name="bbtcc25" localSheetId="19">[2]DMT_EV!#REF!</definedName>
    <definedName name="bbtcc25">[2]DMT_EV!#REF!</definedName>
    <definedName name="bbtcc30" localSheetId="20">[2]DMT_EV!#REF!</definedName>
    <definedName name="bbtcc30" localSheetId="14">[2]DMT_EV!#REF!</definedName>
    <definedName name="bbtcc30" localSheetId="4">[2]DMT_EV!#REF!</definedName>
    <definedName name="bbtcc30" localSheetId="7">[2]DMT_EV!#REF!</definedName>
    <definedName name="bbtcc30" localSheetId="21">[2]DMT_EV!#REF!</definedName>
    <definedName name="bbtcc30" localSheetId="9">[2]DMT_EV!#REF!</definedName>
    <definedName name="bbtcc30" localSheetId="22">[2]DMT_EV!#REF!</definedName>
    <definedName name="bbtcc30" localSheetId="23">[2]DMT_EV!#REF!</definedName>
    <definedName name="bbtcc30" localSheetId="3">[2]DMT_EV!#REF!</definedName>
    <definedName name="bbtcc30" localSheetId="18">[2]DMT_EV!#REF!</definedName>
    <definedName name="bbtcc30" localSheetId="6">[2]DMT_EV!#REF!</definedName>
    <definedName name="bbtcc30" localSheetId="19">[2]DMT_EV!#REF!</definedName>
    <definedName name="bbtcc30">[2]DMT_EV!#REF!</definedName>
    <definedName name="bbttc04" localSheetId="14">#REF!</definedName>
    <definedName name="bbttc04" localSheetId="5">#REF!</definedName>
    <definedName name="bbttc04" localSheetId="4">#REF!</definedName>
    <definedName name="bbttc04" localSheetId="0">#REF!</definedName>
    <definedName name="bbttc04" localSheetId="7">#REF!</definedName>
    <definedName name="bbttc04" localSheetId="21">#REF!</definedName>
    <definedName name="bbttc04" localSheetId="2">#REF!</definedName>
    <definedName name="bbttc04" localSheetId="9">#REF!</definedName>
    <definedName name="bbttc04" localSheetId="22">#REF!</definedName>
    <definedName name="bbttc04" localSheetId="23">#REF!</definedName>
    <definedName name="bbttc04" localSheetId="8">#REF!</definedName>
    <definedName name="bbttc04" localSheetId="3">#REF!</definedName>
    <definedName name="bbttc04" localSheetId="1">#REF!</definedName>
    <definedName name="bbttc04" localSheetId="6">#REF!</definedName>
    <definedName name="bbttc04">#REF!</definedName>
    <definedName name="bbttc06" localSheetId="14">#REF!</definedName>
    <definedName name="bbttc06" localSheetId="5">#REF!</definedName>
    <definedName name="bbttc06" localSheetId="4">#REF!</definedName>
    <definedName name="bbttc06" localSheetId="0">#REF!</definedName>
    <definedName name="bbttc06" localSheetId="7">#REF!</definedName>
    <definedName name="bbttc06" localSheetId="21">#REF!</definedName>
    <definedName name="bbttc06" localSheetId="2">#REF!</definedName>
    <definedName name="bbttc06" localSheetId="9">#REF!</definedName>
    <definedName name="bbttc06" localSheetId="22">#REF!</definedName>
    <definedName name="bbttc06" localSheetId="23">#REF!</definedName>
    <definedName name="bbttc06" localSheetId="8">#REF!</definedName>
    <definedName name="bbttc06" localSheetId="3">#REF!</definedName>
    <definedName name="bbttc06" localSheetId="1">#REF!</definedName>
    <definedName name="bbttc06" localSheetId="6">#REF!</definedName>
    <definedName name="bbttc06">#REF!</definedName>
    <definedName name="bbttc08" localSheetId="14">#REF!</definedName>
    <definedName name="bbttc08" localSheetId="5">#REF!</definedName>
    <definedName name="bbttc08" localSheetId="4">#REF!</definedName>
    <definedName name="bbttc08" localSheetId="0">#REF!</definedName>
    <definedName name="bbttc08" localSheetId="7">#REF!</definedName>
    <definedName name="bbttc08" localSheetId="21">#REF!</definedName>
    <definedName name="bbttc08" localSheetId="2">#REF!</definedName>
    <definedName name="bbttc08" localSheetId="9">#REF!</definedName>
    <definedName name="bbttc08" localSheetId="22">#REF!</definedName>
    <definedName name="bbttc08" localSheetId="23">#REF!</definedName>
    <definedName name="bbttc08" localSheetId="8">#REF!</definedName>
    <definedName name="bbttc08" localSheetId="3">#REF!</definedName>
    <definedName name="bbttc08" localSheetId="1">#REF!</definedName>
    <definedName name="bbttc08" localSheetId="6">#REF!</definedName>
    <definedName name="bbttc08">#REF!</definedName>
    <definedName name="bbttc10" localSheetId="14">#REF!</definedName>
    <definedName name="bbttc10" localSheetId="5">#REF!</definedName>
    <definedName name="bbttc10" localSheetId="4">#REF!</definedName>
    <definedName name="bbttc10" localSheetId="0">#REF!</definedName>
    <definedName name="bbttc10" localSheetId="7">#REF!</definedName>
    <definedName name="bbttc10" localSheetId="21">#REF!</definedName>
    <definedName name="bbttc10" localSheetId="9">#REF!</definedName>
    <definedName name="bbttc10" localSheetId="22">#REF!</definedName>
    <definedName name="bbttc10" localSheetId="23">#REF!</definedName>
    <definedName name="bbttc10" localSheetId="8">#REF!</definedName>
    <definedName name="bbttc10" localSheetId="3">#REF!</definedName>
    <definedName name="bbttc10" localSheetId="6">#REF!</definedName>
    <definedName name="bbttc10">#REF!</definedName>
    <definedName name="bbttc12" localSheetId="14">#REF!</definedName>
    <definedName name="bbttc12" localSheetId="5">#REF!</definedName>
    <definedName name="bbttc12" localSheetId="4">#REF!</definedName>
    <definedName name="bbttc12" localSheetId="0">#REF!</definedName>
    <definedName name="bbttc12" localSheetId="7">#REF!</definedName>
    <definedName name="bbttc12" localSheetId="21">#REF!</definedName>
    <definedName name="bbttc12" localSheetId="9">#REF!</definedName>
    <definedName name="bbttc12" localSheetId="22">#REF!</definedName>
    <definedName name="bbttc12" localSheetId="23">#REF!</definedName>
    <definedName name="bbttc12" localSheetId="8">#REF!</definedName>
    <definedName name="bbttc12" localSheetId="3">#REF!</definedName>
    <definedName name="bbttc12" localSheetId="6">#REF!</definedName>
    <definedName name="bbttc12">#REF!</definedName>
    <definedName name="bbttc15" localSheetId="14">#REF!</definedName>
    <definedName name="bbttc15" localSheetId="5">#REF!</definedName>
    <definedName name="bbttc15" localSheetId="4">#REF!</definedName>
    <definedName name="bbttc15" localSheetId="0">#REF!</definedName>
    <definedName name="bbttc15" localSheetId="7">#REF!</definedName>
    <definedName name="bbttc15" localSheetId="21">#REF!</definedName>
    <definedName name="bbttc15" localSheetId="9">#REF!</definedName>
    <definedName name="bbttc15" localSheetId="22">#REF!</definedName>
    <definedName name="bbttc15" localSheetId="23">#REF!</definedName>
    <definedName name="bbttc15" localSheetId="8">#REF!</definedName>
    <definedName name="bbttc15" localSheetId="3">#REF!</definedName>
    <definedName name="bbttc15" localSheetId="6">#REF!</definedName>
    <definedName name="bbttc15">#REF!</definedName>
    <definedName name="betume" localSheetId="14">#REF!</definedName>
    <definedName name="betume" localSheetId="5">#REF!</definedName>
    <definedName name="betume" localSheetId="4">#REF!</definedName>
    <definedName name="betume" localSheetId="0">#REF!</definedName>
    <definedName name="betume" localSheetId="7">#REF!</definedName>
    <definedName name="betume" localSheetId="21">#REF!</definedName>
    <definedName name="betume" localSheetId="9">#REF!</definedName>
    <definedName name="betume" localSheetId="22">#REF!</definedName>
    <definedName name="betume" localSheetId="23">#REF!</definedName>
    <definedName name="betume" localSheetId="8">#REF!</definedName>
    <definedName name="betume" localSheetId="3">#REF!</definedName>
    <definedName name="betume" localSheetId="6">#REF!</definedName>
    <definedName name="betume">#REF!</definedName>
    <definedName name="cabeca" localSheetId="5">#REF!</definedName>
    <definedName name="cabeca" localSheetId="4">#REF!</definedName>
    <definedName name="cabeca" localSheetId="0">#REF!</definedName>
    <definedName name="cabeca" localSheetId="7">#REF!</definedName>
    <definedName name="cabeca" localSheetId="21">#REF!</definedName>
    <definedName name="cabeca" localSheetId="2">#REF!</definedName>
    <definedName name="cabeca" localSheetId="9">#REF!</definedName>
    <definedName name="cabeca" localSheetId="22">#REF!</definedName>
    <definedName name="cabeca" localSheetId="23">#REF!</definedName>
    <definedName name="cabeca" localSheetId="8">#REF!</definedName>
    <definedName name="cabeca" localSheetId="3">#REF!</definedName>
    <definedName name="cabeca" localSheetId="1">#REF!</definedName>
    <definedName name="cabeca" localSheetId="6">#REF!</definedName>
    <definedName name="cabeca">#REF!</definedName>
    <definedName name="cabeca1" localSheetId="5">#REF!</definedName>
    <definedName name="cabeca1" localSheetId="4">#REF!</definedName>
    <definedName name="cabeca1" localSheetId="0">#REF!</definedName>
    <definedName name="cabeca1" localSheetId="7">#REF!</definedName>
    <definedName name="cabeca1" localSheetId="21">#REF!</definedName>
    <definedName name="cabeca1" localSheetId="2">#REF!</definedName>
    <definedName name="cabeca1" localSheetId="9">#REF!</definedName>
    <definedName name="cabeca1" localSheetId="22">#REF!</definedName>
    <definedName name="cabeca1" localSheetId="23">#REF!</definedName>
    <definedName name="cabeca1" localSheetId="8">#REF!</definedName>
    <definedName name="cabeca1" localSheetId="3">#REF!</definedName>
    <definedName name="cabeca1" localSheetId="1">#REF!</definedName>
    <definedName name="cabeca1" localSheetId="6">#REF!</definedName>
    <definedName name="cabeca1">#REF!</definedName>
    <definedName name="cabeçalho" localSheetId="5">#REF!</definedName>
    <definedName name="cabeçalho" localSheetId="4">#REF!</definedName>
    <definedName name="cabeçalho" localSheetId="0">#REF!</definedName>
    <definedName name="cabeçalho" localSheetId="7">#REF!</definedName>
    <definedName name="cabeçalho" localSheetId="21">#REF!</definedName>
    <definedName name="cabeçalho" localSheetId="2">#REF!</definedName>
    <definedName name="cabeçalho" localSheetId="9">#REF!</definedName>
    <definedName name="cabeçalho" localSheetId="22">#REF!</definedName>
    <definedName name="cabeçalho" localSheetId="23">#REF!</definedName>
    <definedName name="cabeçalho" localSheetId="8">#REF!</definedName>
    <definedName name="cabeçalho" localSheetId="3">#REF!</definedName>
    <definedName name="cabeçalho" localSheetId="1">#REF!</definedName>
    <definedName name="cabeçalho" localSheetId="6">#REF!</definedName>
    <definedName name="cabeçalho">#REF!</definedName>
    <definedName name="cabeçalho1" localSheetId="5">#REF!</definedName>
    <definedName name="cabeçalho1" localSheetId="4">#REF!</definedName>
    <definedName name="cabeçalho1" localSheetId="0">#REF!</definedName>
    <definedName name="cabeçalho1" localSheetId="7">#REF!</definedName>
    <definedName name="cabeçalho1" localSheetId="21">#REF!</definedName>
    <definedName name="cabeçalho1" localSheetId="2">#REF!</definedName>
    <definedName name="cabeçalho1" localSheetId="9">#REF!</definedName>
    <definedName name="cabeçalho1" localSheetId="22">#REF!</definedName>
    <definedName name="cabeçalho1" localSheetId="23">#REF!</definedName>
    <definedName name="cabeçalho1" localSheetId="8">#REF!</definedName>
    <definedName name="cabeçalho1" localSheetId="3">#REF!</definedName>
    <definedName name="cabeçalho1" localSheetId="1">#REF!</definedName>
    <definedName name="cabeçalho1" localSheetId="6">#REF!</definedName>
    <definedName name="cabeçalho1">#REF!</definedName>
    <definedName name="cbdcc15" localSheetId="14">#REF!</definedName>
    <definedName name="cbdcc15" localSheetId="5">#REF!</definedName>
    <definedName name="cbdcc15" localSheetId="4">#REF!</definedName>
    <definedName name="cbdcc15" localSheetId="0">#REF!</definedName>
    <definedName name="cbdcc15" localSheetId="7">#REF!</definedName>
    <definedName name="cbdcc15" localSheetId="21">#REF!</definedName>
    <definedName name="cbdcc15" localSheetId="2">#REF!</definedName>
    <definedName name="cbdcc15" localSheetId="9">#REF!</definedName>
    <definedName name="cbdcc15" localSheetId="22">#REF!</definedName>
    <definedName name="cbdcc15" localSheetId="23">#REF!</definedName>
    <definedName name="cbdcc15" localSheetId="8">#REF!</definedName>
    <definedName name="cbdcc15" localSheetId="3">#REF!</definedName>
    <definedName name="cbdcc15" localSheetId="1">#REF!</definedName>
    <definedName name="cbdcc15" localSheetId="6">#REF!</definedName>
    <definedName name="cbdcc15">#REF!</definedName>
    <definedName name="cbdcc20" localSheetId="14">#REF!</definedName>
    <definedName name="cbdcc20" localSheetId="5">#REF!</definedName>
    <definedName name="cbdcc20" localSheetId="4">#REF!</definedName>
    <definedName name="cbdcc20" localSheetId="0">#REF!</definedName>
    <definedName name="cbdcc20" localSheetId="7">#REF!</definedName>
    <definedName name="cbdcc20" localSheetId="21">#REF!</definedName>
    <definedName name="cbdcc20" localSheetId="2">#REF!</definedName>
    <definedName name="cbdcc20" localSheetId="9">#REF!</definedName>
    <definedName name="cbdcc20" localSheetId="22">#REF!</definedName>
    <definedName name="cbdcc20" localSheetId="23">#REF!</definedName>
    <definedName name="cbdcc20" localSheetId="8">#REF!</definedName>
    <definedName name="cbdcc20" localSheetId="3">#REF!</definedName>
    <definedName name="cbdcc20" localSheetId="1">#REF!</definedName>
    <definedName name="cbdcc20" localSheetId="6">#REF!</definedName>
    <definedName name="cbdcc20">#REF!</definedName>
    <definedName name="cbdcc25" localSheetId="14">#REF!</definedName>
    <definedName name="cbdcc25" localSheetId="5">#REF!</definedName>
    <definedName name="cbdcc25" localSheetId="4">#REF!</definedName>
    <definedName name="cbdcc25" localSheetId="0">#REF!</definedName>
    <definedName name="cbdcc25" localSheetId="7">#REF!</definedName>
    <definedName name="cbdcc25" localSheetId="21">#REF!</definedName>
    <definedName name="cbdcc25" localSheetId="2">#REF!</definedName>
    <definedName name="cbdcc25" localSheetId="9">#REF!</definedName>
    <definedName name="cbdcc25" localSheetId="22">#REF!</definedName>
    <definedName name="cbdcc25" localSheetId="23">#REF!</definedName>
    <definedName name="cbdcc25" localSheetId="8">#REF!</definedName>
    <definedName name="cbdcc25" localSheetId="3">#REF!</definedName>
    <definedName name="cbdcc25" localSheetId="1">#REF!</definedName>
    <definedName name="cbdcc25" localSheetId="6">#REF!</definedName>
    <definedName name="cbdcc25">#REF!</definedName>
    <definedName name="cbdcc30" localSheetId="14">#REF!</definedName>
    <definedName name="cbdcc30" localSheetId="5">#REF!</definedName>
    <definedName name="cbdcc30" localSheetId="4">#REF!</definedName>
    <definedName name="cbdcc30" localSheetId="0">#REF!</definedName>
    <definedName name="cbdcc30" localSheetId="7">#REF!</definedName>
    <definedName name="cbdcc30" localSheetId="21">#REF!</definedName>
    <definedName name="cbdcc30" localSheetId="9">#REF!</definedName>
    <definedName name="cbdcc30" localSheetId="22">#REF!</definedName>
    <definedName name="cbdcc30" localSheetId="23">#REF!</definedName>
    <definedName name="cbdcc30" localSheetId="8">#REF!</definedName>
    <definedName name="cbdcc30" localSheetId="3">#REF!</definedName>
    <definedName name="cbdcc30" localSheetId="6">#REF!</definedName>
    <definedName name="cbdcc30">#REF!</definedName>
    <definedName name="cbdtc04" localSheetId="14">#REF!</definedName>
    <definedName name="cbdtc04" localSheetId="5">#REF!</definedName>
    <definedName name="cbdtc04" localSheetId="4">#REF!</definedName>
    <definedName name="cbdtc04" localSheetId="0">#REF!</definedName>
    <definedName name="cbdtc04" localSheetId="7">#REF!</definedName>
    <definedName name="cbdtc04" localSheetId="21">#REF!</definedName>
    <definedName name="cbdtc04" localSheetId="9">#REF!</definedName>
    <definedName name="cbdtc04" localSheetId="22">#REF!</definedName>
    <definedName name="cbdtc04" localSheetId="23">#REF!</definedName>
    <definedName name="cbdtc04" localSheetId="8">#REF!</definedName>
    <definedName name="cbdtc04" localSheetId="3">#REF!</definedName>
    <definedName name="cbdtc04" localSheetId="6">#REF!</definedName>
    <definedName name="cbdtc04">#REF!</definedName>
    <definedName name="cbdtc06" localSheetId="14">#REF!</definedName>
    <definedName name="cbdtc06" localSheetId="5">#REF!</definedName>
    <definedName name="cbdtc06" localSheetId="4">#REF!</definedName>
    <definedName name="cbdtc06" localSheetId="0">#REF!</definedName>
    <definedName name="cbdtc06" localSheetId="7">#REF!</definedName>
    <definedName name="cbdtc06" localSheetId="21">#REF!</definedName>
    <definedName name="cbdtc06" localSheetId="9">#REF!</definedName>
    <definedName name="cbdtc06" localSheetId="22">#REF!</definedName>
    <definedName name="cbdtc06" localSheetId="23">#REF!</definedName>
    <definedName name="cbdtc06" localSheetId="8">#REF!</definedName>
    <definedName name="cbdtc06" localSheetId="3">#REF!</definedName>
    <definedName name="cbdtc06" localSheetId="6">#REF!</definedName>
    <definedName name="cbdtc06">#REF!</definedName>
    <definedName name="cbdtc08" localSheetId="14">#REF!</definedName>
    <definedName name="cbdtc08" localSheetId="5">#REF!</definedName>
    <definedName name="cbdtc08" localSheetId="4">#REF!</definedName>
    <definedName name="cbdtc08" localSheetId="0">#REF!</definedName>
    <definedName name="cbdtc08" localSheetId="7">#REF!</definedName>
    <definedName name="cbdtc08" localSheetId="21">#REF!</definedName>
    <definedName name="cbdtc08" localSheetId="9">#REF!</definedName>
    <definedName name="cbdtc08" localSheetId="22">#REF!</definedName>
    <definedName name="cbdtc08" localSheetId="23">#REF!</definedName>
    <definedName name="cbdtc08" localSheetId="8">#REF!</definedName>
    <definedName name="cbdtc08" localSheetId="3">#REF!</definedName>
    <definedName name="cbdtc08" localSheetId="6">#REF!</definedName>
    <definedName name="cbdtc08">#REF!</definedName>
    <definedName name="cbdtc10" localSheetId="14">#REF!</definedName>
    <definedName name="cbdtc10" localSheetId="5">#REF!</definedName>
    <definedName name="cbdtc10" localSheetId="4">#REF!</definedName>
    <definedName name="cbdtc10" localSheetId="0">#REF!</definedName>
    <definedName name="cbdtc10" localSheetId="7">#REF!</definedName>
    <definedName name="cbdtc10" localSheetId="21">#REF!</definedName>
    <definedName name="cbdtc10" localSheetId="9">#REF!</definedName>
    <definedName name="cbdtc10" localSheetId="22">#REF!</definedName>
    <definedName name="cbdtc10" localSheetId="23">#REF!</definedName>
    <definedName name="cbdtc10" localSheetId="8">#REF!</definedName>
    <definedName name="cbdtc10" localSheetId="3">#REF!</definedName>
    <definedName name="cbdtc10" localSheetId="6">#REF!</definedName>
    <definedName name="cbdtc10">#REF!</definedName>
    <definedName name="cbdtc12" localSheetId="14">#REF!</definedName>
    <definedName name="cbdtc12" localSheetId="5">#REF!</definedName>
    <definedName name="cbdtc12" localSheetId="4">#REF!</definedName>
    <definedName name="cbdtc12" localSheetId="0">#REF!</definedName>
    <definedName name="cbdtc12" localSheetId="7">#REF!</definedName>
    <definedName name="cbdtc12" localSheetId="21">#REF!</definedName>
    <definedName name="cbdtc12" localSheetId="9">#REF!</definedName>
    <definedName name="cbdtc12" localSheetId="22">#REF!</definedName>
    <definedName name="cbdtc12" localSheetId="23">#REF!</definedName>
    <definedName name="cbdtc12" localSheetId="8">#REF!</definedName>
    <definedName name="cbdtc12" localSheetId="3">#REF!</definedName>
    <definedName name="cbdtc12" localSheetId="6">#REF!</definedName>
    <definedName name="cbdtc12">#REF!</definedName>
    <definedName name="cbdtc15" localSheetId="14">#REF!</definedName>
    <definedName name="cbdtc15" localSheetId="5">#REF!</definedName>
    <definedName name="cbdtc15" localSheetId="4">#REF!</definedName>
    <definedName name="cbdtc15" localSheetId="0">#REF!</definedName>
    <definedName name="cbdtc15" localSheetId="7">#REF!</definedName>
    <definedName name="cbdtc15" localSheetId="21">#REF!</definedName>
    <definedName name="cbdtc15" localSheetId="9">#REF!</definedName>
    <definedName name="cbdtc15" localSheetId="22">#REF!</definedName>
    <definedName name="cbdtc15" localSheetId="23">#REF!</definedName>
    <definedName name="cbdtc15" localSheetId="8">#REF!</definedName>
    <definedName name="cbdtc15" localSheetId="3">#REF!</definedName>
    <definedName name="cbdtc15" localSheetId="6">#REF!</definedName>
    <definedName name="cbdtc15">#REF!</definedName>
    <definedName name="cbscc15" localSheetId="14">#REF!</definedName>
    <definedName name="cbscc15" localSheetId="5">#REF!</definedName>
    <definedName name="cbscc15" localSheetId="4">#REF!</definedName>
    <definedName name="cbscc15" localSheetId="0">#REF!</definedName>
    <definedName name="cbscc15" localSheetId="7">#REF!</definedName>
    <definedName name="cbscc15" localSheetId="21">#REF!</definedName>
    <definedName name="cbscc15" localSheetId="9">#REF!</definedName>
    <definedName name="cbscc15" localSheetId="22">#REF!</definedName>
    <definedName name="cbscc15" localSheetId="23">#REF!</definedName>
    <definedName name="cbscc15" localSheetId="8">#REF!</definedName>
    <definedName name="cbscc15" localSheetId="3">#REF!</definedName>
    <definedName name="cbscc15" localSheetId="6">#REF!</definedName>
    <definedName name="cbscc15">#REF!</definedName>
    <definedName name="cbscc20" localSheetId="14">#REF!</definedName>
    <definedName name="cbscc20" localSheetId="5">#REF!</definedName>
    <definedName name="cbscc20" localSheetId="4">#REF!</definedName>
    <definedName name="cbscc20" localSheetId="0">#REF!</definedName>
    <definedName name="cbscc20" localSheetId="7">#REF!</definedName>
    <definedName name="cbscc20" localSheetId="21">#REF!</definedName>
    <definedName name="cbscc20" localSheetId="9">#REF!</definedName>
    <definedName name="cbscc20" localSheetId="22">#REF!</definedName>
    <definedName name="cbscc20" localSheetId="23">#REF!</definedName>
    <definedName name="cbscc20" localSheetId="8">#REF!</definedName>
    <definedName name="cbscc20" localSheetId="3">#REF!</definedName>
    <definedName name="cbscc20" localSheetId="6">#REF!</definedName>
    <definedName name="cbscc20">#REF!</definedName>
    <definedName name="cbscc25" localSheetId="14">#REF!</definedName>
    <definedName name="cbscc25" localSheetId="5">#REF!</definedName>
    <definedName name="cbscc25" localSheetId="4">#REF!</definedName>
    <definedName name="cbscc25" localSheetId="0">#REF!</definedName>
    <definedName name="cbscc25" localSheetId="7">#REF!</definedName>
    <definedName name="cbscc25" localSheetId="21">#REF!</definedName>
    <definedName name="cbscc25" localSheetId="9">#REF!</definedName>
    <definedName name="cbscc25" localSheetId="22">#REF!</definedName>
    <definedName name="cbscc25" localSheetId="23">#REF!</definedName>
    <definedName name="cbscc25" localSheetId="8">#REF!</definedName>
    <definedName name="cbscc25" localSheetId="3">#REF!</definedName>
    <definedName name="cbscc25" localSheetId="6">#REF!</definedName>
    <definedName name="cbscc25">#REF!</definedName>
    <definedName name="cbscc30" localSheetId="14">#REF!</definedName>
    <definedName name="cbscc30" localSheetId="5">#REF!</definedName>
    <definedName name="cbscc30" localSheetId="4">#REF!</definedName>
    <definedName name="cbscc30" localSheetId="0">#REF!</definedName>
    <definedName name="cbscc30" localSheetId="7">#REF!</definedName>
    <definedName name="cbscc30" localSheetId="21">#REF!</definedName>
    <definedName name="cbscc30" localSheetId="9">#REF!</definedName>
    <definedName name="cbscc30" localSheetId="22">#REF!</definedName>
    <definedName name="cbscc30" localSheetId="23">#REF!</definedName>
    <definedName name="cbscc30" localSheetId="8">#REF!</definedName>
    <definedName name="cbscc30" localSheetId="3">#REF!</definedName>
    <definedName name="cbscc30" localSheetId="6">#REF!</definedName>
    <definedName name="cbscc30">#REF!</definedName>
    <definedName name="cbstc04" localSheetId="14">#REF!</definedName>
    <definedName name="cbstc04" localSheetId="5">#REF!</definedName>
    <definedName name="cbstc04" localSheetId="4">#REF!</definedName>
    <definedName name="cbstc04" localSheetId="0">#REF!</definedName>
    <definedName name="cbstc04" localSheetId="7">#REF!</definedName>
    <definedName name="cbstc04" localSheetId="21">#REF!</definedName>
    <definedName name="cbstc04" localSheetId="9">#REF!</definedName>
    <definedName name="cbstc04" localSheetId="22">#REF!</definedName>
    <definedName name="cbstc04" localSheetId="23">#REF!</definedName>
    <definedName name="cbstc04" localSheetId="8">#REF!</definedName>
    <definedName name="cbstc04" localSheetId="3">#REF!</definedName>
    <definedName name="cbstc04" localSheetId="6">#REF!</definedName>
    <definedName name="cbstc04">#REF!</definedName>
    <definedName name="cbstc06" localSheetId="14">#REF!</definedName>
    <definedName name="cbstc06" localSheetId="5">#REF!</definedName>
    <definedName name="cbstc06" localSheetId="4">#REF!</definedName>
    <definedName name="cbstc06" localSheetId="0">#REF!</definedName>
    <definedName name="cbstc06" localSheetId="7">#REF!</definedName>
    <definedName name="cbstc06" localSheetId="21">#REF!</definedName>
    <definedName name="cbstc06" localSheetId="9">#REF!</definedName>
    <definedName name="cbstc06" localSheetId="22">#REF!</definedName>
    <definedName name="cbstc06" localSheetId="23">#REF!</definedName>
    <definedName name="cbstc06" localSheetId="8">#REF!</definedName>
    <definedName name="cbstc06" localSheetId="3">#REF!</definedName>
    <definedName name="cbstc06" localSheetId="6">#REF!</definedName>
    <definedName name="cbstc06">#REF!</definedName>
    <definedName name="cbstc08" localSheetId="14">#REF!</definedName>
    <definedName name="cbstc08" localSheetId="5">#REF!</definedName>
    <definedName name="cbstc08" localSheetId="4">#REF!</definedName>
    <definedName name="cbstc08" localSheetId="0">#REF!</definedName>
    <definedName name="cbstc08" localSheetId="7">#REF!</definedName>
    <definedName name="cbstc08" localSheetId="21">#REF!</definedName>
    <definedName name="cbstc08" localSheetId="9">#REF!</definedName>
    <definedName name="cbstc08" localSheetId="22">#REF!</definedName>
    <definedName name="cbstc08" localSheetId="23">#REF!</definedName>
    <definedName name="cbstc08" localSheetId="8">#REF!</definedName>
    <definedName name="cbstc08" localSheetId="3">#REF!</definedName>
    <definedName name="cbstc08" localSheetId="6">#REF!</definedName>
    <definedName name="cbstc08">#REF!</definedName>
    <definedName name="cbstc10" localSheetId="14">#REF!</definedName>
    <definedName name="cbstc10" localSheetId="5">#REF!</definedName>
    <definedName name="cbstc10" localSheetId="4">#REF!</definedName>
    <definedName name="cbstc10" localSheetId="0">#REF!</definedName>
    <definedName name="cbstc10" localSheetId="7">#REF!</definedName>
    <definedName name="cbstc10" localSheetId="21">#REF!</definedName>
    <definedName name="cbstc10" localSheetId="9">#REF!</definedName>
    <definedName name="cbstc10" localSheetId="22">#REF!</definedName>
    <definedName name="cbstc10" localSheetId="23">#REF!</definedName>
    <definedName name="cbstc10" localSheetId="8">#REF!</definedName>
    <definedName name="cbstc10" localSheetId="3">#REF!</definedName>
    <definedName name="cbstc10" localSheetId="6">#REF!</definedName>
    <definedName name="cbstc10">#REF!</definedName>
    <definedName name="cbstc12" localSheetId="14">#REF!</definedName>
    <definedName name="cbstc12" localSheetId="5">#REF!</definedName>
    <definedName name="cbstc12" localSheetId="4">#REF!</definedName>
    <definedName name="cbstc12" localSheetId="0">#REF!</definedName>
    <definedName name="cbstc12" localSheetId="7">#REF!</definedName>
    <definedName name="cbstc12" localSheetId="21">#REF!</definedName>
    <definedName name="cbstc12" localSheetId="9">#REF!</definedName>
    <definedName name="cbstc12" localSheetId="22">#REF!</definedName>
    <definedName name="cbstc12" localSheetId="23">#REF!</definedName>
    <definedName name="cbstc12" localSheetId="8">#REF!</definedName>
    <definedName name="cbstc12" localSheetId="3">#REF!</definedName>
    <definedName name="cbstc12" localSheetId="6">#REF!</definedName>
    <definedName name="cbstc12">#REF!</definedName>
    <definedName name="cbstc15" localSheetId="14">#REF!</definedName>
    <definedName name="cbstc15" localSheetId="5">#REF!</definedName>
    <definedName name="cbstc15" localSheetId="4">#REF!</definedName>
    <definedName name="cbstc15" localSheetId="0">#REF!</definedName>
    <definedName name="cbstc15" localSheetId="7">#REF!</definedName>
    <definedName name="cbstc15" localSheetId="21">#REF!</definedName>
    <definedName name="cbstc15" localSheetId="9">#REF!</definedName>
    <definedName name="cbstc15" localSheetId="22">#REF!</definedName>
    <definedName name="cbstc15" localSheetId="23">#REF!</definedName>
    <definedName name="cbstc15" localSheetId="8">#REF!</definedName>
    <definedName name="cbstc15" localSheetId="3">#REF!</definedName>
    <definedName name="cbstc15" localSheetId="6">#REF!</definedName>
    <definedName name="cbstc15">#REF!</definedName>
    <definedName name="cbtcc15" localSheetId="20">[2]DMT_EV!#REF!</definedName>
    <definedName name="cbtcc15" localSheetId="14">[2]DMT_EV!#REF!</definedName>
    <definedName name="cbtcc15" localSheetId="4">[2]DMT_EV!#REF!</definedName>
    <definedName name="cbtcc15" localSheetId="7">[2]DMT_EV!#REF!</definedName>
    <definedName name="cbtcc15" localSheetId="21">[2]DMT_EV!#REF!</definedName>
    <definedName name="cbtcc15" localSheetId="9">[2]DMT_EV!#REF!</definedName>
    <definedName name="cbtcc15" localSheetId="22">[2]DMT_EV!#REF!</definedName>
    <definedName name="cbtcc15" localSheetId="23">[2]DMT_EV!#REF!</definedName>
    <definedName name="cbtcc15" localSheetId="3">[2]DMT_EV!#REF!</definedName>
    <definedName name="cbtcc15" localSheetId="18">[2]DMT_EV!#REF!</definedName>
    <definedName name="cbtcc15" localSheetId="6">[2]DMT_EV!#REF!</definedName>
    <definedName name="cbtcc15" localSheetId="19">[2]DMT_EV!#REF!</definedName>
    <definedName name="cbtcc15">[2]DMT_EV!#REF!</definedName>
    <definedName name="cbtcc20" localSheetId="20">[2]DMT_EV!#REF!</definedName>
    <definedName name="cbtcc20" localSheetId="14">[2]DMT_EV!#REF!</definedName>
    <definedName name="cbtcc20" localSheetId="4">[2]DMT_EV!#REF!</definedName>
    <definedName name="cbtcc20" localSheetId="7">[2]DMT_EV!#REF!</definedName>
    <definedName name="cbtcc20" localSheetId="21">[2]DMT_EV!#REF!</definedName>
    <definedName name="cbtcc20" localSheetId="9">[2]DMT_EV!#REF!</definedName>
    <definedName name="cbtcc20" localSheetId="22">[2]DMT_EV!#REF!</definedName>
    <definedName name="cbtcc20" localSheetId="23">[2]DMT_EV!#REF!</definedName>
    <definedName name="cbtcc20" localSheetId="3">[2]DMT_EV!#REF!</definedName>
    <definedName name="cbtcc20" localSheetId="18">[2]DMT_EV!#REF!</definedName>
    <definedName name="cbtcc20" localSheetId="6">[2]DMT_EV!#REF!</definedName>
    <definedName name="cbtcc20" localSheetId="19">[2]DMT_EV!#REF!</definedName>
    <definedName name="cbtcc20">[2]DMT_EV!#REF!</definedName>
    <definedName name="cbtcc25" localSheetId="20">[2]DMT_EV!#REF!</definedName>
    <definedName name="cbtcc25" localSheetId="14">[2]DMT_EV!#REF!</definedName>
    <definedName name="cbtcc25" localSheetId="4">[2]DMT_EV!#REF!</definedName>
    <definedName name="cbtcc25" localSheetId="7">[2]DMT_EV!#REF!</definedName>
    <definedName name="cbtcc25" localSheetId="21">[2]DMT_EV!#REF!</definedName>
    <definedName name="cbtcc25" localSheetId="9">[2]DMT_EV!#REF!</definedName>
    <definedName name="cbtcc25" localSheetId="22">[2]DMT_EV!#REF!</definedName>
    <definedName name="cbtcc25" localSheetId="23">[2]DMT_EV!#REF!</definedName>
    <definedName name="cbtcc25" localSheetId="3">[2]DMT_EV!#REF!</definedName>
    <definedName name="cbtcc25" localSheetId="18">[2]DMT_EV!#REF!</definedName>
    <definedName name="cbtcc25" localSheetId="6">[2]DMT_EV!#REF!</definedName>
    <definedName name="cbtcc25" localSheetId="19">[2]DMT_EV!#REF!</definedName>
    <definedName name="cbtcc25">[2]DMT_EV!#REF!</definedName>
    <definedName name="cbtcc30" localSheetId="20">[2]DMT_EV!#REF!</definedName>
    <definedName name="cbtcc30" localSheetId="14">[2]DMT_EV!#REF!</definedName>
    <definedName name="cbtcc30" localSheetId="4">[2]DMT_EV!#REF!</definedName>
    <definedName name="cbtcc30" localSheetId="7">[2]DMT_EV!#REF!</definedName>
    <definedName name="cbtcc30" localSheetId="21">[2]DMT_EV!#REF!</definedName>
    <definedName name="cbtcc30" localSheetId="9">[2]DMT_EV!#REF!</definedName>
    <definedName name="cbtcc30" localSheetId="22">[2]DMT_EV!#REF!</definedName>
    <definedName name="cbtcc30" localSheetId="23">[2]DMT_EV!#REF!</definedName>
    <definedName name="cbtcc30" localSheetId="3">[2]DMT_EV!#REF!</definedName>
    <definedName name="cbtcc30" localSheetId="18">[2]DMT_EV!#REF!</definedName>
    <definedName name="cbtcc30" localSheetId="6">[2]DMT_EV!#REF!</definedName>
    <definedName name="cbtcc30" localSheetId="19">[2]DMT_EV!#REF!</definedName>
    <definedName name="cbtcc30">[2]DMT_EV!#REF!</definedName>
    <definedName name="cbttc04" localSheetId="14">#REF!</definedName>
    <definedName name="cbttc04" localSheetId="5">#REF!</definedName>
    <definedName name="cbttc04" localSheetId="4">#REF!</definedName>
    <definedName name="cbttc04" localSheetId="0">#REF!</definedName>
    <definedName name="cbttc04" localSheetId="7">#REF!</definedName>
    <definedName name="cbttc04" localSheetId="21">#REF!</definedName>
    <definedName name="cbttc04" localSheetId="2">#REF!</definedName>
    <definedName name="cbttc04" localSheetId="9">#REF!</definedName>
    <definedName name="cbttc04" localSheetId="22">#REF!</definedName>
    <definedName name="cbttc04" localSheetId="23">#REF!</definedName>
    <definedName name="cbttc04" localSheetId="8">#REF!</definedName>
    <definedName name="cbttc04" localSheetId="3">#REF!</definedName>
    <definedName name="cbttc04" localSheetId="1">#REF!</definedName>
    <definedName name="cbttc04" localSheetId="6">#REF!</definedName>
    <definedName name="cbttc04">#REF!</definedName>
    <definedName name="cbttc06" localSheetId="14">#REF!</definedName>
    <definedName name="cbttc06" localSheetId="5">#REF!</definedName>
    <definedName name="cbttc06" localSheetId="4">#REF!</definedName>
    <definedName name="cbttc06" localSheetId="0">#REF!</definedName>
    <definedName name="cbttc06" localSheetId="7">#REF!</definedName>
    <definedName name="cbttc06" localSheetId="21">#REF!</definedName>
    <definedName name="cbttc06" localSheetId="2">#REF!</definedName>
    <definedName name="cbttc06" localSheetId="9">#REF!</definedName>
    <definedName name="cbttc06" localSheetId="22">#REF!</definedName>
    <definedName name="cbttc06" localSheetId="23">#REF!</definedName>
    <definedName name="cbttc06" localSheetId="8">#REF!</definedName>
    <definedName name="cbttc06" localSheetId="3">#REF!</definedName>
    <definedName name="cbttc06" localSheetId="1">#REF!</definedName>
    <definedName name="cbttc06" localSheetId="6">#REF!</definedName>
    <definedName name="cbttc06">#REF!</definedName>
    <definedName name="cbttc08" localSheetId="14">#REF!</definedName>
    <definedName name="cbttc08" localSheetId="5">#REF!</definedName>
    <definedName name="cbttc08" localSheetId="4">#REF!</definedName>
    <definedName name="cbttc08" localSheetId="0">#REF!</definedName>
    <definedName name="cbttc08" localSheetId="7">#REF!</definedName>
    <definedName name="cbttc08" localSheetId="21">#REF!</definedName>
    <definedName name="cbttc08" localSheetId="2">#REF!</definedName>
    <definedName name="cbttc08" localSheetId="9">#REF!</definedName>
    <definedName name="cbttc08" localSheetId="22">#REF!</definedName>
    <definedName name="cbttc08" localSheetId="23">#REF!</definedName>
    <definedName name="cbttc08" localSheetId="8">#REF!</definedName>
    <definedName name="cbttc08" localSheetId="3">#REF!</definedName>
    <definedName name="cbttc08" localSheetId="1">#REF!</definedName>
    <definedName name="cbttc08" localSheetId="6">#REF!</definedName>
    <definedName name="cbttc08">#REF!</definedName>
    <definedName name="cbttc10" localSheetId="14">#REF!</definedName>
    <definedName name="cbttc10" localSheetId="5">#REF!</definedName>
    <definedName name="cbttc10" localSheetId="4">#REF!</definedName>
    <definedName name="cbttc10" localSheetId="0">#REF!</definedName>
    <definedName name="cbttc10" localSheetId="7">#REF!</definedName>
    <definedName name="cbttc10" localSheetId="21">#REF!</definedName>
    <definedName name="cbttc10" localSheetId="9">#REF!</definedName>
    <definedName name="cbttc10" localSheetId="22">#REF!</definedName>
    <definedName name="cbttc10" localSheetId="23">#REF!</definedName>
    <definedName name="cbttc10" localSheetId="8">#REF!</definedName>
    <definedName name="cbttc10" localSheetId="3">#REF!</definedName>
    <definedName name="cbttc10" localSheetId="6">#REF!</definedName>
    <definedName name="cbttc10">#REF!</definedName>
    <definedName name="cbttc12" localSheetId="14">#REF!</definedName>
    <definedName name="cbttc12" localSheetId="5">#REF!</definedName>
    <definedName name="cbttc12" localSheetId="4">#REF!</definedName>
    <definedName name="cbttc12" localSheetId="0">#REF!</definedName>
    <definedName name="cbttc12" localSheetId="7">#REF!</definedName>
    <definedName name="cbttc12" localSheetId="21">#REF!</definedName>
    <definedName name="cbttc12" localSheetId="9">#REF!</definedName>
    <definedName name="cbttc12" localSheetId="22">#REF!</definedName>
    <definedName name="cbttc12" localSheetId="23">#REF!</definedName>
    <definedName name="cbttc12" localSheetId="8">#REF!</definedName>
    <definedName name="cbttc12" localSheetId="3">#REF!</definedName>
    <definedName name="cbttc12" localSheetId="6">#REF!</definedName>
    <definedName name="cbttc12">#REF!</definedName>
    <definedName name="cbttc15" localSheetId="14">#REF!</definedName>
    <definedName name="cbttc15" localSheetId="5">#REF!</definedName>
    <definedName name="cbttc15" localSheetId="4">#REF!</definedName>
    <definedName name="cbttc15" localSheetId="0">#REF!</definedName>
    <definedName name="cbttc15" localSheetId="7">#REF!</definedName>
    <definedName name="cbttc15" localSheetId="21">#REF!</definedName>
    <definedName name="cbttc15" localSheetId="9">#REF!</definedName>
    <definedName name="cbttc15" localSheetId="22">#REF!</definedName>
    <definedName name="cbttc15" localSheetId="23">#REF!</definedName>
    <definedName name="cbttc15" localSheetId="8">#REF!</definedName>
    <definedName name="cbttc15" localSheetId="3">#REF!</definedName>
    <definedName name="cbttc15" localSheetId="6">#REF!</definedName>
    <definedName name="cbttc15">#REF!</definedName>
    <definedName name="ccerca" localSheetId="14">#REF!</definedName>
    <definedName name="ccerca" localSheetId="5">#REF!</definedName>
    <definedName name="ccerca" localSheetId="4">#REF!</definedName>
    <definedName name="ccerca" localSheetId="0">#REF!</definedName>
    <definedName name="ccerca" localSheetId="7">#REF!</definedName>
    <definedName name="ccerca" localSheetId="21">#REF!</definedName>
    <definedName name="ccerca" localSheetId="9">#REF!</definedName>
    <definedName name="ccerca" localSheetId="22">#REF!</definedName>
    <definedName name="ccerca" localSheetId="23">#REF!</definedName>
    <definedName name="ccerca" localSheetId="8">#REF!</definedName>
    <definedName name="ccerca" localSheetId="3">#REF!</definedName>
    <definedName name="ccerca" localSheetId="6">#REF!</definedName>
    <definedName name="ccerca">#REF!</definedName>
    <definedName name="cesar" localSheetId="5">#REF!</definedName>
    <definedName name="cesar" localSheetId="4">#REF!</definedName>
    <definedName name="cesar" localSheetId="0">#REF!</definedName>
    <definedName name="cesar" localSheetId="7">#REF!</definedName>
    <definedName name="cesar" localSheetId="21">#REF!</definedName>
    <definedName name="cesar" localSheetId="2">#REF!</definedName>
    <definedName name="cesar" localSheetId="9">#REF!</definedName>
    <definedName name="cesar" localSheetId="22">#REF!</definedName>
    <definedName name="cesar" localSheetId="23">#REF!</definedName>
    <definedName name="cesar" localSheetId="8">#REF!</definedName>
    <definedName name="cesar" localSheetId="3">#REF!</definedName>
    <definedName name="cesar" localSheetId="1">#REF!</definedName>
    <definedName name="cesar" localSheetId="6">#REF!</definedName>
    <definedName name="cesar">#REF!</definedName>
    <definedName name="cm_30" localSheetId="14">#REF!</definedName>
    <definedName name="cm_30" localSheetId="5">#REF!</definedName>
    <definedName name="cm_30" localSheetId="4">#REF!</definedName>
    <definedName name="cm_30" localSheetId="0">#REF!</definedName>
    <definedName name="cm_30" localSheetId="7">#REF!</definedName>
    <definedName name="cm_30" localSheetId="21">#REF!</definedName>
    <definedName name="cm_30" localSheetId="9">#REF!</definedName>
    <definedName name="cm_30" localSheetId="22">#REF!</definedName>
    <definedName name="cm_30" localSheetId="23">#REF!</definedName>
    <definedName name="cm_30" localSheetId="8">#REF!</definedName>
    <definedName name="cm_30" localSheetId="3">#REF!</definedName>
    <definedName name="cm_30" localSheetId="6">#REF!</definedName>
    <definedName name="cm_30">#REF!</definedName>
    <definedName name="comp100" localSheetId="20">#REF!</definedName>
    <definedName name="comp100" localSheetId="14">#REF!</definedName>
    <definedName name="comp100" localSheetId="5">#REF!</definedName>
    <definedName name="comp100" localSheetId="4">#REF!</definedName>
    <definedName name="comp100" localSheetId="0">#REF!</definedName>
    <definedName name="comp100" localSheetId="7">#REF!</definedName>
    <definedName name="comp100" localSheetId="21">#REF!</definedName>
    <definedName name="comp100" localSheetId="9">#REF!</definedName>
    <definedName name="comp100" localSheetId="22">#REF!</definedName>
    <definedName name="comp100" localSheetId="23">#REF!</definedName>
    <definedName name="comp100" localSheetId="8">#REF!</definedName>
    <definedName name="comp100" localSheetId="3">#REF!</definedName>
    <definedName name="comp100" localSheetId="18">#REF!</definedName>
    <definedName name="comp100" localSheetId="6">#REF!</definedName>
    <definedName name="comp100" localSheetId="19">#REF!</definedName>
    <definedName name="comp100">#REF!</definedName>
    <definedName name="comp95" localSheetId="14">#REF!</definedName>
    <definedName name="comp95" localSheetId="5">#REF!</definedName>
    <definedName name="comp95" localSheetId="4">#REF!</definedName>
    <definedName name="comp95" localSheetId="0">#REF!</definedName>
    <definedName name="comp95" localSheetId="7">#REF!</definedName>
    <definedName name="comp95" localSheetId="21">#REF!</definedName>
    <definedName name="comp95" localSheetId="9">#REF!</definedName>
    <definedName name="comp95" localSheetId="22">#REF!</definedName>
    <definedName name="comp95" localSheetId="23">#REF!</definedName>
    <definedName name="comp95" localSheetId="8">#REF!</definedName>
    <definedName name="comp95" localSheetId="3">#REF!</definedName>
    <definedName name="comp95" localSheetId="6">#REF!</definedName>
    <definedName name="comp95">#REF!</definedName>
    <definedName name="compala" localSheetId="14">#REF!</definedName>
    <definedName name="compala" localSheetId="5">#REF!</definedName>
    <definedName name="compala" localSheetId="4">#REF!</definedName>
    <definedName name="compala" localSheetId="0">#REF!</definedName>
    <definedName name="compala" localSheetId="7">#REF!</definedName>
    <definedName name="compala" localSheetId="21">#REF!</definedName>
    <definedName name="compala" localSheetId="9">#REF!</definedName>
    <definedName name="compala" localSheetId="22">#REF!</definedName>
    <definedName name="compala" localSheetId="23">#REF!</definedName>
    <definedName name="compala" localSheetId="8">#REF!</definedName>
    <definedName name="compala" localSheetId="3">#REF!</definedName>
    <definedName name="compala" localSheetId="6">#REF!</definedName>
    <definedName name="compala">#REF!</definedName>
    <definedName name="COMPOS" localSheetId="5">[3]Plan1!$A$2:$D$4073</definedName>
    <definedName name="COMPOS" localSheetId="4">[3]Plan1!$A$2:$D$4073</definedName>
    <definedName name="COMPOS" localSheetId="0">[3]Plan1!$A$2:$D$4073</definedName>
    <definedName name="COMPOS" localSheetId="7">[3]Plan1!$A$2:$D$4073</definedName>
    <definedName name="COMPOS" localSheetId="22">[3]Plan1!$A$2:$D$4073</definedName>
    <definedName name="COMPOS" localSheetId="23">[3]Plan1!$A$2:$D$4073</definedName>
    <definedName name="COMPOS" localSheetId="6">[3]Plan1!$A$2:$D$4073</definedName>
    <definedName name="COMPOS">[4]Plan1!$A$2:$D$4073</definedName>
    <definedName name="conap" localSheetId="14">#REF!</definedName>
    <definedName name="conap" localSheetId="5">#REF!</definedName>
    <definedName name="conap" localSheetId="4">#REF!</definedName>
    <definedName name="conap" localSheetId="0">#REF!</definedName>
    <definedName name="conap" localSheetId="7">#REF!</definedName>
    <definedName name="conap" localSheetId="21">#REF!</definedName>
    <definedName name="conap" localSheetId="9">#REF!</definedName>
    <definedName name="conap" localSheetId="22">#REF!</definedName>
    <definedName name="conap" localSheetId="23">#REF!</definedName>
    <definedName name="conap" localSheetId="8">#REF!</definedName>
    <definedName name="conap" localSheetId="3">#REF!</definedName>
    <definedName name="conap" localSheetId="6">#REF!</definedName>
    <definedName name="conap">#REF!</definedName>
    <definedName name="conass" localSheetId="14">#REF!</definedName>
    <definedName name="conass" localSheetId="5">#REF!</definedName>
    <definedName name="conass" localSheetId="4">#REF!</definedName>
    <definedName name="conass" localSheetId="0">#REF!</definedName>
    <definedName name="conass" localSheetId="7">#REF!</definedName>
    <definedName name="conass" localSheetId="21">#REF!</definedName>
    <definedName name="conass" localSheetId="9">#REF!</definedName>
    <definedName name="conass" localSheetId="22">#REF!</definedName>
    <definedName name="conass" localSheetId="23">#REF!</definedName>
    <definedName name="conass" localSheetId="8">#REF!</definedName>
    <definedName name="conass" localSheetId="3">#REF!</definedName>
    <definedName name="conass" localSheetId="6">#REF!</definedName>
    <definedName name="conass">#REF!</definedName>
    <definedName name="connum" localSheetId="14">#REF!</definedName>
    <definedName name="connum" localSheetId="5">#REF!</definedName>
    <definedName name="connum" localSheetId="4">#REF!</definedName>
    <definedName name="connum" localSheetId="0">#REF!</definedName>
    <definedName name="connum" localSheetId="7">#REF!</definedName>
    <definedName name="connum" localSheetId="21">#REF!</definedName>
    <definedName name="connum" localSheetId="9">#REF!</definedName>
    <definedName name="connum" localSheetId="22">#REF!</definedName>
    <definedName name="connum" localSheetId="23">#REF!</definedName>
    <definedName name="connum" localSheetId="8">#REF!</definedName>
    <definedName name="connum" localSheetId="3">#REF!</definedName>
    <definedName name="connum" localSheetId="6">#REF!</definedName>
    <definedName name="connum">#REF!</definedName>
    <definedName name="conpro" localSheetId="14">#REF!</definedName>
    <definedName name="conpro" localSheetId="5">#REF!</definedName>
    <definedName name="conpro" localSheetId="4">#REF!</definedName>
    <definedName name="conpro" localSheetId="0">#REF!</definedName>
    <definedName name="conpro" localSheetId="7">#REF!</definedName>
    <definedName name="conpro" localSheetId="21">#REF!</definedName>
    <definedName name="conpro" localSheetId="9">#REF!</definedName>
    <definedName name="conpro" localSheetId="22">#REF!</definedName>
    <definedName name="conpro" localSheetId="23">#REF!</definedName>
    <definedName name="conpro" localSheetId="8">#REF!</definedName>
    <definedName name="conpro" localSheetId="3">#REF!</definedName>
    <definedName name="conpro" localSheetId="6">#REF!</definedName>
    <definedName name="conpro">#REF!</definedName>
    <definedName name="contrato" localSheetId="14">#REF!</definedName>
    <definedName name="contrato" localSheetId="5">#REF!</definedName>
    <definedName name="contrato" localSheetId="4">#REF!</definedName>
    <definedName name="contrato" localSheetId="0">#REF!</definedName>
    <definedName name="contrato" localSheetId="7">#REF!</definedName>
    <definedName name="contrato" localSheetId="21">#REF!</definedName>
    <definedName name="contrato" localSheetId="9">#REF!</definedName>
    <definedName name="contrato" localSheetId="22">#REF!</definedName>
    <definedName name="contrato" localSheetId="23">#REF!</definedName>
    <definedName name="contrato" localSheetId="8">#REF!</definedName>
    <definedName name="contrato" localSheetId="3">#REF!</definedName>
    <definedName name="contrato" localSheetId="6">#REF!</definedName>
    <definedName name="contrato">#REF!</definedName>
    <definedName name="corte" localSheetId="14">#REF!</definedName>
    <definedName name="corte" localSheetId="5">#REF!</definedName>
    <definedName name="corte" localSheetId="4">#REF!</definedName>
    <definedName name="corte" localSheetId="0">#REF!</definedName>
    <definedName name="corte" localSheetId="7">#REF!</definedName>
    <definedName name="corte" localSheetId="21">#REF!</definedName>
    <definedName name="corte" localSheetId="9">#REF!</definedName>
    <definedName name="corte" localSheetId="22">#REF!</definedName>
    <definedName name="corte" localSheetId="23">#REF!</definedName>
    <definedName name="corte" localSheetId="8">#REF!</definedName>
    <definedName name="corte" localSheetId="3">#REF!</definedName>
    <definedName name="corte" localSheetId="6">#REF!</definedName>
    <definedName name="corte">#REF!</definedName>
    <definedName name="DATA" localSheetId="14">#REF!</definedName>
    <definedName name="DATA" localSheetId="5">#REF!</definedName>
    <definedName name="DATA" localSheetId="4">#REF!</definedName>
    <definedName name="DATA" localSheetId="0">#REF!</definedName>
    <definedName name="DATA" localSheetId="7">#REF!</definedName>
    <definedName name="DATA" localSheetId="21">#REF!</definedName>
    <definedName name="DATA" localSheetId="2">#REF!</definedName>
    <definedName name="DATA" localSheetId="9">#REF!</definedName>
    <definedName name="DATA" localSheetId="22">#REF!</definedName>
    <definedName name="DATA" localSheetId="23">#REF!</definedName>
    <definedName name="DATA" localSheetId="8">#REF!</definedName>
    <definedName name="DATA" localSheetId="3">#REF!</definedName>
    <definedName name="DATA" localSheetId="1">#REF!</definedName>
    <definedName name="DATA" localSheetId="6">#REF!</definedName>
    <definedName name="DATA">#REF!</definedName>
    <definedName name="defensa" localSheetId="14">#REF!</definedName>
    <definedName name="defensa" localSheetId="5">#REF!</definedName>
    <definedName name="defensa" localSheetId="4">#REF!</definedName>
    <definedName name="defensa" localSheetId="0">#REF!</definedName>
    <definedName name="defensa" localSheetId="7">#REF!</definedName>
    <definedName name="defensa" localSheetId="21">#REF!</definedName>
    <definedName name="defensa" localSheetId="2">#REF!</definedName>
    <definedName name="defensa" localSheetId="9">#REF!</definedName>
    <definedName name="defensa" localSheetId="22">#REF!</definedName>
    <definedName name="defensa" localSheetId="23">#REF!</definedName>
    <definedName name="defensa" localSheetId="8">#REF!</definedName>
    <definedName name="defensa" localSheetId="3">#REF!</definedName>
    <definedName name="defensa" localSheetId="1">#REF!</definedName>
    <definedName name="defensa" localSheetId="6">#REF!</definedName>
    <definedName name="defensa">#REF!</definedName>
    <definedName name="dmt_1000" localSheetId="14">#REF!</definedName>
    <definedName name="dmt_1000" localSheetId="5">#REF!</definedName>
    <definedName name="dmt_1000" localSheetId="4">#REF!</definedName>
    <definedName name="dmt_1000" localSheetId="0">#REF!</definedName>
    <definedName name="dmt_1000" localSheetId="7">#REF!</definedName>
    <definedName name="dmt_1000" localSheetId="21">#REF!</definedName>
    <definedName name="dmt_1000" localSheetId="2">#REF!</definedName>
    <definedName name="dmt_1000" localSheetId="9">#REF!</definedName>
    <definedName name="dmt_1000" localSheetId="22">#REF!</definedName>
    <definedName name="dmt_1000" localSheetId="23">#REF!</definedName>
    <definedName name="dmt_1000" localSheetId="8">#REF!</definedName>
    <definedName name="dmt_1000" localSheetId="3">#REF!</definedName>
    <definedName name="dmt_1000" localSheetId="1">#REF!</definedName>
    <definedName name="dmt_1000" localSheetId="6">#REF!</definedName>
    <definedName name="dmt_1000">#REF!</definedName>
    <definedName name="dmt_1200" localSheetId="14">#REF!</definedName>
    <definedName name="dmt_1200" localSheetId="5">#REF!</definedName>
    <definedName name="dmt_1200" localSheetId="4">#REF!</definedName>
    <definedName name="dmt_1200" localSheetId="0">#REF!</definedName>
    <definedName name="dmt_1200" localSheetId="7">#REF!</definedName>
    <definedName name="dmt_1200" localSheetId="21">#REF!</definedName>
    <definedName name="dmt_1200" localSheetId="2">#REF!</definedName>
    <definedName name="dmt_1200" localSheetId="9">#REF!</definedName>
    <definedName name="dmt_1200" localSheetId="22">#REF!</definedName>
    <definedName name="dmt_1200" localSheetId="23">#REF!</definedName>
    <definedName name="dmt_1200" localSheetId="8">#REF!</definedName>
    <definedName name="dmt_1200" localSheetId="3">#REF!</definedName>
    <definedName name="dmt_1200" localSheetId="1">#REF!</definedName>
    <definedName name="dmt_1200" localSheetId="6">#REF!</definedName>
    <definedName name="dmt_1200">#REF!</definedName>
    <definedName name="dmt_1400" localSheetId="14">#REF!</definedName>
    <definedName name="dmt_1400" localSheetId="5">#REF!</definedName>
    <definedName name="dmt_1400" localSheetId="4">#REF!</definedName>
    <definedName name="dmt_1400" localSheetId="0">#REF!</definedName>
    <definedName name="dmt_1400" localSheetId="7">#REF!</definedName>
    <definedName name="dmt_1400" localSheetId="21">#REF!</definedName>
    <definedName name="dmt_1400" localSheetId="2">#REF!</definedName>
    <definedName name="dmt_1400" localSheetId="9">#REF!</definedName>
    <definedName name="dmt_1400" localSheetId="22">#REF!</definedName>
    <definedName name="dmt_1400" localSheetId="23">#REF!</definedName>
    <definedName name="dmt_1400" localSheetId="8">#REF!</definedName>
    <definedName name="dmt_1400" localSheetId="3">#REF!</definedName>
    <definedName name="dmt_1400" localSheetId="1">#REF!</definedName>
    <definedName name="dmt_1400" localSheetId="6">#REF!</definedName>
    <definedName name="dmt_1400">#REF!</definedName>
    <definedName name="dmt_200" localSheetId="14">#REF!</definedName>
    <definedName name="dmt_200" localSheetId="5">#REF!</definedName>
    <definedName name="dmt_200" localSheetId="4">#REF!</definedName>
    <definedName name="dmt_200" localSheetId="0">#REF!</definedName>
    <definedName name="dmt_200" localSheetId="7">#REF!</definedName>
    <definedName name="dmt_200" localSheetId="21">#REF!</definedName>
    <definedName name="dmt_200" localSheetId="2">#REF!</definedName>
    <definedName name="dmt_200" localSheetId="9">#REF!</definedName>
    <definedName name="dmt_200" localSheetId="22">#REF!</definedName>
    <definedName name="dmt_200" localSheetId="23">#REF!</definedName>
    <definedName name="dmt_200" localSheetId="8">#REF!</definedName>
    <definedName name="dmt_200" localSheetId="3">#REF!</definedName>
    <definedName name="dmt_200" localSheetId="1">#REF!</definedName>
    <definedName name="dmt_200" localSheetId="6">#REF!</definedName>
    <definedName name="dmt_200">#REF!</definedName>
    <definedName name="dmt_400" localSheetId="14">#REF!</definedName>
    <definedName name="dmt_400" localSheetId="5">#REF!</definedName>
    <definedName name="dmt_400" localSheetId="4">#REF!</definedName>
    <definedName name="dmt_400" localSheetId="0">#REF!</definedName>
    <definedName name="dmt_400" localSheetId="7">#REF!</definedName>
    <definedName name="dmt_400" localSheetId="21">#REF!</definedName>
    <definedName name="dmt_400" localSheetId="2">#REF!</definedName>
    <definedName name="dmt_400" localSheetId="9">#REF!</definedName>
    <definedName name="dmt_400" localSheetId="22">#REF!</definedName>
    <definedName name="dmt_400" localSheetId="23">#REF!</definedName>
    <definedName name="dmt_400" localSheetId="8">#REF!</definedName>
    <definedName name="dmt_400" localSheetId="3">#REF!</definedName>
    <definedName name="dmt_400" localSheetId="1">#REF!</definedName>
    <definedName name="dmt_400" localSheetId="6">#REF!</definedName>
    <definedName name="dmt_400">#REF!</definedName>
    <definedName name="dmt_50" localSheetId="14">#REF!</definedName>
    <definedName name="dmt_50" localSheetId="5">#REF!</definedName>
    <definedName name="dmt_50" localSheetId="4">#REF!</definedName>
    <definedName name="dmt_50" localSheetId="0">#REF!</definedName>
    <definedName name="dmt_50" localSheetId="7">#REF!</definedName>
    <definedName name="dmt_50" localSheetId="21">#REF!</definedName>
    <definedName name="dmt_50" localSheetId="2">#REF!</definedName>
    <definedName name="dmt_50" localSheetId="9">#REF!</definedName>
    <definedName name="dmt_50" localSheetId="22">#REF!</definedName>
    <definedName name="dmt_50" localSheetId="23">#REF!</definedName>
    <definedName name="dmt_50" localSheetId="8">#REF!</definedName>
    <definedName name="dmt_50" localSheetId="3">#REF!</definedName>
    <definedName name="dmt_50" localSheetId="1">#REF!</definedName>
    <definedName name="dmt_50" localSheetId="6">#REF!</definedName>
    <definedName name="dmt_50">#REF!</definedName>
    <definedName name="dmt_600" localSheetId="14">#REF!</definedName>
    <definedName name="dmt_600" localSheetId="5">#REF!</definedName>
    <definedName name="dmt_600" localSheetId="4">#REF!</definedName>
    <definedName name="dmt_600" localSheetId="0">#REF!</definedName>
    <definedName name="dmt_600" localSheetId="7">#REF!</definedName>
    <definedName name="dmt_600" localSheetId="21">#REF!</definedName>
    <definedName name="dmt_600" localSheetId="2">#REF!</definedName>
    <definedName name="dmt_600" localSheetId="9">#REF!</definedName>
    <definedName name="dmt_600" localSheetId="22">#REF!</definedName>
    <definedName name="dmt_600" localSheetId="23">#REF!</definedName>
    <definedName name="dmt_600" localSheetId="8">#REF!</definedName>
    <definedName name="dmt_600" localSheetId="3">#REF!</definedName>
    <definedName name="dmt_600" localSheetId="1">#REF!</definedName>
    <definedName name="dmt_600" localSheetId="6">#REF!</definedName>
    <definedName name="dmt_600">#REF!</definedName>
    <definedName name="dmt_800" localSheetId="14">#REF!</definedName>
    <definedName name="dmt_800" localSheetId="5">#REF!</definedName>
    <definedName name="dmt_800" localSheetId="4">#REF!</definedName>
    <definedName name="dmt_800" localSheetId="0">#REF!</definedName>
    <definedName name="dmt_800" localSheetId="7">#REF!</definedName>
    <definedName name="dmt_800" localSheetId="21">#REF!</definedName>
    <definedName name="dmt_800" localSheetId="2">#REF!</definedName>
    <definedName name="dmt_800" localSheetId="9">#REF!</definedName>
    <definedName name="dmt_800" localSheetId="22">#REF!</definedName>
    <definedName name="dmt_800" localSheetId="23">#REF!</definedName>
    <definedName name="dmt_800" localSheetId="8">#REF!</definedName>
    <definedName name="dmt_800" localSheetId="3">#REF!</definedName>
    <definedName name="dmt_800" localSheetId="1">#REF!</definedName>
    <definedName name="dmt_800" localSheetId="6">#REF!</definedName>
    <definedName name="dmt_800">#REF!</definedName>
    <definedName name="drena" localSheetId="14">#REF!</definedName>
    <definedName name="drena" localSheetId="5">#REF!</definedName>
    <definedName name="drena" localSheetId="4">#REF!</definedName>
    <definedName name="drena" localSheetId="0">#REF!</definedName>
    <definedName name="drena" localSheetId="7">#REF!</definedName>
    <definedName name="drena" localSheetId="21">#REF!</definedName>
    <definedName name="drena" localSheetId="2">#REF!</definedName>
    <definedName name="drena" localSheetId="9">#REF!</definedName>
    <definedName name="drena" localSheetId="22">#REF!</definedName>
    <definedName name="drena" localSheetId="23">#REF!</definedName>
    <definedName name="drena" localSheetId="8">#REF!</definedName>
    <definedName name="drena" localSheetId="3">#REF!</definedName>
    <definedName name="drena" localSheetId="1">#REF!</definedName>
    <definedName name="drena" localSheetId="6">#REF!</definedName>
    <definedName name="drena">#REF!</definedName>
    <definedName name="dreno" localSheetId="14">#REF!</definedName>
    <definedName name="dreno" localSheetId="5">#REF!</definedName>
    <definedName name="dreno" localSheetId="4">#REF!</definedName>
    <definedName name="dreno" localSheetId="0">#REF!</definedName>
    <definedName name="dreno" localSheetId="7">#REF!</definedName>
    <definedName name="dreno" localSheetId="21">#REF!</definedName>
    <definedName name="dreno" localSheetId="2">#REF!</definedName>
    <definedName name="dreno" localSheetId="9">#REF!</definedName>
    <definedName name="dreno" localSheetId="22">#REF!</definedName>
    <definedName name="dreno" localSheetId="23">#REF!</definedName>
    <definedName name="dreno" localSheetId="8">#REF!</definedName>
    <definedName name="dreno" localSheetId="3">#REF!</definedName>
    <definedName name="dreno" localSheetId="1">#REF!</definedName>
    <definedName name="dreno" localSheetId="6">#REF!</definedName>
    <definedName name="dreno">#REF!</definedName>
    <definedName name="dtipo1" localSheetId="14">#REF!</definedName>
    <definedName name="dtipo1" localSheetId="5">#REF!</definedName>
    <definedName name="dtipo1" localSheetId="4">#REF!</definedName>
    <definedName name="dtipo1" localSheetId="0">#REF!</definedName>
    <definedName name="dtipo1" localSheetId="7">#REF!</definedName>
    <definedName name="dtipo1" localSheetId="21">#REF!</definedName>
    <definedName name="dtipo1" localSheetId="2">#REF!</definedName>
    <definedName name="dtipo1" localSheetId="9">#REF!</definedName>
    <definedName name="dtipo1" localSheetId="22">#REF!</definedName>
    <definedName name="dtipo1" localSheetId="23">#REF!</definedName>
    <definedName name="dtipo1" localSheetId="8">#REF!</definedName>
    <definedName name="dtipo1" localSheetId="3">#REF!</definedName>
    <definedName name="dtipo1" localSheetId="1">#REF!</definedName>
    <definedName name="dtipo1" localSheetId="6">#REF!</definedName>
    <definedName name="dtipo1">#REF!</definedName>
    <definedName name="dtipo2" localSheetId="14">#REF!</definedName>
    <definedName name="dtipo2" localSheetId="5">#REF!</definedName>
    <definedName name="dtipo2" localSheetId="4">#REF!</definedName>
    <definedName name="dtipo2" localSheetId="0">#REF!</definedName>
    <definedName name="dtipo2" localSheetId="7">#REF!</definedName>
    <definedName name="dtipo2" localSheetId="21">#REF!</definedName>
    <definedName name="dtipo2" localSheetId="9">#REF!</definedName>
    <definedName name="dtipo2" localSheetId="22">#REF!</definedName>
    <definedName name="dtipo2" localSheetId="23">#REF!</definedName>
    <definedName name="dtipo2" localSheetId="8">#REF!</definedName>
    <definedName name="dtipo2" localSheetId="3">#REF!</definedName>
    <definedName name="dtipo2" localSheetId="6">#REF!</definedName>
    <definedName name="dtipo2">#REF!</definedName>
    <definedName name="empo2" localSheetId="14">#REF!</definedName>
    <definedName name="empo2" localSheetId="5">#REF!</definedName>
    <definedName name="empo2" localSheetId="4">#REF!</definedName>
    <definedName name="empo2" localSheetId="0">#REF!</definedName>
    <definedName name="empo2" localSheetId="7">#REF!</definedName>
    <definedName name="empo2" localSheetId="21">#REF!</definedName>
    <definedName name="empo2" localSheetId="2">#REF!</definedName>
    <definedName name="empo2" localSheetId="9">#REF!</definedName>
    <definedName name="empo2" localSheetId="22">#REF!</definedName>
    <definedName name="empo2" localSheetId="23">#REF!</definedName>
    <definedName name="empo2" localSheetId="8">#REF!</definedName>
    <definedName name="empo2" localSheetId="3">#REF!</definedName>
    <definedName name="empo2" localSheetId="1">#REF!</definedName>
    <definedName name="empo2" localSheetId="6">#REF!</definedName>
    <definedName name="empo2">#REF!</definedName>
    <definedName name="Empola2" localSheetId="14">#REF!</definedName>
    <definedName name="Empola2" localSheetId="5">#REF!</definedName>
    <definedName name="Empola2" localSheetId="4">#REF!</definedName>
    <definedName name="Empola2" localSheetId="0">#REF!</definedName>
    <definedName name="Empola2" localSheetId="7">#REF!</definedName>
    <definedName name="Empola2" localSheetId="21">#REF!</definedName>
    <definedName name="Empola2" localSheetId="2">#REF!</definedName>
    <definedName name="Empola2" localSheetId="9">#REF!</definedName>
    <definedName name="Empola2" localSheetId="22">#REF!</definedName>
    <definedName name="Empola2" localSheetId="23">#REF!</definedName>
    <definedName name="Empola2" localSheetId="8">#REF!</definedName>
    <definedName name="Empola2" localSheetId="3">#REF!</definedName>
    <definedName name="Empola2" localSheetId="1">#REF!</definedName>
    <definedName name="Empola2" localSheetId="6">#REF!</definedName>
    <definedName name="Empola2">#REF!</definedName>
    <definedName name="Empolo2" localSheetId="14">#REF!</definedName>
    <definedName name="Empolo2" localSheetId="5">#REF!</definedName>
    <definedName name="Empolo2" localSheetId="4">#REF!</definedName>
    <definedName name="Empolo2" localSheetId="0">#REF!</definedName>
    <definedName name="Empolo2" localSheetId="7">#REF!</definedName>
    <definedName name="Empolo2" localSheetId="21">#REF!</definedName>
    <definedName name="Empolo2" localSheetId="2">#REF!</definedName>
    <definedName name="Empolo2" localSheetId="9">#REF!</definedName>
    <definedName name="Empolo2" localSheetId="22">#REF!</definedName>
    <definedName name="Empolo2" localSheetId="23">#REF!</definedName>
    <definedName name="Empolo2" localSheetId="8">#REF!</definedName>
    <definedName name="Empolo2" localSheetId="3">#REF!</definedName>
    <definedName name="Empolo2" localSheetId="1">#REF!</definedName>
    <definedName name="Empolo2" localSheetId="6">#REF!</definedName>
    <definedName name="Empolo2">#REF!</definedName>
    <definedName name="empolo3" localSheetId="14">#REF!</definedName>
    <definedName name="empolo3" localSheetId="5">#REF!</definedName>
    <definedName name="empolo3" localSheetId="4">#REF!</definedName>
    <definedName name="empolo3" localSheetId="0">#REF!</definedName>
    <definedName name="empolo3" localSheetId="7">#REF!</definedName>
    <definedName name="empolo3" localSheetId="21">#REF!</definedName>
    <definedName name="empolo3" localSheetId="2">#REF!</definedName>
    <definedName name="empolo3" localSheetId="9">#REF!</definedName>
    <definedName name="empolo3" localSheetId="22">#REF!</definedName>
    <definedName name="empolo3" localSheetId="23">#REF!</definedName>
    <definedName name="empolo3" localSheetId="8">#REF!</definedName>
    <definedName name="empolo3" localSheetId="3">#REF!</definedName>
    <definedName name="empolo3" localSheetId="1">#REF!</definedName>
    <definedName name="empolo3" localSheetId="6">#REF!</definedName>
    <definedName name="empolo3">#REF!</definedName>
    <definedName name="eng">'[1]Mat Asf'!$C$36</definedName>
    <definedName name="engfiscal" localSheetId="14">#REF!</definedName>
    <definedName name="engfiscal" localSheetId="5">#REF!</definedName>
    <definedName name="engfiscal" localSheetId="4">#REF!</definedName>
    <definedName name="engfiscal" localSheetId="0">#REF!</definedName>
    <definedName name="engfiscal" localSheetId="7">#REF!</definedName>
    <definedName name="engfiscal" localSheetId="21">#REF!</definedName>
    <definedName name="engfiscal" localSheetId="2">#REF!</definedName>
    <definedName name="engfiscal" localSheetId="9">#REF!</definedName>
    <definedName name="engfiscal" localSheetId="22">#REF!</definedName>
    <definedName name="engfiscal" localSheetId="23">#REF!</definedName>
    <definedName name="engfiscal" localSheetId="8">#REF!</definedName>
    <definedName name="engfiscal" localSheetId="3">#REF!</definedName>
    <definedName name="engfiscal" localSheetId="1">#REF!</definedName>
    <definedName name="engfiscal" localSheetId="6">#REF!</definedName>
    <definedName name="engfiscal">#REF!</definedName>
    <definedName name="engm1" localSheetId="14">#REF!</definedName>
    <definedName name="engm1" localSheetId="5">#REF!</definedName>
    <definedName name="engm1" localSheetId="4">#REF!</definedName>
    <definedName name="engm1" localSheetId="0">#REF!</definedName>
    <definedName name="engm1" localSheetId="7">#REF!</definedName>
    <definedName name="engm1" localSheetId="21">#REF!</definedName>
    <definedName name="engm1" localSheetId="2">#REF!</definedName>
    <definedName name="engm1" localSheetId="9">#REF!</definedName>
    <definedName name="engm1" localSheetId="22">#REF!</definedName>
    <definedName name="engm1" localSheetId="23">#REF!</definedName>
    <definedName name="engm1" localSheetId="8">#REF!</definedName>
    <definedName name="engm1" localSheetId="3">#REF!</definedName>
    <definedName name="engm1" localSheetId="1">#REF!</definedName>
    <definedName name="engm1" localSheetId="6">#REF!</definedName>
    <definedName name="engm1">#REF!</definedName>
    <definedName name="engm2" localSheetId="14">#REF!</definedName>
    <definedName name="engm2" localSheetId="5">#REF!</definedName>
    <definedName name="engm2" localSheetId="4">#REF!</definedName>
    <definedName name="engm2" localSheetId="0">#REF!</definedName>
    <definedName name="engm2" localSheetId="7">#REF!</definedName>
    <definedName name="engm2" localSheetId="21">#REF!</definedName>
    <definedName name="engm2" localSheetId="2">#REF!</definedName>
    <definedName name="engm2" localSheetId="9">#REF!</definedName>
    <definedName name="engm2" localSheetId="22">#REF!</definedName>
    <definedName name="engm2" localSheetId="23">#REF!</definedName>
    <definedName name="engm2" localSheetId="8">#REF!</definedName>
    <definedName name="engm2" localSheetId="3">#REF!</definedName>
    <definedName name="engm2" localSheetId="1">#REF!</definedName>
    <definedName name="engm2" localSheetId="6">#REF!</definedName>
    <definedName name="engm2">#REF!</definedName>
    <definedName name="engmds" localSheetId="14">#REF!</definedName>
    <definedName name="engmds" localSheetId="5">#REF!</definedName>
    <definedName name="engmds" localSheetId="4">#REF!</definedName>
    <definedName name="engmds" localSheetId="0">#REF!</definedName>
    <definedName name="engmds" localSheetId="7">#REF!</definedName>
    <definedName name="engmds" localSheetId="21">#REF!</definedName>
    <definedName name="engmds" localSheetId="9">#REF!</definedName>
    <definedName name="engmds" localSheetId="22">#REF!</definedName>
    <definedName name="engmds" localSheetId="23">#REF!</definedName>
    <definedName name="engmds" localSheetId="8">#REF!</definedName>
    <definedName name="engmds" localSheetId="3">#REF!</definedName>
    <definedName name="engmds" localSheetId="6">#REF!</definedName>
    <definedName name="engmds">#REF!</definedName>
    <definedName name="escavd" localSheetId="14">#REF!</definedName>
    <definedName name="escavd" localSheetId="5">#REF!</definedName>
    <definedName name="escavd" localSheetId="4">#REF!</definedName>
    <definedName name="escavd" localSheetId="0">#REF!</definedName>
    <definedName name="escavd" localSheetId="7">#REF!</definedName>
    <definedName name="escavd" localSheetId="21">#REF!</definedName>
    <definedName name="escavd" localSheetId="9">#REF!</definedName>
    <definedName name="escavd" localSheetId="22">#REF!</definedName>
    <definedName name="escavd" localSheetId="23">#REF!</definedName>
    <definedName name="escavd" localSheetId="8">#REF!</definedName>
    <definedName name="escavd" localSheetId="3">#REF!</definedName>
    <definedName name="escavd" localSheetId="6">#REF!</definedName>
    <definedName name="escavd">#REF!</definedName>
    <definedName name="escavgd" localSheetId="14">#REF!</definedName>
    <definedName name="escavgd" localSheetId="5">#REF!</definedName>
    <definedName name="escavgd" localSheetId="4">#REF!</definedName>
    <definedName name="escavgd" localSheetId="0">#REF!</definedName>
    <definedName name="escavgd" localSheetId="7">#REF!</definedName>
    <definedName name="escavgd" localSheetId="21">#REF!</definedName>
    <definedName name="escavgd" localSheetId="9">#REF!</definedName>
    <definedName name="escavgd" localSheetId="22">#REF!</definedName>
    <definedName name="escavgd" localSheetId="23">#REF!</definedName>
    <definedName name="escavgd" localSheetId="8">#REF!</definedName>
    <definedName name="escavgd" localSheetId="3">#REF!</definedName>
    <definedName name="escavgd" localSheetId="6">#REF!</definedName>
    <definedName name="escavgd">#REF!</definedName>
    <definedName name="escavgs" localSheetId="14">#REF!</definedName>
    <definedName name="escavgs" localSheetId="5">#REF!</definedName>
    <definedName name="escavgs" localSheetId="4">#REF!</definedName>
    <definedName name="escavgs" localSheetId="0">#REF!</definedName>
    <definedName name="escavgs" localSheetId="7">#REF!</definedName>
    <definedName name="escavgs" localSheetId="21">#REF!</definedName>
    <definedName name="escavgs" localSheetId="9">#REF!</definedName>
    <definedName name="escavgs" localSheetId="22">#REF!</definedName>
    <definedName name="escavgs" localSheetId="23">#REF!</definedName>
    <definedName name="escavgs" localSheetId="8">#REF!</definedName>
    <definedName name="escavgs" localSheetId="3">#REF!</definedName>
    <definedName name="escavgs" localSheetId="6">#REF!</definedName>
    <definedName name="escavgs">#REF!</definedName>
    <definedName name="escavgt" localSheetId="20">[2]DMT_EV!#REF!</definedName>
    <definedName name="escavgt" localSheetId="14">[2]DMT_EV!#REF!</definedName>
    <definedName name="escavgt" localSheetId="4">[2]DMT_EV!#REF!</definedName>
    <definedName name="escavgt" localSheetId="7">[2]DMT_EV!#REF!</definedName>
    <definedName name="escavgt" localSheetId="21">[2]DMT_EV!#REF!</definedName>
    <definedName name="escavgt" localSheetId="9">[2]DMT_EV!#REF!</definedName>
    <definedName name="escavgt" localSheetId="22">[2]DMT_EV!#REF!</definedName>
    <definedName name="escavgt" localSheetId="23">[2]DMT_EV!#REF!</definedName>
    <definedName name="escavgt" localSheetId="3">[2]DMT_EV!#REF!</definedName>
    <definedName name="escavgt" localSheetId="18">[2]DMT_EV!#REF!</definedName>
    <definedName name="escavgt" localSheetId="6">[2]DMT_EV!#REF!</definedName>
    <definedName name="escavgt" localSheetId="19">[2]DMT_EV!#REF!</definedName>
    <definedName name="escavgt">[2]DMT_EV!#REF!</definedName>
    <definedName name="escavs" localSheetId="14">#REF!</definedName>
    <definedName name="escavs" localSheetId="5">#REF!</definedName>
    <definedName name="escavs" localSheetId="4">#REF!</definedName>
    <definedName name="escavs" localSheetId="0">#REF!</definedName>
    <definedName name="escavs" localSheetId="7">#REF!</definedName>
    <definedName name="escavs" localSheetId="21">#REF!</definedName>
    <definedName name="escavs" localSheetId="2">#REF!</definedName>
    <definedName name="escavs" localSheetId="9">#REF!</definedName>
    <definedName name="escavs" localSheetId="22">#REF!</definedName>
    <definedName name="escavs" localSheetId="23">#REF!</definedName>
    <definedName name="escavs" localSheetId="8">#REF!</definedName>
    <definedName name="escavs" localSheetId="3">#REF!</definedName>
    <definedName name="escavs" localSheetId="1">#REF!</definedName>
    <definedName name="escavs" localSheetId="6">#REF!</definedName>
    <definedName name="escavs">#REF!</definedName>
    <definedName name="escavt" localSheetId="14">#REF!</definedName>
    <definedName name="escavt" localSheetId="5">#REF!</definedName>
    <definedName name="escavt" localSheetId="4">#REF!</definedName>
    <definedName name="escavt" localSheetId="0">#REF!</definedName>
    <definedName name="escavt" localSheetId="7">#REF!</definedName>
    <definedName name="escavt" localSheetId="21">#REF!</definedName>
    <definedName name="escavt" localSheetId="2">#REF!</definedName>
    <definedName name="escavt" localSheetId="9">#REF!</definedName>
    <definedName name="escavt" localSheetId="22">#REF!</definedName>
    <definedName name="escavt" localSheetId="23">#REF!</definedName>
    <definedName name="escavt" localSheetId="8">#REF!</definedName>
    <definedName name="escavt" localSheetId="3">#REF!</definedName>
    <definedName name="escavt" localSheetId="1">#REF!</definedName>
    <definedName name="escavt" localSheetId="6">#REF!</definedName>
    <definedName name="escavt">#REF!</definedName>
    <definedName name="etipo1" localSheetId="14">#REF!</definedName>
    <definedName name="etipo1" localSheetId="5">#REF!</definedName>
    <definedName name="etipo1" localSheetId="4">#REF!</definedName>
    <definedName name="etipo1" localSheetId="0">#REF!</definedName>
    <definedName name="etipo1" localSheetId="7">#REF!</definedName>
    <definedName name="etipo1" localSheetId="21">#REF!</definedName>
    <definedName name="etipo1" localSheetId="2">#REF!</definedName>
    <definedName name="etipo1" localSheetId="9">#REF!</definedName>
    <definedName name="etipo1" localSheetId="22">#REF!</definedName>
    <definedName name="etipo1" localSheetId="23">#REF!</definedName>
    <definedName name="etipo1" localSheetId="8">#REF!</definedName>
    <definedName name="etipo1" localSheetId="3">#REF!</definedName>
    <definedName name="etipo1" localSheetId="1">#REF!</definedName>
    <definedName name="etipo1" localSheetId="6">#REF!</definedName>
    <definedName name="etipo1">#REF!</definedName>
    <definedName name="etipo2" localSheetId="14">#REF!</definedName>
    <definedName name="etipo2" localSheetId="5">#REF!</definedName>
    <definedName name="etipo2" localSheetId="4">#REF!</definedName>
    <definedName name="etipo2" localSheetId="0">#REF!</definedName>
    <definedName name="etipo2" localSheetId="7">#REF!</definedName>
    <definedName name="etipo2" localSheetId="21">#REF!</definedName>
    <definedName name="etipo2" localSheetId="9">#REF!</definedName>
    <definedName name="etipo2" localSheetId="22">#REF!</definedName>
    <definedName name="etipo2" localSheetId="23">#REF!</definedName>
    <definedName name="etipo2" localSheetId="8">#REF!</definedName>
    <definedName name="etipo2" localSheetId="3">#REF!</definedName>
    <definedName name="etipo2" localSheetId="6">#REF!</definedName>
    <definedName name="etipo2">#REF!</definedName>
    <definedName name="faixa" localSheetId="14">#REF!</definedName>
    <definedName name="faixa" localSheetId="5">#REF!</definedName>
    <definedName name="faixa" localSheetId="4">#REF!</definedName>
    <definedName name="faixa" localSheetId="0">#REF!</definedName>
    <definedName name="faixa" localSheetId="7">#REF!</definedName>
    <definedName name="faixa" localSheetId="21">#REF!</definedName>
    <definedName name="faixa" localSheetId="9">#REF!</definedName>
    <definedName name="faixa" localSheetId="22">#REF!</definedName>
    <definedName name="faixa" localSheetId="23">#REF!</definedName>
    <definedName name="faixa" localSheetId="8">#REF!</definedName>
    <definedName name="faixa" localSheetId="3">#REF!</definedName>
    <definedName name="faixa" localSheetId="6">#REF!</definedName>
    <definedName name="faixa">#REF!</definedName>
    <definedName name="fator100" localSheetId="14">#REF!</definedName>
    <definedName name="fator100" localSheetId="5">#REF!</definedName>
    <definedName name="fator100" localSheetId="4">#REF!</definedName>
    <definedName name="fator100" localSheetId="0">#REF!</definedName>
    <definedName name="fator100" localSheetId="7">#REF!</definedName>
    <definedName name="fator100" localSheetId="21">#REF!</definedName>
    <definedName name="fator100" localSheetId="9">#REF!</definedName>
    <definedName name="fator100" localSheetId="22">#REF!</definedName>
    <definedName name="fator100" localSheetId="23">#REF!</definedName>
    <definedName name="fator100" localSheetId="8">#REF!</definedName>
    <definedName name="fator100" localSheetId="3">#REF!</definedName>
    <definedName name="fator100" localSheetId="6">#REF!</definedName>
    <definedName name="fator100">#REF!</definedName>
    <definedName name="fator50" localSheetId="14">#REF!</definedName>
    <definedName name="fator50" localSheetId="5">#REF!</definedName>
    <definedName name="fator50" localSheetId="4">#REF!</definedName>
    <definedName name="fator50" localSheetId="0">#REF!</definedName>
    <definedName name="fator50" localSheetId="7">#REF!</definedName>
    <definedName name="fator50" localSheetId="21">#REF!</definedName>
    <definedName name="fator50" localSheetId="9">#REF!</definedName>
    <definedName name="fator50" localSheetId="22">#REF!</definedName>
    <definedName name="fator50" localSheetId="23">#REF!</definedName>
    <definedName name="fator50" localSheetId="8">#REF!</definedName>
    <definedName name="fator50" localSheetId="3">#REF!</definedName>
    <definedName name="fator50" localSheetId="6">#REF!</definedName>
    <definedName name="fator50">#REF!</definedName>
    <definedName name="fdreno" localSheetId="14">#REF!</definedName>
    <definedName name="fdreno" localSheetId="5">#REF!</definedName>
    <definedName name="fdreno" localSheetId="4">#REF!</definedName>
    <definedName name="fdreno" localSheetId="0">#REF!</definedName>
    <definedName name="fdreno" localSheetId="7">#REF!</definedName>
    <definedName name="fdreno" localSheetId="21">#REF!</definedName>
    <definedName name="fdreno" localSheetId="9">#REF!</definedName>
    <definedName name="fdreno" localSheetId="22">#REF!</definedName>
    <definedName name="fdreno" localSheetId="23">#REF!</definedName>
    <definedName name="fdreno" localSheetId="8">#REF!</definedName>
    <definedName name="fdreno" localSheetId="3">#REF!</definedName>
    <definedName name="fdreno" localSheetId="6">#REF!</definedName>
    <definedName name="fdreno">#REF!</definedName>
    <definedName name="fir" localSheetId="5">[5]RELATÓRIO!$B$12</definedName>
    <definedName name="fir" localSheetId="4">[5]RELATÓRIO!$B$12</definedName>
    <definedName name="fir" localSheetId="0">[6]RELATÓRIO!$B$12</definedName>
    <definedName name="fir" localSheetId="7">[5]RELATÓRIO!$B$12</definedName>
    <definedName name="fir" localSheetId="21">[7]RELATÓRIO!$B$12</definedName>
    <definedName name="fir" localSheetId="2">[8]RELATÓRIO!$B$12</definedName>
    <definedName name="fir" localSheetId="9">[9]RELATÓRIO!$B$12</definedName>
    <definedName name="fir" localSheetId="22">[10]RELATÓRIO!$B$12</definedName>
    <definedName name="fir" localSheetId="23">[10]RELATÓRIO!$B$12</definedName>
    <definedName name="fir" localSheetId="8">[9]RELATÓRIO!$B$12</definedName>
    <definedName name="fir" localSheetId="3">[8]RELATÓRIO!$B$12</definedName>
    <definedName name="fir" localSheetId="1">[11]RELATÓRIO!$B$12</definedName>
    <definedName name="fir" localSheetId="6">[12]RELATÓRIO!$B$12</definedName>
    <definedName name="fir">[13]RELATÓRIO!$B$12</definedName>
    <definedName name="firma" localSheetId="14">#REF!</definedName>
    <definedName name="firma" localSheetId="5">#REF!</definedName>
    <definedName name="firma" localSheetId="4">#REF!</definedName>
    <definedName name="firma" localSheetId="0">#REF!</definedName>
    <definedName name="firma" localSheetId="7">#REF!</definedName>
    <definedName name="firma" localSheetId="21">#REF!</definedName>
    <definedName name="firma" localSheetId="2">#REF!</definedName>
    <definedName name="firma" localSheetId="9">#REF!</definedName>
    <definedName name="firma" localSheetId="22">#REF!</definedName>
    <definedName name="firma" localSheetId="23">#REF!</definedName>
    <definedName name="firma" localSheetId="8">#REF!</definedName>
    <definedName name="firma" localSheetId="3">#REF!</definedName>
    <definedName name="firma" localSheetId="1">#REF!</definedName>
    <definedName name="firma" localSheetId="6">#REF!</definedName>
    <definedName name="firma">#REF!</definedName>
    <definedName name="foac" localSheetId="14">#REF!</definedName>
    <definedName name="foac" localSheetId="5">#REF!</definedName>
    <definedName name="foac" localSheetId="4">#REF!</definedName>
    <definedName name="foac" localSheetId="0">#REF!</definedName>
    <definedName name="foac" localSheetId="7">#REF!</definedName>
    <definedName name="foac" localSheetId="21">#REF!</definedName>
    <definedName name="foac" localSheetId="2">#REF!</definedName>
    <definedName name="foac" localSheetId="9">#REF!</definedName>
    <definedName name="foac" localSheetId="22">#REF!</definedName>
    <definedName name="foac" localSheetId="23">#REF!</definedName>
    <definedName name="foac" localSheetId="8">#REF!</definedName>
    <definedName name="foac" localSheetId="3">#REF!</definedName>
    <definedName name="foac" localSheetId="1">#REF!</definedName>
    <definedName name="foac" localSheetId="6">#REF!</definedName>
    <definedName name="foac">#REF!</definedName>
    <definedName name="foae" localSheetId="14">#REF!</definedName>
    <definedName name="foae" localSheetId="5">#REF!</definedName>
    <definedName name="foae" localSheetId="4">#REF!</definedName>
    <definedName name="foae" localSheetId="0">#REF!</definedName>
    <definedName name="foae" localSheetId="7">#REF!</definedName>
    <definedName name="foae" localSheetId="21">#REF!</definedName>
    <definedName name="foae" localSheetId="2">#REF!</definedName>
    <definedName name="foae" localSheetId="9">#REF!</definedName>
    <definedName name="foae" localSheetId="22">#REF!</definedName>
    <definedName name="foae" localSheetId="23">#REF!</definedName>
    <definedName name="foae" localSheetId="8">#REF!</definedName>
    <definedName name="foae" localSheetId="3">#REF!</definedName>
    <definedName name="foae" localSheetId="1">#REF!</definedName>
    <definedName name="foae" localSheetId="6">#REF!</definedName>
    <definedName name="foae">#REF!</definedName>
    <definedName name="foc" localSheetId="14">#REF!</definedName>
    <definedName name="foc" localSheetId="5">#REF!</definedName>
    <definedName name="foc" localSheetId="4">#REF!</definedName>
    <definedName name="foc" localSheetId="0">#REF!</definedName>
    <definedName name="foc" localSheetId="7">#REF!</definedName>
    <definedName name="foc" localSheetId="21">#REF!</definedName>
    <definedName name="foc" localSheetId="9">#REF!</definedName>
    <definedName name="foc" localSheetId="22">#REF!</definedName>
    <definedName name="foc" localSheetId="23">#REF!</definedName>
    <definedName name="foc" localSheetId="8">#REF!</definedName>
    <definedName name="foc" localSheetId="3">#REF!</definedName>
    <definedName name="foc" localSheetId="6">#REF!</definedName>
    <definedName name="foc">#REF!</definedName>
    <definedName name="FOG" localSheetId="14">#REF!</definedName>
    <definedName name="FOG" localSheetId="5">#REF!</definedName>
    <definedName name="FOG" localSheetId="4">#REF!</definedName>
    <definedName name="FOG" localSheetId="0">#REF!</definedName>
    <definedName name="FOG" localSheetId="7">#REF!</definedName>
    <definedName name="FOG" localSheetId="21">#REF!</definedName>
    <definedName name="FOG" localSheetId="9">#REF!</definedName>
    <definedName name="FOG" localSheetId="22">#REF!</definedName>
    <definedName name="FOG" localSheetId="23">#REF!</definedName>
    <definedName name="FOG" localSheetId="8">#REF!</definedName>
    <definedName name="FOG" localSheetId="3">#REF!</definedName>
    <definedName name="FOG" localSheetId="6">#REF!</definedName>
    <definedName name="FOG">#REF!</definedName>
    <definedName name="fpavi" localSheetId="14">#REF!</definedName>
    <definedName name="fpavi" localSheetId="5">#REF!</definedName>
    <definedName name="fpavi" localSheetId="4">#REF!</definedName>
    <definedName name="fpavi" localSheetId="0">#REF!</definedName>
    <definedName name="fpavi" localSheetId="7">#REF!</definedName>
    <definedName name="fpavi" localSheetId="21">#REF!</definedName>
    <definedName name="fpavi" localSheetId="9">#REF!</definedName>
    <definedName name="fpavi" localSheetId="22">#REF!</definedName>
    <definedName name="fpavi" localSheetId="23">#REF!</definedName>
    <definedName name="fpavi" localSheetId="8">#REF!</definedName>
    <definedName name="fpavi" localSheetId="3">#REF!</definedName>
    <definedName name="fpavi" localSheetId="6">#REF!</definedName>
    <definedName name="fpavi">#REF!</definedName>
    <definedName name="fsinal" localSheetId="14">#REF!</definedName>
    <definedName name="fsinal" localSheetId="5">#REF!</definedName>
    <definedName name="fsinal" localSheetId="4">#REF!</definedName>
    <definedName name="fsinal" localSheetId="0">#REF!</definedName>
    <definedName name="fsinal" localSheetId="7">#REF!</definedName>
    <definedName name="fsinal" localSheetId="21">#REF!</definedName>
    <definedName name="fsinal" localSheetId="9">#REF!</definedName>
    <definedName name="fsinal" localSheetId="22">#REF!</definedName>
    <definedName name="fsinal" localSheetId="23">#REF!</definedName>
    <definedName name="fsinal" localSheetId="8">#REF!</definedName>
    <definedName name="fsinal" localSheetId="3">#REF!</definedName>
    <definedName name="fsinal" localSheetId="6">#REF!</definedName>
    <definedName name="fsinal">#REF!</definedName>
    <definedName name="fterra" localSheetId="14">#REF!</definedName>
    <definedName name="fterra" localSheetId="5">#REF!</definedName>
    <definedName name="fterra" localSheetId="4">#REF!</definedName>
    <definedName name="fterra" localSheetId="0">#REF!</definedName>
    <definedName name="fterra" localSheetId="7">#REF!</definedName>
    <definedName name="fterra" localSheetId="21">#REF!</definedName>
    <definedName name="fterra" localSheetId="9">#REF!</definedName>
    <definedName name="fterra" localSheetId="22">#REF!</definedName>
    <definedName name="fterra" localSheetId="23">#REF!</definedName>
    <definedName name="fterra" localSheetId="8">#REF!</definedName>
    <definedName name="fterra" localSheetId="3">#REF!</definedName>
    <definedName name="fterra" localSheetId="6">#REF!</definedName>
    <definedName name="fterra">#REF!</definedName>
    <definedName name="grama" localSheetId="14">#REF!</definedName>
    <definedName name="grama" localSheetId="5">#REF!</definedName>
    <definedName name="grama" localSheetId="4">#REF!</definedName>
    <definedName name="grama" localSheetId="0">#REF!</definedName>
    <definedName name="grama" localSheetId="7">#REF!</definedName>
    <definedName name="grama" localSheetId="21">#REF!</definedName>
    <definedName name="grama" localSheetId="2">#REF!</definedName>
    <definedName name="grama" localSheetId="9">#REF!</definedName>
    <definedName name="grama" localSheetId="22">#REF!</definedName>
    <definedName name="grama" localSheetId="23">#REF!</definedName>
    <definedName name="grama" localSheetId="8">#REF!</definedName>
    <definedName name="grama" localSheetId="3">#REF!</definedName>
    <definedName name="grama" localSheetId="1">#REF!</definedName>
    <definedName name="grama" localSheetId="6">#REF!</definedName>
    <definedName name="grama">#REF!</definedName>
    <definedName name="_xlnm.Recorder" localSheetId="5">#REF!</definedName>
    <definedName name="_xlnm.Recorder" localSheetId="4">#REF!</definedName>
    <definedName name="_xlnm.Recorder" localSheetId="0">#REF!</definedName>
    <definedName name="_xlnm.Recorder" localSheetId="7">#REF!</definedName>
    <definedName name="_xlnm.Recorder" localSheetId="21">#REF!</definedName>
    <definedName name="_xlnm.Recorder" localSheetId="2">#REF!</definedName>
    <definedName name="_xlnm.Recorder" localSheetId="9">#REF!</definedName>
    <definedName name="_xlnm.Recorder" localSheetId="22">#REF!</definedName>
    <definedName name="_xlnm.Recorder" localSheetId="23">#REF!</definedName>
    <definedName name="_xlnm.Recorder" localSheetId="8">#REF!</definedName>
    <definedName name="_xlnm.Recorder" localSheetId="3">#REF!</definedName>
    <definedName name="_xlnm.Recorder" localSheetId="1">#REF!</definedName>
    <definedName name="_xlnm.Recorder" localSheetId="6">#REF!</definedName>
    <definedName name="_xlnm.Recorder">#REF!</definedName>
    <definedName name="Guias" localSheetId="5">#REF!</definedName>
    <definedName name="Guias" localSheetId="4">#REF!</definedName>
    <definedName name="Guias" localSheetId="0">#REF!</definedName>
    <definedName name="Guias" localSheetId="7">#REF!</definedName>
    <definedName name="Guias" localSheetId="21">#REF!</definedName>
    <definedName name="Guias" localSheetId="2">#REF!</definedName>
    <definedName name="Guias" localSheetId="9">#REF!</definedName>
    <definedName name="Guias" localSheetId="22">#REF!</definedName>
    <definedName name="Guias" localSheetId="23">#REF!</definedName>
    <definedName name="Guias" localSheetId="8">#REF!</definedName>
    <definedName name="Guias" localSheetId="3">#REF!</definedName>
    <definedName name="Guias" localSheetId="1">#REF!</definedName>
    <definedName name="Guias" localSheetId="6">#REF!</definedName>
    <definedName name="Guias">#REF!</definedName>
    <definedName name="horad6" localSheetId="14">#REF!</definedName>
    <definedName name="horad6" localSheetId="5">#REF!</definedName>
    <definedName name="horad6" localSheetId="4">#REF!</definedName>
    <definedName name="horad6" localSheetId="0">#REF!</definedName>
    <definedName name="horad6" localSheetId="7">#REF!</definedName>
    <definedName name="horad6" localSheetId="21">#REF!</definedName>
    <definedName name="horad6" localSheetId="2">#REF!</definedName>
    <definedName name="horad6" localSheetId="9">#REF!</definedName>
    <definedName name="horad6" localSheetId="22">#REF!</definedName>
    <definedName name="horad6" localSheetId="23">#REF!</definedName>
    <definedName name="horad6" localSheetId="8">#REF!</definedName>
    <definedName name="horad6" localSheetId="3">#REF!</definedName>
    <definedName name="horad6" localSheetId="1">#REF!</definedName>
    <definedName name="horad6" localSheetId="6">#REF!</definedName>
    <definedName name="horad6">#REF!</definedName>
    <definedName name="horad8" localSheetId="14">#REF!</definedName>
    <definedName name="horad8" localSheetId="5">#REF!</definedName>
    <definedName name="horad8" localSheetId="4">#REF!</definedName>
    <definedName name="horad8" localSheetId="0">#REF!</definedName>
    <definedName name="horad8" localSheetId="7">#REF!</definedName>
    <definedName name="horad8" localSheetId="21">#REF!</definedName>
    <definedName name="horad8" localSheetId="2">#REF!</definedName>
    <definedName name="horad8" localSheetId="9">#REF!</definedName>
    <definedName name="horad8" localSheetId="22">#REF!</definedName>
    <definedName name="horad8" localSheetId="23">#REF!</definedName>
    <definedName name="horad8" localSheetId="8">#REF!</definedName>
    <definedName name="horad8" localSheetId="3">#REF!</definedName>
    <definedName name="horad8" localSheetId="1">#REF!</definedName>
    <definedName name="horad8" localSheetId="6">#REF!</definedName>
    <definedName name="horad8">#REF!</definedName>
    <definedName name="imparea" localSheetId="14">#REF!</definedName>
    <definedName name="imparea" localSheetId="5">#REF!</definedName>
    <definedName name="imparea" localSheetId="4">#REF!</definedName>
    <definedName name="imparea" localSheetId="0">#REF!</definedName>
    <definedName name="imparea" localSheetId="7">#REF!</definedName>
    <definedName name="imparea" localSheetId="21">#REF!</definedName>
    <definedName name="imparea" localSheetId="9">#REF!</definedName>
    <definedName name="imparea" localSheetId="22">#REF!</definedName>
    <definedName name="imparea" localSheetId="23">#REF!</definedName>
    <definedName name="imparea" localSheetId="8">#REF!</definedName>
    <definedName name="imparea" localSheetId="3">#REF!</definedName>
    <definedName name="imparea" localSheetId="6">#REF!</definedName>
    <definedName name="imparea">#REF!</definedName>
    <definedName name="kpavi" localSheetId="20">Agregado!#REF!</definedName>
    <definedName name="kpavi" localSheetId="15">'Aquis mat jaz'!#REF!</definedName>
    <definedName name="kpavi" localSheetId="14">Base!#REF!</definedName>
    <definedName name="kpavi" localSheetId="10">Carga!#REF!</definedName>
    <definedName name="kpavi" localSheetId="21">'Comp 01'!#REF!</definedName>
    <definedName name="kpavi" localSheetId="9">Cubação!#REF!</definedName>
    <definedName name="kpavi" localSheetId="8">Escav!#REF!</definedName>
    <definedName name="kpavi" localSheetId="16">'Escav mat jaz'!#REF!</definedName>
    <definedName name="kpavi" localSheetId="18">Imp!#REF!</definedName>
    <definedName name="kpavi" localSheetId="13">'Sub base'!#REF!</definedName>
    <definedName name="kpavi" localSheetId="12">Subleito!#REF!</definedName>
    <definedName name="kpavi" localSheetId="19">T.S.D!#REF!</definedName>
    <definedName name="kpavi" localSheetId="11">Transp!#REF!</definedName>
    <definedName name="kpavi" localSheetId="17">'Transp mat jaz'!#REF!</definedName>
    <definedName name="ksinal" localSheetId="20">'[14]Indice de Reajuste'!#REF!</definedName>
    <definedName name="ksinal" localSheetId="14">'[14]Indice de Reajuste'!#REF!</definedName>
    <definedName name="ksinal" localSheetId="4">'[14]Indice de Reajuste'!#REF!</definedName>
    <definedName name="ksinal" localSheetId="7">'[14]Indice de Reajuste'!#REF!</definedName>
    <definedName name="ksinal" localSheetId="21">'[14]Indice de Reajuste'!#REF!</definedName>
    <definedName name="ksinal" localSheetId="9">'[14]Indice de Reajuste'!#REF!</definedName>
    <definedName name="ksinal" localSheetId="22">'[14]Indice de Reajuste'!#REF!</definedName>
    <definedName name="ksinal" localSheetId="23">'[14]Indice de Reajuste'!#REF!</definedName>
    <definedName name="ksinal" localSheetId="3">'[14]Indice de Reajuste'!#REF!</definedName>
    <definedName name="ksinal" localSheetId="18">'[14]Indice de Reajuste'!#REF!</definedName>
    <definedName name="ksinal" localSheetId="6">'[14]Indice de Reajuste'!#REF!</definedName>
    <definedName name="ksinal" localSheetId="19">'[14]Indice de Reajuste'!#REF!</definedName>
    <definedName name="ksinal">'[14]Indice de Reajuste'!#REF!</definedName>
    <definedName name="kterra" localSheetId="20">Agregado!#REF!</definedName>
    <definedName name="kterra" localSheetId="15">'Aquis mat jaz'!#REF!</definedName>
    <definedName name="kterra" localSheetId="14">Base!#REF!</definedName>
    <definedName name="kterra" localSheetId="10">Carga!#REF!</definedName>
    <definedName name="kterra" localSheetId="21">'Comp 01'!#REF!</definedName>
    <definedName name="kterra" localSheetId="9">Cubação!#REF!</definedName>
    <definedName name="kterra" localSheetId="8">Escav!#REF!</definedName>
    <definedName name="kterra" localSheetId="16">'Escav mat jaz'!#REF!</definedName>
    <definedName name="kterra" localSheetId="18">Imp!#REF!</definedName>
    <definedName name="kterra" localSheetId="13">'Sub base'!#REF!</definedName>
    <definedName name="kterra" localSheetId="12">Subleito!#REF!</definedName>
    <definedName name="kterra" localSheetId="19">T.S.D!#REF!</definedName>
    <definedName name="kterra" localSheetId="11">Transp!#REF!</definedName>
    <definedName name="kterra" localSheetId="17">'Transp mat jaz'!#REF!</definedName>
    <definedName name="licerra" localSheetId="14">#REF!</definedName>
    <definedName name="licerra" localSheetId="5">#REF!</definedName>
    <definedName name="licerra" localSheetId="4">#REF!</definedName>
    <definedName name="licerra" localSheetId="0">#REF!</definedName>
    <definedName name="licerra" localSheetId="7">#REF!</definedName>
    <definedName name="licerra" localSheetId="21">#REF!</definedName>
    <definedName name="licerra" localSheetId="2">#REF!</definedName>
    <definedName name="licerra" localSheetId="9">#REF!</definedName>
    <definedName name="licerra" localSheetId="22">#REF!</definedName>
    <definedName name="licerra" localSheetId="23">#REF!</definedName>
    <definedName name="licerra" localSheetId="8">#REF!</definedName>
    <definedName name="licerra" localSheetId="3">#REF!</definedName>
    <definedName name="licerra" localSheetId="1">#REF!</definedName>
    <definedName name="licerra" localSheetId="6">#REF!</definedName>
    <definedName name="licerra">#REF!</definedName>
    <definedName name="limata" localSheetId="14">#REF!</definedName>
    <definedName name="limata" localSheetId="5">#REF!</definedName>
    <definedName name="limata" localSheetId="4">#REF!</definedName>
    <definedName name="limata" localSheetId="0">#REF!</definedName>
    <definedName name="limata" localSheetId="7">#REF!</definedName>
    <definedName name="limata" localSheetId="21">#REF!</definedName>
    <definedName name="limata" localSheetId="2">#REF!</definedName>
    <definedName name="limata" localSheetId="9">#REF!</definedName>
    <definedName name="limata" localSheetId="22">#REF!</definedName>
    <definedName name="limata" localSheetId="23">#REF!</definedName>
    <definedName name="limata" localSheetId="8">#REF!</definedName>
    <definedName name="limata" localSheetId="3">#REF!</definedName>
    <definedName name="limata" localSheetId="1">#REF!</definedName>
    <definedName name="limata" localSheetId="6">#REF!</definedName>
    <definedName name="limata">#REF!</definedName>
    <definedName name="luis" localSheetId="5">'[5]REAJU (2)'!$H$35</definedName>
    <definedName name="luis" localSheetId="4">'[5]REAJU (2)'!$H$35</definedName>
    <definedName name="luis" localSheetId="0">'[6]REAJU (2)'!$H$35</definedName>
    <definedName name="luis" localSheetId="7">'[5]REAJU (2)'!$H$35</definedName>
    <definedName name="luis" localSheetId="21">'[7]REAJU (2)'!$H$35</definedName>
    <definedName name="luis" localSheetId="2">'[8]REAJU (2)'!$H$35</definedName>
    <definedName name="luis" localSheetId="9">'[9]REAJU (2)'!$H$35</definedName>
    <definedName name="luis" localSheetId="22">'[10]REAJU (2)'!$H$35</definedName>
    <definedName name="luis" localSheetId="23">'[10]REAJU (2)'!$H$35</definedName>
    <definedName name="luis" localSheetId="8">'[9]REAJU (2)'!$H$35</definedName>
    <definedName name="luis" localSheetId="3">'[8]REAJU (2)'!$H$35</definedName>
    <definedName name="luis" localSheetId="1">'[11]REAJU (2)'!$H$35</definedName>
    <definedName name="luis" localSheetId="6">'[12]REAJU (2)'!$H$35</definedName>
    <definedName name="luis">'[13]REAJU (2)'!$H$35</definedName>
    <definedName name="marco" localSheetId="14">#REF!</definedName>
    <definedName name="marco" localSheetId="5">#REF!</definedName>
    <definedName name="marco" localSheetId="4">#REF!</definedName>
    <definedName name="marco" localSheetId="0">#REF!</definedName>
    <definedName name="marco" localSheetId="7">#REF!</definedName>
    <definedName name="marco" localSheetId="21">#REF!</definedName>
    <definedName name="marco" localSheetId="2">#REF!</definedName>
    <definedName name="marco" localSheetId="9">#REF!</definedName>
    <definedName name="marco" localSheetId="22">#REF!</definedName>
    <definedName name="marco" localSheetId="23">#REF!</definedName>
    <definedName name="marco" localSheetId="8">#REF!</definedName>
    <definedName name="marco" localSheetId="3">#REF!</definedName>
    <definedName name="marco" localSheetId="1">#REF!</definedName>
    <definedName name="marco" localSheetId="6">#REF!</definedName>
    <definedName name="marco">#REF!</definedName>
    <definedName name="mds" localSheetId="14">#REF!</definedName>
    <definedName name="mds" localSheetId="5">#REF!</definedName>
    <definedName name="mds" localSheetId="4">#REF!</definedName>
    <definedName name="mds" localSheetId="0">#REF!</definedName>
    <definedName name="mds" localSheetId="7">#REF!</definedName>
    <definedName name="mds" localSheetId="21">#REF!</definedName>
    <definedName name="mds" localSheetId="2">#REF!</definedName>
    <definedName name="mds" localSheetId="9">#REF!</definedName>
    <definedName name="mds" localSheetId="22">#REF!</definedName>
    <definedName name="mds" localSheetId="23">#REF!</definedName>
    <definedName name="mds" localSheetId="8">#REF!</definedName>
    <definedName name="mds" localSheetId="3">#REF!</definedName>
    <definedName name="mds" localSheetId="1">#REF!</definedName>
    <definedName name="mds" localSheetId="6">#REF!</definedName>
    <definedName name="mds">#REF!</definedName>
    <definedName name="Mem">'[1]Mat Asf'!$C$37</definedName>
    <definedName name="mo_base" localSheetId="14">#REF!</definedName>
    <definedName name="mo_base" localSheetId="5">#REF!</definedName>
    <definedName name="mo_base" localSheetId="4">#REF!</definedName>
    <definedName name="mo_base" localSheetId="0">#REF!</definedName>
    <definedName name="mo_base" localSheetId="7">#REF!</definedName>
    <definedName name="mo_base" localSheetId="21">#REF!</definedName>
    <definedName name="mo_base" localSheetId="2">#REF!</definedName>
    <definedName name="mo_base" localSheetId="9">#REF!</definedName>
    <definedName name="mo_base" localSheetId="22">#REF!</definedName>
    <definedName name="mo_base" localSheetId="23">#REF!</definedName>
    <definedName name="mo_base" localSheetId="8">#REF!</definedName>
    <definedName name="mo_base" localSheetId="3">#REF!</definedName>
    <definedName name="mo_base" localSheetId="1">#REF!</definedName>
    <definedName name="mo_base" localSheetId="6">#REF!</definedName>
    <definedName name="mo_base">#REF!</definedName>
    <definedName name="mo_sub_base" localSheetId="14">#REF!</definedName>
    <definedName name="mo_sub_base" localSheetId="5">#REF!</definedName>
    <definedName name="mo_sub_base" localSheetId="4">#REF!</definedName>
    <definedName name="mo_sub_base" localSheetId="0">#REF!</definedName>
    <definedName name="mo_sub_base" localSheetId="7">#REF!</definedName>
    <definedName name="mo_sub_base" localSheetId="21">#REF!</definedName>
    <definedName name="mo_sub_base" localSheetId="2">#REF!</definedName>
    <definedName name="mo_sub_base" localSheetId="9">#REF!</definedName>
    <definedName name="mo_sub_base" localSheetId="22">#REF!</definedName>
    <definedName name="mo_sub_base" localSheetId="23">#REF!</definedName>
    <definedName name="mo_sub_base" localSheetId="8">#REF!</definedName>
    <definedName name="mo_sub_base" localSheetId="3">#REF!</definedName>
    <definedName name="mo_sub_base" localSheetId="1">#REF!</definedName>
    <definedName name="mo_sub_base" localSheetId="6">#REF!</definedName>
    <definedName name="mo_sub_base">#REF!</definedName>
    <definedName name="mobase" localSheetId="14">#REF!</definedName>
    <definedName name="mobase" localSheetId="5">#REF!</definedName>
    <definedName name="mobase" localSheetId="4">#REF!</definedName>
    <definedName name="mobase" localSheetId="0">#REF!</definedName>
    <definedName name="mobase" localSheetId="7">#REF!</definedName>
    <definedName name="mobase" localSheetId="21">#REF!</definedName>
    <definedName name="mobase" localSheetId="2">#REF!</definedName>
    <definedName name="mobase" localSheetId="9">#REF!</definedName>
    <definedName name="mobase" localSheetId="22">#REF!</definedName>
    <definedName name="mobase" localSheetId="23">#REF!</definedName>
    <definedName name="mobase" localSheetId="8">#REF!</definedName>
    <definedName name="mobase" localSheetId="3">#REF!</definedName>
    <definedName name="mobase" localSheetId="1">#REF!</definedName>
    <definedName name="mobase" localSheetId="6">#REF!</definedName>
    <definedName name="mobase">#REF!</definedName>
    <definedName name="mocomercial" localSheetId="14">#REF!</definedName>
    <definedName name="mocomercial" localSheetId="5">#REF!</definedName>
    <definedName name="mocomercial" localSheetId="4">#REF!</definedName>
    <definedName name="mocomercial" localSheetId="0">#REF!</definedName>
    <definedName name="mocomercial" localSheetId="7">#REF!</definedName>
    <definedName name="mocomercial" localSheetId="21">#REF!</definedName>
    <definedName name="mocomercial" localSheetId="2">#REF!</definedName>
    <definedName name="mocomercial" localSheetId="9">#REF!</definedName>
    <definedName name="mocomercial" localSheetId="22">#REF!</definedName>
    <definedName name="mocomercial" localSheetId="23">#REF!</definedName>
    <definedName name="mocomercial" localSheetId="8">#REF!</definedName>
    <definedName name="mocomercial" localSheetId="3">#REF!</definedName>
    <definedName name="mocomercial" localSheetId="1">#REF!</definedName>
    <definedName name="mocomercial" localSheetId="6">#REF!</definedName>
    <definedName name="mocomercial">#REF!</definedName>
    <definedName name="molocal" localSheetId="14">#REF!</definedName>
    <definedName name="molocal" localSheetId="5">#REF!</definedName>
    <definedName name="molocal" localSheetId="4">#REF!</definedName>
    <definedName name="molocal" localSheetId="0">#REF!</definedName>
    <definedName name="molocal" localSheetId="7">#REF!</definedName>
    <definedName name="molocal" localSheetId="21">#REF!</definedName>
    <definedName name="molocal" localSheetId="9">#REF!</definedName>
    <definedName name="molocal" localSheetId="22">#REF!</definedName>
    <definedName name="molocal" localSheetId="23">#REF!</definedName>
    <definedName name="molocal" localSheetId="8">#REF!</definedName>
    <definedName name="molocal" localSheetId="3">#REF!</definedName>
    <definedName name="molocal" localSheetId="6">#REF!</definedName>
    <definedName name="molocal">#REF!</definedName>
    <definedName name="mosub" localSheetId="14">#REF!</definedName>
    <definedName name="mosub" localSheetId="5">#REF!</definedName>
    <definedName name="mosub" localSheetId="4">#REF!</definedName>
    <definedName name="mosub" localSheetId="0">#REF!</definedName>
    <definedName name="mosub" localSheetId="7">#REF!</definedName>
    <definedName name="mosub" localSheetId="21">#REF!</definedName>
    <definedName name="mosub" localSheetId="9">#REF!</definedName>
    <definedName name="mosub" localSheetId="22">#REF!</definedName>
    <definedName name="mosub" localSheetId="23">#REF!</definedName>
    <definedName name="mosub" localSheetId="8">#REF!</definedName>
    <definedName name="mosub" localSheetId="3">#REF!</definedName>
    <definedName name="mosub" localSheetId="6">#REF!</definedName>
    <definedName name="mosub">#REF!</definedName>
    <definedName name="muro" localSheetId="14">#REF!</definedName>
    <definedName name="muro" localSheetId="5">#REF!</definedName>
    <definedName name="muro" localSheetId="4">#REF!</definedName>
    <definedName name="muro" localSheetId="0">#REF!</definedName>
    <definedName name="muro" localSheetId="7">#REF!</definedName>
    <definedName name="muro" localSheetId="21">#REF!</definedName>
    <definedName name="muro" localSheetId="9">#REF!</definedName>
    <definedName name="muro" localSheetId="22">#REF!</definedName>
    <definedName name="muro" localSheetId="23">#REF!</definedName>
    <definedName name="muro" localSheetId="8">#REF!</definedName>
    <definedName name="muro" localSheetId="3">#REF!</definedName>
    <definedName name="muro" localSheetId="6">#REF!</definedName>
    <definedName name="muro">#REF!</definedName>
    <definedName name="nÁID" localSheetId="20">'[2]Aterro PonteSul'!#REF!</definedName>
    <definedName name="nÁID" localSheetId="14">'[2]Aterro PonteSul'!#REF!</definedName>
    <definedName name="nÁID" localSheetId="4">'[2]Aterro PonteSul'!#REF!</definedName>
    <definedName name="nÁID" localSheetId="7">'[2]Aterro PonteSul'!#REF!</definedName>
    <definedName name="nÁID" localSheetId="21">'[2]Aterro PonteSul'!#REF!</definedName>
    <definedName name="nÁID" localSheetId="9">'[2]Aterro PonteSul'!#REF!</definedName>
    <definedName name="nÁID" localSheetId="23">'[2]Aterro PonteSul'!#REF!</definedName>
    <definedName name="nÁID" localSheetId="3">'[2]Aterro PonteSul'!#REF!</definedName>
    <definedName name="nÁID" localSheetId="18">'[2]Aterro PonteSul'!#REF!</definedName>
    <definedName name="nÁID" localSheetId="6">'[2]Aterro PonteSul'!#REF!</definedName>
    <definedName name="nÁID" localSheetId="19">'[2]Aterro PonteSul'!#REF!</definedName>
    <definedName name="nÁID">'[2]Aterro PonteSul'!#REF!</definedName>
    <definedName name="OAC" localSheetId="14">#REF!</definedName>
    <definedName name="OAC" localSheetId="5">#REF!</definedName>
    <definedName name="OAC" localSheetId="4">#REF!</definedName>
    <definedName name="OAC" localSheetId="0">#REF!</definedName>
    <definedName name="OAC" localSheetId="7">#REF!</definedName>
    <definedName name="OAC" localSheetId="21">#REF!</definedName>
    <definedName name="OAC" localSheetId="2">#REF!</definedName>
    <definedName name="OAC" localSheetId="9">#REF!</definedName>
    <definedName name="OAC" localSheetId="22">#REF!</definedName>
    <definedName name="OAC" localSheetId="23">#REF!</definedName>
    <definedName name="OAC" localSheetId="8">#REF!</definedName>
    <definedName name="OAC" localSheetId="3">#REF!</definedName>
    <definedName name="OAC" localSheetId="1">#REF!</definedName>
    <definedName name="OAC" localSheetId="6">#REF!</definedName>
    <definedName name="OAC">#REF!</definedName>
    <definedName name="OAE" localSheetId="14">#REF!</definedName>
    <definedName name="OAE" localSheetId="5">#REF!</definedName>
    <definedName name="OAE" localSheetId="4">#REF!</definedName>
    <definedName name="OAE" localSheetId="0">#REF!</definedName>
    <definedName name="OAE" localSheetId="7">#REF!</definedName>
    <definedName name="OAE" localSheetId="21">#REF!</definedName>
    <definedName name="OAE" localSheetId="9">#REF!</definedName>
    <definedName name="OAE" localSheetId="22">#REF!</definedName>
    <definedName name="OAE" localSheetId="23">#REF!</definedName>
    <definedName name="OAE" localSheetId="8">#REF!</definedName>
    <definedName name="OAE" localSheetId="3">#REF!</definedName>
    <definedName name="OAE" localSheetId="6">#REF!</definedName>
    <definedName name="OAE">#REF!</definedName>
    <definedName name="obra" localSheetId="14">#REF!</definedName>
    <definedName name="obra" localSheetId="5">#REF!</definedName>
    <definedName name="obra" localSheetId="4">#REF!</definedName>
    <definedName name="obra" localSheetId="0">#REF!</definedName>
    <definedName name="obra" localSheetId="7">#REF!</definedName>
    <definedName name="obra" localSheetId="21">#REF!</definedName>
    <definedName name="obra" localSheetId="2">#REF!</definedName>
    <definedName name="obra" localSheetId="9">#REF!</definedName>
    <definedName name="obra" localSheetId="22">#REF!</definedName>
    <definedName name="obra" localSheetId="23">#REF!</definedName>
    <definedName name="obra" localSheetId="8">#REF!</definedName>
    <definedName name="obra" localSheetId="3">#REF!</definedName>
    <definedName name="obra" localSheetId="1">#REF!</definedName>
    <definedName name="obra" localSheetId="6">#REF!</definedName>
    <definedName name="obra">#REF!</definedName>
    <definedName name="OCOM" localSheetId="14">#REF!</definedName>
    <definedName name="OCOM" localSheetId="5">#REF!</definedName>
    <definedName name="OCOM" localSheetId="4">#REF!</definedName>
    <definedName name="OCOM" localSheetId="0">#REF!</definedName>
    <definedName name="OCOM" localSheetId="7">#REF!</definedName>
    <definedName name="OCOM" localSheetId="21">#REF!</definedName>
    <definedName name="OCOM" localSheetId="2">#REF!</definedName>
    <definedName name="OCOM" localSheetId="9">#REF!</definedName>
    <definedName name="OCOM" localSheetId="22">#REF!</definedName>
    <definedName name="OCOM" localSheetId="23">#REF!</definedName>
    <definedName name="OCOM" localSheetId="8">#REF!</definedName>
    <definedName name="OCOM" localSheetId="3">#REF!</definedName>
    <definedName name="OCOM" localSheetId="1">#REF!</definedName>
    <definedName name="OCOM" localSheetId="6">#REF!</definedName>
    <definedName name="OCOM">#REF!</definedName>
    <definedName name="Orçamento" localSheetId="5">#REF!</definedName>
    <definedName name="Orçamento" localSheetId="4">#REF!</definedName>
    <definedName name="Orçamento" localSheetId="0">#REF!</definedName>
    <definedName name="Orçamento" localSheetId="7">#REF!</definedName>
    <definedName name="Orçamento" localSheetId="21">#REF!</definedName>
    <definedName name="Orçamento" localSheetId="2">#REF!</definedName>
    <definedName name="Orçamento" localSheetId="9">#REF!</definedName>
    <definedName name="Orçamento" localSheetId="22">#REF!</definedName>
    <definedName name="Orçamento" localSheetId="23">#REF!</definedName>
    <definedName name="Orçamento" localSheetId="8">#REF!</definedName>
    <definedName name="Orçamento" localSheetId="3">#REF!</definedName>
    <definedName name="Orçamento" localSheetId="1">#REF!</definedName>
    <definedName name="Orçamento" localSheetId="6">#REF!</definedName>
    <definedName name="Orçamento">#REF!</definedName>
    <definedName name="ordem" localSheetId="14">#REF!</definedName>
    <definedName name="ordem" localSheetId="5">#REF!</definedName>
    <definedName name="ordem" localSheetId="4">#REF!</definedName>
    <definedName name="ordem" localSheetId="0">#REF!</definedName>
    <definedName name="ordem" localSheetId="7">#REF!</definedName>
    <definedName name="ordem" localSheetId="21">#REF!</definedName>
    <definedName name="ordem" localSheetId="2">#REF!</definedName>
    <definedName name="ordem" localSheetId="9">#REF!</definedName>
    <definedName name="ordem" localSheetId="22">#REF!</definedName>
    <definedName name="ordem" localSheetId="23">#REF!</definedName>
    <definedName name="ordem" localSheetId="8">#REF!</definedName>
    <definedName name="ordem" localSheetId="3">#REF!</definedName>
    <definedName name="ordem" localSheetId="1">#REF!</definedName>
    <definedName name="ordem" localSheetId="6">#REF!</definedName>
    <definedName name="ordem">#REF!</definedName>
    <definedName name="orlando" localSheetId="5">#REF!</definedName>
    <definedName name="orlando" localSheetId="4">#REF!</definedName>
    <definedName name="orlando" localSheetId="0">#REF!</definedName>
    <definedName name="orlando" localSheetId="7">#REF!</definedName>
    <definedName name="orlando" localSheetId="21">#REF!</definedName>
    <definedName name="orlando" localSheetId="2">#REF!</definedName>
    <definedName name="orlando" localSheetId="9">#REF!</definedName>
    <definedName name="orlando" localSheetId="22">#REF!</definedName>
    <definedName name="orlando" localSheetId="23">#REF!</definedName>
    <definedName name="orlando" localSheetId="8">#REF!</definedName>
    <definedName name="orlando" localSheetId="3">#REF!</definedName>
    <definedName name="orlando" localSheetId="1">#REF!</definedName>
    <definedName name="orlando" localSheetId="6">#REF!</definedName>
    <definedName name="orlando">#REF!</definedName>
    <definedName name="pal1x1" localSheetId="14">#REF!</definedName>
    <definedName name="pal1x1" localSheetId="5">#REF!</definedName>
    <definedName name="pal1x1" localSheetId="4">#REF!</definedName>
    <definedName name="pal1x1" localSheetId="0">#REF!</definedName>
    <definedName name="pal1x1" localSheetId="7">#REF!</definedName>
    <definedName name="pal1x1" localSheetId="21">#REF!</definedName>
    <definedName name="pal1x1" localSheetId="2">#REF!</definedName>
    <definedName name="pal1x1" localSheetId="9">#REF!</definedName>
    <definedName name="pal1x1" localSheetId="22">#REF!</definedName>
    <definedName name="pal1x1" localSheetId="23">#REF!</definedName>
    <definedName name="pal1x1" localSheetId="8">#REF!</definedName>
    <definedName name="pal1x1" localSheetId="3">#REF!</definedName>
    <definedName name="pal1x1" localSheetId="1">#REF!</definedName>
    <definedName name="pal1x1" localSheetId="6">#REF!</definedName>
    <definedName name="pal1x1">#REF!</definedName>
    <definedName name="patrolamento" localSheetId="14">#REF!</definedName>
    <definedName name="patrolamento" localSheetId="5">#REF!</definedName>
    <definedName name="patrolamento" localSheetId="4">#REF!</definedName>
    <definedName name="patrolamento" localSheetId="0">#REF!</definedName>
    <definedName name="patrolamento" localSheetId="7">#REF!</definedName>
    <definedName name="patrolamento" localSheetId="21">#REF!</definedName>
    <definedName name="patrolamento" localSheetId="9">#REF!</definedName>
    <definedName name="patrolamento" localSheetId="22">#REF!</definedName>
    <definedName name="patrolamento" localSheetId="23">#REF!</definedName>
    <definedName name="patrolamento" localSheetId="8">#REF!</definedName>
    <definedName name="patrolamento" localSheetId="3">#REF!</definedName>
    <definedName name="patrolamento" localSheetId="6">#REF!</definedName>
    <definedName name="patrolamento">#REF!</definedName>
    <definedName name="pavi" localSheetId="14">#REF!</definedName>
    <definedName name="pavi" localSheetId="5">#REF!</definedName>
    <definedName name="pavi" localSheetId="4">#REF!</definedName>
    <definedName name="pavi" localSheetId="0">#REF!</definedName>
    <definedName name="pavi" localSheetId="7">#REF!</definedName>
    <definedName name="pavi" localSheetId="21">#REF!</definedName>
    <definedName name="pavi" localSheetId="2">#REF!</definedName>
    <definedName name="pavi" localSheetId="9">#REF!</definedName>
    <definedName name="pavi" localSheetId="22">#REF!</definedName>
    <definedName name="pavi" localSheetId="23">#REF!</definedName>
    <definedName name="pavi" localSheetId="8">#REF!</definedName>
    <definedName name="pavi" localSheetId="3">#REF!</definedName>
    <definedName name="pavi" localSheetId="1">#REF!</definedName>
    <definedName name="pavi" localSheetId="6">#REF!</definedName>
    <definedName name="pavi">#REF!</definedName>
    <definedName name="pcat" localSheetId="14">#REF!</definedName>
    <definedName name="pcat" localSheetId="5">#REF!</definedName>
    <definedName name="pcat" localSheetId="4">#REF!</definedName>
    <definedName name="pcat" localSheetId="0">#REF!</definedName>
    <definedName name="pcat" localSheetId="7">#REF!</definedName>
    <definedName name="pcat" localSheetId="21">#REF!</definedName>
    <definedName name="pcat" localSheetId="2">#REF!</definedName>
    <definedName name="pcat" localSheetId="9">#REF!</definedName>
    <definedName name="pcat" localSheetId="22">#REF!</definedName>
    <definedName name="pcat" localSheetId="23">#REF!</definedName>
    <definedName name="pcat" localSheetId="8">#REF!</definedName>
    <definedName name="pcat" localSheetId="3">#REF!</definedName>
    <definedName name="pcat" localSheetId="1">#REF!</definedName>
    <definedName name="pcat" localSheetId="6">#REF!</definedName>
    <definedName name="pcat">#REF!</definedName>
    <definedName name="pdmt" localSheetId="14">#REF!</definedName>
    <definedName name="pdmt" localSheetId="5">#REF!</definedName>
    <definedName name="pdmt" localSheetId="4">#REF!</definedName>
    <definedName name="pdmt" localSheetId="0">#REF!</definedName>
    <definedName name="pdmt" localSheetId="7">#REF!</definedName>
    <definedName name="pdmt" localSheetId="21">#REF!</definedName>
    <definedName name="pdmt" localSheetId="2">#REF!</definedName>
    <definedName name="pdmt" localSheetId="9">#REF!</definedName>
    <definedName name="pdmt" localSheetId="22">#REF!</definedName>
    <definedName name="pdmt" localSheetId="23">#REF!</definedName>
    <definedName name="pdmt" localSheetId="8">#REF!</definedName>
    <definedName name="pdmt" localSheetId="3">#REF!</definedName>
    <definedName name="pdmt" localSheetId="1">#REF!</definedName>
    <definedName name="pdmt" localSheetId="6">#REF!</definedName>
    <definedName name="pdmt">#REF!</definedName>
    <definedName name="pdmt1000" localSheetId="14">#REF!</definedName>
    <definedName name="pdmt1000" localSheetId="5">#REF!</definedName>
    <definedName name="pdmt1000" localSheetId="4">#REF!</definedName>
    <definedName name="pdmt1000" localSheetId="0">#REF!</definedName>
    <definedName name="pdmt1000" localSheetId="7">#REF!</definedName>
    <definedName name="pdmt1000" localSheetId="21">#REF!</definedName>
    <definedName name="pdmt1000" localSheetId="9">#REF!</definedName>
    <definedName name="pdmt1000" localSheetId="22">#REF!</definedName>
    <definedName name="pdmt1000" localSheetId="23">#REF!</definedName>
    <definedName name="pdmt1000" localSheetId="8">#REF!</definedName>
    <definedName name="pdmt1000" localSheetId="3">#REF!</definedName>
    <definedName name="pdmt1000" localSheetId="6">#REF!</definedName>
    <definedName name="pdmt1000">#REF!</definedName>
    <definedName name="pdmt1200" localSheetId="14">#REF!</definedName>
    <definedName name="pdmt1200" localSheetId="5">#REF!</definedName>
    <definedName name="pdmt1200" localSheetId="4">#REF!</definedName>
    <definedName name="pdmt1200" localSheetId="0">#REF!</definedName>
    <definedName name="pdmt1200" localSheetId="7">#REF!</definedName>
    <definedName name="pdmt1200" localSheetId="21">#REF!</definedName>
    <definedName name="pdmt1200" localSheetId="9">#REF!</definedName>
    <definedName name="pdmt1200" localSheetId="22">#REF!</definedName>
    <definedName name="pdmt1200" localSheetId="23">#REF!</definedName>
    <definedName name="pdmt1200" localSheetId="8">#REF!</definedName>
    <definedName name="pdmt1200" localSheetId="3">#REF!</definedName>
    <definedName name="pdmt1200" localSheetId="6">#REF!</definedName>
    <definedName name="pdmt1200">#REF!</definedName>
    <definedName name="pdmt200" localSheetId="14">#REF!</definedName>
    <definedName name="pdmt200" localSheetId="5">#REF!</definedName>
    <definedName name="pdmt200" localSheetId="4">#REF!</definedName>
    <definedName name="pdmt200" localSheetId="0">#REF!</definedName>
    <definedName name="pdmt200" localSheetId="7">#REF!</definedName>
    <definedName name="pdmt200" localSheetId="21">#REF!</definedName>
    <definedName name="pdmt200" localSheetId="9">#REF!</definedName>
    <definedName name="pdmt200" localSheetId="22">#REF!</definedName>
    <definedName name="pdmt200" localSheetId="23">#REF!</definedName>
    <definedName name="pdmt200" localSheetId="8">#REF!</definedName>
    <definedName name="pdmt200" localSheetId="3">#REF!</definedName>
    <definedName name="pdmt200" localSheetId="6">#REF!</definedName>
    <definedName name="pdmt200">#REF!</definedName>
    <definedName name="pdmt400" localSheetId="14">#REF!</definedName>
    <definedName name="pdmt400" localSheetId="5">#REF!</definedName>
    <definedName name="pdmt400" localSheetId="4">#REF!</definedName>
    <definedName name="pdmt400" localSheetId="0">#REF!</definedName>
    <definedName name="pdmt400" localSheetId="7">#REF!</definedName>
    <definedName name="pdmt400" localSheetId="21">#REF!</definedName>
    <definedName name="pdmt400" localSheetId="9">#REF!</definedName>
    <definedName name="pdmt400" localSheetId="22">#REF!</definedName>
    <definedName name="pdmt400" localSheetId="23">#REF!</definedName>
    <definedName name="pdmt400" localSheetId="8">#REF!</definedName>
    <definedName name="pdmt400" localSheetId="3">#REF!</definedName>
    <definedName name="pdmt400" localSheetId="6">#REF!</definedName>
    <definedName name="pdmt400">#REF!</definedName>
    <definedName name="pdmt50" localSheetId="14">#REF!</definedName>
    <definedName name="pdmt50" localSheetId="5">#REF!</definedName>
    <definedName name="pdmt50" localSheetId="4">#REF!</definedName>
    <definedName name="pdmt50" localSheetId="0">#REF!</definedName>
    <definedName name="pdmt50" localSheetId="7">#REF!</definedName>
    <definedName name="pdmt50" localSheetId="21">#REF!</definedName>
    <definedName name="pdmt50" localSheetId="9">#REF!</definedName>
    <definedName name="pdmt50" localSheetId="22">#REF!</definedName>
    <definedName name="pdmt50" localSheetId="23">#REF!</definedName>
    <definedName name="pdmt50" localSheetId="8">#REF!</definedName>
    <definedName name="pdmt50" localSheetId="3">#REF!</definedName>
    <definedName name="pdmt50" localSheetId="6">#REF!</definedName>
    <definedName name="pdmt50">#REF!</definedName>
    <definedName name="pdmt600" localSheetId="14">#REF!</definedName>
    <definedName name="pdmt600" localSheetId="5">#REF!</definedName>
    <definedName name="pdmt600" localSheetId="4">#REF!</definedName>
    <definedName name="pdmt600" localSheetId="0">#REF!</definedName>
    <definedName name="pdmt600" localSheetId="7">#REF!</definedName>
    <definedName name="pdmt600" localSheetId="21">#REF!</definedName>
    <definedName name="pdmt600" localSheetId="9">#REF!</definedName>
    <definedName name="pdmt600" localSheetId="22">#REF!</definedName>
    <definedName name="pdmt600" localSheetId="23">#REF!</definedName>
    <definedName name="pdmt600" localSheetId="8">#REF!</definedName>
    <definedName name="pdmt600" localSheetId="3">#REF!</definedName>
    <definedName name="pdmt600" localSheetId="6">#REF!</definedName>
    <definedName name="pdmt600">#REF!</definedName>
    <definedName name="pdmt800" localSheetId="14">#REF!</definedName>
    <definedName name="pdmt800" localSheetId="5">#REF!</definedName>
    <definedName name="pdmt800" localSheetId="4">#REF!</definedName>
    <definedName name="pdmt800" localSheetId="0">#REF!</definedName>
    <definedName name="pdmt800" localSheetId="7">#REF!</definedName>
    <definedName name="pdmt800" localSheetId="21">#REF!</definedName>
    <definedName name="pdmt800" localSheetId="9">#REF!</definedName>
    <definedName name="pdmt800" localSheetId="22">#REF!</definedName>
    <definedName name="pdmt800" localSheetId="23">#REF!</definedName>
    <definedName name="pdmt800" localSheetId="8">#REF!</definedName>
    <definedName name="pdmt800" localSheetId="3">#REF!</definedName>
    <definedName name="pdmt800" localSheetId="6">#REF!</definedName>
    <definedName name="pdmt800">#REF!</definedName>
    <definedName name="PEDREIRA" localSheetId="14">#REF!</definedName>
    <definedName name="PEDREIRA" localSheetId="5">#REF!</definedName>
    <definedName name="PEDREIRA" localSheetId="4">#REF!</definedName>
    <definedName name="PEDREIRA" localSheetId="0">#REF!</definedName>
    <definedName name="PEDREIRA" localSheetId="7">#REF!</definedName>
    <definedName name="PEDREIRA" localSheetId="21">#REF!</definedName>
    <definedName name="PEDREIRA" localSheetId="9">#REF!</definedName>
    <definedName name="PEDREIRA" localSheetId="22">#REF!</definedName>
    <definedName name="PEDREIRA" localSheetId="23">#REF!</definedName>
    <definedName name="PEDREIRA" localSheetId="8">#REF!</definedName>
    <definedName name="PEDREIRA" localSheetId="3">#REF!</definedName>
    <definedName name="PEDREIRA" localSheetId="6">#REF!</definedName>
    <definedName name="PEDREIRA">#REF!</definedName>
    <definedName name="perac" localSheetId="14">#REF!</definedName>
    <definedName name="perac" localSheetId="5">#REF!</definedName>
    <definedName name="perac" localSheetId="4">#REF!</definedName>
    <definedName name="perac" localSheetId="0">#REF!</definedName>
    <definedName name="perac" localSheetId="7">#REF!</definedName>
    <definedName name="perac" localSheetId="21">#REF!</definedName>
    <definedName name="perac" localSheetId="9">#REF!</definedName>
    <definedName name="perac" localSheetId="22">#REF!</definedName>
    <definedName name="perac" localSheetId="23">#REF!</definedName>
    <definedName name="perac" localSheetId="8">#REF!</definedName>
    <definedName name="perac" localSheetId="3">#REF!</definedName>
    <definedName name="perac" localSheetId="6">#REF!</definedName>
    <definedName name="perac">#REF!</definedName>
    <definedName name="persim" localSheetId="14">#REF!</definedName>
    <definedName name="persim" localSheetId="5">#REF!</definedName>
    <definedName name="persim" localSheetId="4">#REF!</definedName>
    <definedName name="persim" localSheetId="0">#REF!</definedName>
    <definedName name="persim" localSheetId="7">#REF!</definedName>
    <definedName name="persim" localSheetId="21">#REF!</definedName>
    <definedName name="persim" localSheetId="9">#REF!</definedName>
    <definedName name="persim" localSheetId="22">#REF!</definedName>
    <definedName name="persim" localSheetId="23">#REF!</definedName>
    <definedName name="persim" localSheetId="8">#REF!</definedName>
    <definedName name="persim" localSheetId="3">#REF!</definedName>
    <definedName name="persim" localSheetId="6">#REF!</definedName>
    <definedName name="persim">#REF!</definedName>
    <definedName name="pil2x05" localSheetId="14">#REF!</definedName>
    <definedName name="pil2x05" localSheetId="5">#REF!</definedName>
    <definedName name="pil2x05" localSheetId="4">#REF!</definedName>
    <definedName name="pil2x05" localSheetId="0">#REF!</definedName>
    <definedName name="pil2x05" localSheetId="7">#REF!</definedName>
    <definedName name="pil2x05" localSheetId="21">#REF!</definedName>
    <definedName name="pil2x05" localSheetId="9">#REF!</definedName>
    <definedName name="pil2x05" localSheetId="22">#REF!</definedName>
    <definedName name="pil2x05" localSheetId="23">#REF!</definedName>
    <definedName name="pil2x05" localSheetId="8">#REF!</definedName>
    <definedName name="pil2x05" localSheetId="3">#REF!</definedName>
    <definedName name="pil2x05" localSheetId="6">#REF!</definedName>
    <definedName name="pil2x05">#REF!</definedName>
    <definedName name="pil2x1" localSheetId="14">#REF!</definedName>
    <definedName name="pil2x1" localSheetId="5">#REF!</definedName>
    <definedName name="pil2x1" localSheetId="4">#REF!</definedName>
    <definedName name="pil2x1" localSheetId="0">#REF!</definedName>
    <definedName name="pil2x1" localSheetId="7">#REF!</definedName>
    <definedName name="pil2x1" localSheetId="21">#REF!</definedName>
    <definedName name="pil2x1" localSheetId="9">#REF!</definedName>
    <definedName name="pil2x1" localSheetId="22">#REF!</definedName>
    <definedName name="pil2x1" localSheetId="23">#REF!</definedName>
    <definedName name="pil2x1" localSheetId="8">#REF!</definedName>
    <definedName name="pil2x1" localSheetId="3">#REF!</definedName>
    <definedName name="pil2x1" localSheetId="6">#REF!</definedName>
    <definedName name="pil2x1">#REF!</definedName>
    <definedName name="pir" localSheetId="14">#REF!</definedName>
    <definedName name="pir" localSheetId="5">#REF!</definedName>
    <definedName name="pir" localSheetId="4">#REF!</definedName>
    <definedName name="pir" localSheetId="0">#REF!</definedName>
    <definedName name="pir" localSheetId="7">#REF!</definedName>
    <definedName name="pir" localSheetId="21">#REF!</definedName>
    <definedName name="pir" localSheetId="9">#REF!</definedName>
    <definedName name="pir" localSheetId="22">#REF!</definedName>
    <definedName name="pir" localSheetId="23">#REF!</definedName>
    <definedName name="pir" localSheetId="8">#REF!</definedName>
    <definedName name="pir" localSheetId="3">#REF!</definedName>
    <definedName name="pir" localSheetId="6">#REF!</definedName>
    <definedName name="pir">#REF!</definedName>
    <definedName name="portfiscal" localSheetId="14">#REF!</definedName>
    <definedName name="portfiscal" localSheetId="5">#REF!</definedName>
    <definedName name="portfiscal" localSheetId="4">#REF!</definedName>
    <definedName name="portfiscal" localSheetId="0">#REF!</definedName>
    <definedName name="portfiscal" localSheetId="7">#REF!</definedName>
    <definedName name="portfiscal" localSheetId="21">#REF!</definedName>
    <definedName name="portfiscal" localSheetId="9">#REF!</definedName>
    <definedName name="portfiscal" localSheetId="22">#REF!</definedName>
    <definedName name="portfiscal" localSheetId="23">#REF!</definedName>
    <definedName name="portfiscal" localSheetId="8">#REF!</definedName>
    <definedName name="portfiscal" localSheetId="3">#REF!</definedName>
    <definedName name="portfiscal" localSheetId="6">#REF!</definedName>
    <definedName name="portfiscal">#REF!</definedName>
    <definedName name="portm1" localSheetId="14">#REF!</definedName>
    <definedName name="portm1" localSheetId="5">#REF!</definedName>
    <definedName name="portm1" localSheetId="4">#REF!</definedName>
    <definedName name="portm1" localSheetId="0">#REF!</definedName>
    <definedName name="portm1" localSheetId="7">#REF!</definedName>
    <definedName name="portm1" localSheetId="21">#REF!</definedName>
    <definedName name="portm1" localSheetId="9">#REF!</definedName>
    <definedName name="portm1" localSheetId="22">#REF!</definedName>
    <definedName name="portm1" localSheetId="23">#REF!</definedName>
    <definedName name="portm1" localSheetId="8">#REF!</definedName>
    <definedName name="portm1" localSheetId="3">#REF!</definedName>
    <definedName name="portm1" localSheetId="6">#REF!</definedName>
    <definedName name="portm1">#REF!</definedName>
    <definedName name="portm2" localSheetId="14">#REF!</definedName>
    <definedName name="portm2" localSheetId="5">#REF!</definedName>
    <definedName name="portm2" localSheetId="4">#REF!</definedName>
    <definedName name="portm2" localSheetId="0">#REF!</definedName>
    <definedName name="portm2" localSheetId="7">#REF!</definedName>
    <definedName name="portm2" localSheetId="21">#REF!</definedName>
    <definedName name="portm2" localSheetId="9">#REF!</definedName>
    <definedName name="portm2" localSheetId="22">#REF!</definedName>
    <definedName name="portm2" localSheetId="23">#REF!</definedName>
    <definedName name="portm2" localSheetId="8">#REF!</definedName>
    <definedName name="portm2" localSheetId="3">#REF!</definedName>
    <definedName name="portm2" localSheetId="6">#REF!</definedName>
    <definedName name="portm2">#REF!</definedName>
    <definedName name="pro" localSheetId="14">#REF!</definedName>
    <definedName name="pro" localSheetId="5">#REF!</definedName>
    <definedName name="pro" localSheetId="4">#REF!</definedName>
    <definedName name="pro" localSheetId="0">#REF!</definedName>
    <definedName name="pro" localSheetId="7">#REF!</definedName>
    <definedName name="pro" localSheetId="21">#REF!</definedName>
    <definedName name="pro" localSheetId="9">#REF!</definedName>
    <definedName name="pro" localSheetId="22">#REF!</definedName>
    <definedName name="pro" localSheetId="23">#REF!</definedName>
    <definedName name="pro" localSheetId="8">#REF!</definedName>
    <definedName name="pro" localSheetId="3">#REF!</definedName>
    <definedName name="pro" localSheetId="6">#REF!</definedName>
    <definedName name="pro">#REF!</definedName>
    <definedName name="pz" localSheetId="14">#REF!</definedName>
    <definedName name="pz" localSheetId="5">#REF!</definedName>
    <definedName name="pz" localSheetId="4">#REF!</definedName>
    <definedName name="pz" localSheetId="0">#REF!</definedName>
    <definedName name="pz" localSheetId="7">#REF!</definedName>
    <definedName name="pz" localSheetId="21">#REF!</definedName>
    <definedName name="pz" localSheetId="2">#REF!</definedName>
    <definedName name="pz" localSheetId="9">#REF!</definedName>
    <definedName name="pz" localSheetId="22">#REF!</definedName>
    <definedName name="pz" localSheetId="23">#REF!</definedName>
    <definedName name="pz" localSheetId="8">#REF!</definedName>
    <definedName name="pz" localSheetId="3">#REF!</definedName>
    <definedName name="pz" localSheetId="1">#REF!</definedName>
    <definedName name="pz" localSheetId="6">#REF!</definedName>
    <definedName name="pz">#REF!</definedName>
    <definedName name="rdreno" localSheetId="20">#REF!</definedName>
    <definedName name="rdreno" localSheetId="14">#REF!</definedName>
    <definedName name="rdreno" localSheetId="5">#REF!</definedName>
    <definedName name="rdreno" localSheetId="4">#REF!</definedName>
    <definedName name="rdreno" localSheetId="0">#REF!</definedName>
    <definedName name="rdreno" localSheetId="7">#REF!</definedName>
    <definedName name="rdreno" localSheetId="21">#REF!</definedName>
    <definedName name="rdreno" localSheetId="9">#REF!</definedName>
    <definedName name="rdreno" localSheetId="22">#REF!</definedName>
    <definedName name="rdreno" localSheetId="23">#REF!</definedName>
    <definedName name="rdreno" localSheetId="8">#REF!</definedName>
    <definedName name="rdreno" localSheetId="3">#REF!</definedName>
    <definedName name="rdreno" localSheetId="18">#REF!</definedName>
    <definedName name="rdreno" localSheetId="6">#REF!</definedName>
    <definedName name="rdreno" localSheetId="19">#REF!</definedName>
    <definedName name="rdreno">#REF!</definedName>
    <definedName name="rea" localSheetId="20">Agregado!#REF!</definedName>
    <definedName name="rea" localSheetId="15">'Aquis mat jaz'!#REF!</definedName>
    <definedName name="rea" localSheetId="14">Base!#REF!</definedName>
    <definedName name="rea" localSheetId="10">Carga!#REF!</definedName>
    <definedName name="rea" localSheetId="21">'Comp 01'!#REF!</definedName>
    <definedName name="rea" localSheetId="9">Cubação!#REF!</definedName>
    <definedName name="rea" localSheetId="8">Escav!#REF!</definedName>
    <definedName name="rea" localSheetId="16">'Escav mat jaz'!#REF!</definedName>
    <definedName name="rea" localSheetId="18">Imp!#REF!</definedName>
    <definedName name="rea" localSheetId="13">'Sub base'!#REF!</definedName>
    <definedName name="rea" localSheetId="12">Subleito!#REF!</definedName>
    <definedName name="rea" localSheetId="19">T.S.D!#REF!</definedName>
    <definedName name="rea" localSheetId="11">Transp!#REF!</definedName>
    <definedName name="rea" localSheetId="17">'Transp mat jaz'!#REF!</definedName>
    <definedName name="reatd" localSheetId="14">#REF!</definedName>
    <definedName name="reatd" localSheetId="5">#REF!</definedName>
    <definedName name="reatd" localSheetId="4">#REF!</definedName>
    <definedName name="reatd" localSheetId="0">#REF!</definedName>
    <definedName name="reatd" localSheetId="7">#REF!</definedName>
    <definedName name="reatd" localSheetId="21">#REF!</definedName>
    <definedName name="reatd" localSheetId="2">#REF!</definedName>
    <definedName name="reatd" localSheetId="9">#REF!</definedName>
    <definedName name="reatd" localSheetId="22">#REF!</definedName>
    <definedName name="reatd" localSheetId="23">#REF!</definedName>
    <definedName name="reatd" localSheetId="8">#REF!</definedName>
    <definedName name="reatd" localSheetId="3">#REF!</definedName>
    <definedName name="reatd" localSheetId="1">#REF!</definedName>
    <definedName name="reatd" localSheetId="6">#REF!</definedName>
    <definedName name="reatd">#REF!</definedName>
    <definedName name="reatgd" localSheetId="14">#REF!</definedName>
    <definedName name="reatgd" localSheetId="5">#REF!</definedName>
    <definedName name="reatgd" localSheetId="4">#REF!</definedName>
    <definedName name="reatgd" localSheetId="0">#REF!</definedName>
    <definedName name="reatgd" localSheetId="7">#REF!</definedName>
    <definedName name="reatgd" localSheetId="21">#REF!</definedName>
    <definedName name="reatgd" localSheetId="2">#REF!</definedName>
    <definedName name="reatgd" localSheetId="9">#REF!</definedName>
    <definedName name="reatgd" localSheetId="22">#REF!</definedName>
    <definedName name="reatgd" localSheetId="23">#REF!</definedName>
    <definedName name="reatgd" localSheetId="8">#REF!</definedName>
    <definedName name="reatgd" localSheetId="3">#REF!</definedName>
    <definedName name="reatgd" localSheetId="1">#REF!</definedName>
    <definedName name="reatgd" localSheetId="6">#REF!</definedName>
    <definedName name="reatgd">#REF!</definedName>
    <definedName name="reatgs" localSheetId="14">#REF!</definedName>
    <definedName name="reatgs" localSheetId="5">#REF!</definedName>
    <definedName name="reatgs" localSheetId="4">#REF!</definedName>
    <definedName name="reatgs" localSheetId="0">#REF!</definedName>
    <definedName name="reatgs" localSheetId="7">#REF!</definedName>
    <definedName name="reatgs" localSheetId="21">#REF!</definedName>
    <definedName name="reatgs" localSheetId="2">#REF!</definedName>
    <definedName name="reatgs" localSheetId="9">#REF!</definedName>
    <definedName name="reatgs" localSheetId="22">#REF!</definedName>
    <definedName name="reatgs" localSheetId="23">#REF!</definedName>
    <definedName name="reatgs" localSheetId="8">#REF!</definedName>
    <definedName name="reatgs" localSheetId="3">#REF!</definedName>
    <definedName name="reatgs" localSheetId="1">#REF!</definedName>
    <definedName name="reatgs" localSheetId="6">#REF!</definedName>
    <definedName name="reatgs">#REF!</definedName>
    <definedName name="reatgt" localSheetId="20">[2]DMT_EV!#REF!</definedName>
    <definedName name="reatgt" localSheetId="14">[2]DMT_EV!#REF!</definedName>
    <definedName name="reatgt" localSheetId="4">[2]DMT_EV!#REF!</definedName>
    <definedName name="reatgt" localSheetId="7">[2]DMT_EV!#REF!</definedName>
    <definedName name="reatgt" localSheetId="21">[2]DMT_EV!#REF!</definedName>
    <definedName name="reatgt" localSheetId="9">[2]DMT_EV!#REF!</definedName>
    <definedName name="reatgt" localSheetId="22">[2]DMT_EV!#REF!</definedName>
    <definedName name="reatgt" localSheetId="23">[2]DMT_EV!#REF!</definedName>
    <definedName name="reatgt" localSheetId="3">[2]DMT_EV!#REF!</definedName>
    <definedName name="reatgt" localSheetId="18">[2]DMT_EV!#REF!</definedName>
    <definedName name="reatgt" localSheetId="6">[2]DMT_EV!#REF!</definedName>
    <definedName name="reatgt" localSheetId="19">[2]DMT_EV!#REF!</definedName>
    <definedName name="reatgt">[2]DMT_EV!#REF!</definedName>
    <definedName name="reats" localSheetId="14">#REF!</definedName>
    <definedName name="reats" localSheetId="5">#REF!</definedName>
    <definedName name="reats" localSheetId="4">#REF!</definedName>
    <definedName name="reats" localSheetId="0">#REF!</definedName>
    <definedName name="reats" localSheetId="7">#REF!</definedName>
    <definedName name="reats" localSheetId="21">#REF!</definedName>
    <definedName name="reats" localSheetId="2">#REF!</definedName>
    <definedName name="reats" localSheetId="9">#REF!</definedName>
    <definedName name="reats" localSheetId="22">#REF!</definedName>
    <definedName name="reats" localSheetId="23">#REF!</definedName>
    <definedName name="reats" localSheetId="8">#REF!</definedName>
    <definedName name="reats" localSheetId="3">#REF!</definedName>
    <definedName name="reats" localSheetId="1">#REF!</definedName>
    <definedName name="reats" localSheetId="6">#REF!</definedName>
    <definedName name="reats">#REF!</definedName>
    <definedName name="reatt" localSheetId="14">#REF!</definedName>
    <definedName name="reatt" localSheetId="5">#REF!</definedName>
    <definedName name="reatt" localSheetId="4">#REF!</definedName>
    <definedName name="reatt" localSheetId="0">#REF!</definedName>
    <definedName name="reatt" localSheetId="7">#REF!</definedName>
    <definedName name="reatt" localSheetId="21">#REF!</definedName>
    <definedName name="reatt" localSheetId="2">#REF!</definedName>
    <definedName name="reatt" localSheetId="9">#REF!</definedName>
    <definedName name="reatt" localSheetId="22">#REF!</definedName>
    <definedName name="reatt" localSheetId="23">#REF!</definedName>
    <definedName name="reatt" localSheetId="8">#REF!</definedName>
    <definedName name="reatt" localSheetId="3">#REF!</definedName>
    <definedName name="reatt" localSheetId="1">#REF!</definedName>
    <definedName name="reatt" localSheetId="6">#REF!</definedName>
    <definedName name="reatt">#REF!</definedName>
    <definedName name="referência" localSheetId="14">#REF!</definedName>
    <definedName name="referência" localSheetId="5">#REF!</definedName>
    <definedName name="referência" localSheetId="4">#REF!</definedName>
    <definedName name="referência" localSheetId="0">#REF!</definedName>
    <definedName name="referência" localSheetId="7">#REF!</definedName>
    <definedName name="referência" localSheetId="21">#REF!</definedName>
    <definedName name="referência" localSheetId="2">#REF!</definedName>
    <definedName name="referência" localSheetId="9">#REF!</definedName>
    <definedName name="referência" localSheetId="22">#REF!</definedName>
    <definedName name="referência" localSheetId="23">#REF!</definedName>
    <definedName name="referência" localSheetId="8">#REF!</definedName>
    <definedName name="referência" localSheetId="3">#REF!</definedName>
    <definedName name="referência" localSheetId="1">#REF!</definedName>
    <definedName name="referência" localSheetId="6">#REF!</definedName>
    <definedName name="referência">#REF!</definedName>
    <definedName name="REGULA" localSheetId="14">#REF!</definedName>
    <definedName name="REGULA" localSheetId="5">#REF!</definedName>
    <definedName name="REGULA" localSheetId="4">#REF!</definedName>
    <definedName name="REGULA" localSheetId="0">#REF!</definedName>
    <definedName name="REGULA" localSheetId="7">#REF!</definedName>
    <definedName name="REGULA" localSheetId="21">#REF!</definedName>
    <definedName name="REGULA" localSheetId="9">#REF!</definedName>
    <definedName name="REGULA" localSheetId="22">#REF!</definedName>
    <definedName name="REGULA" localSheetId="23">#REF!</definedName>
    <definedName name="REGULA" localSheetId="8">#REF!</definedName>
    <definedName name="REGULA" localSheetId="3">#REF!</definedName>
    <definedName name="REGULA" localSheetId="6">#REF!</definedName>
    <definedName name="REGULA">#REF!</definedName>
    <definedName name="REMOÇÃO" localSheetId="14">#REF!</definedName>
    <definedName name="REMOÇÃO" localSheetId="5">#REF!</definedName>
    <definedName name="REMOÇÃO" localSheetId="4">#REF!</definedName>
    <definedName name="REMOÇÃO" localSheetId="0">#REF!</definedName>
    <definedName name="REMOÇÃO" localSheetId="7">#REF!</definedName>
    <definedName name="REMOÇÃO" localSheetId="21">#REF!</definedName>
    <definedName name="REMOÇÃO" localSheetId="2">#REF!</definedName>
    <definedName name="REMOÇÃO" localSheetId="9">#REF!</definedName>
    <definedName name="REMOÇÃO" localSheetId="22">#REF!</definedName>
    <definedName name="REMOÇÃO" localSheetId="23">#REF!</definedName>
    <definedName name="REMOÇÃO" localSheetId="8">#REF!</definedName>
    <definedName name="REMOÇÃO" localSheetId="3">#REF!</definedName>
    <definedName name="REMOÇÃO" localSheetId="1">#REF!</definedName>
    <definedName name="REMOÇÃO" localSheetId="6">#REF!</definedName>
    <definedName name="REMOÇÃO">#REF!</definedName>
    <definedName name="roac" localSheetId="20">#REF!</definedName>
    <definedName name="roac" localSheetId="14">#REF!</definedName>
    <definedName name="roac" localSheetId="5">#REF!</definedName>
    <definedName name="roac" localSheetId="4">#REF!</definedName>
    <definedName name="roac" localSheetId="0">#REF!</definedName>
    <definedName name="roac" localSheetId="7">#REF!</definedName>
    <definedName name="roac" localSheetId="21">#REF!</definedName>
    <definedName name="roac" localSheetId="9">#REF!</definedName>
    <definedName name="roac" localSheetId="22">#REF!</definedName>
    <definedName name="roac" localSheetId="23">#REF!</definedName>
    <definedName name="roac" localSheetId="8">#REF!</definedName>
    <definedName name="roac" localSheetId="3">#REF!</definedName>
    <definedName name="roac" localSheetId="18">#REF!</definedName>
    <definedName name="roac" localSheetId="6">#REF!</definedName>
    <definedName name="roac" localSheetId="19">#REF!</definedName>
    <definedName name="roac">#REF!</definedName>
    <definedName name="roae" localSheetId="20">#REF!</definedName>
    <definedName name="roae" localSheetId="14">#REF!</definedName>
    <definedName name="roae" localSheetId="5">#REF!</definedName>
    <definedName name="roae" localSheetId="4">#REF!</definedName>
    <definedName name="roae" localSheetId="0">#REF!</definedName>
    <definedName name="roae" localSheetId="7">#REF!</definedName>
    <definedName name="roae" localSheetId="21">#REF!</definedName>
    <definedName name="roae" localSheetId="9">#REF!</definedName>
    <definedName name="roae" localSheetId="22">#REF!</definedName>
    <definedName name="roae" localSheetId="23">#REF!</definedName>
    <definedName name="roae" localSheetId="8">#REF!</definedName>
    <definedName name="roae" localSheetId="3">#REF!</definedName>
    <definedName name="roae" localSheetId="18">#REF!</definedName>
    <definedName name="roae" localSheetId="6">#REF!</definedName>
    <definedName name="roae" localSheetId="19">#REF!</definedName>
    <definedName name="roae">#REF!</definedName>
    <definedName name="roc" localSheetId="20">#REF!</definedName>
    <definedName name="roc" localSheetId="14">#REF!</definedName>
    <definedName name="roc" localSheetId="5">#REF!</definedName>
    <definedName name="roc" localSheetId="4">#REF!</definedName>
    <definedName name="roc" localSheetId="0">#REF!</definedName>
    <definedName name="roc" localSheetId="7">#REF!</definedName>
    <definedName name="roc" localSheetId="21">#REF!</definedName>
    <definedName name="roc" localSheetId="9">#REF!</definedName>
    <definedName name="roc" localSheetId="22">#REF!</definedName>
    <definedName name="roc" localSheetId="23">#REF!</definedName>
    <definedName name="roc" localSheetId="8">#REF!</definedName>
    <definedName name="roc" localSheetId="3">#REF!</definedName>
    <definedName name="roc" localSheetId="18">#REF!</definedName>
    <definedName name="roc" localSheetId="6">#REF!</definedName>
    <definedName name="roc" localSheetId="19">#REF!</definedName>
    <definedName name="roc">#REF!</definedName>
    <definedName name="rodovia" localSheetId="14">#REF!</definedName>
    <definedName name="rodovia" localSheetId="5">#REF!</definedName>
    <definedName name="rodovia" localSheetId="4">#REF!</definedName>
    <definedName name="rodovia" localSheetId="0">#REF!</definedName>
    <definedName name="rodovia" localSheetId="7">#REF!</definedName>
    <definedName name="rodovia" localSheetId="21">#REF!</definedName>
    <definedName name="rodovia" localSheetId="9">#REF!</definedName>
    <definedName name="rodovia" localSheetId="22">#REF!</definedName>
    <definedName name="rodovia" localSheetId="23">#REF!</definedName>
    <definedName name="rodovia" localSheetId="8">#REF!</definedName>
    <definedName name="rodovia" localSheetId="3">#REF!</definedName>
    <definedName name="rodovia" localSheetId="6">#REF!</definedName>
    <definedName name="rodovia">#REF!</definedName>
    <definedName name="rpavi" localSheetId="20">#REF!</definedName>
    <definedName name="rpavi" localSheetId="14">#REF!</definedName>
    <definedName name="rpavi" localSheetId="5">#REF!</definedName>
    <definedName name="rpavi" localSheetId="4">#REF!</definedName>
    <definedName name="rpavi" localSheetId="0">#REF!</definedName>
    <definedName name="rpavi" localSheetId="7">#REF!</definedName>
    <definedName name="rpavi" localSheetId="21">#REF!</definedName>
    <definedName name="rpavi" localSheetId="9">#REF!</definedName>
    <definedName name="rpavi" localSheetId="22">#REF!</definedName>
    <definedName name="rpavi" localSheetId="23">#REF!</definedName>
    <definedName name="rpavi" localSheetId="8">#REF!</definedName>
    <definedName name="rpavi" localSheetId="3">#REF!</definedName>
    <definedName name="rpavi" localSheetId="18">#REF!</definedName>
    <definedName name="rpavi" localSheetId="6">#REF!</definedName>
    <definedName name="rpavi" localSheetId="19">#REF!</definedName>
    <definedName name="rpavi">#REF!</definedName>
    <definedName name="RR_2C" localSheetId="14">#REF!</definedName>
    <definedName name="RR_2C" localSheetId="5">#REF!</definedName>
    <definedName name="RR_2C" localSheetId="4">#REF!</definedName>
    <definedName name="RR_2C" localSheetId="0">#REF!</definedName>
    <definedName name="RR_2C" localSheetId="7">#REF!</definedName>
    <definedName name="RR_2C" localSheetId="21">#REF!</definedName>
    <definedName name="RR_2C" localSheetId="9">#REF!</definedName>
    <definedName name="RR_2C" localSheetId="22">#REF!</definedName>
    <definedName name="RR_2C" localSheetId="23">#REF!</definedName>
    <definedName name="RR_2C" localSheetId="8">#REF!</definedName>
    <definedName name="RR_2C" localSheetId="3">#REF!</definedName>
    <definedName name="RR_2C" localSheetId="6">#REF!</definedName>
    <definedName name="RR_2C">#REF!</definedName>
    <definedName name="rrcerca" localSheetId="14">#REF!</definedName>
    <definedName name="rrcerca" localSheetId="5">#REF!</definedName>
    <definedName name="rrcerca" localSheetId="4">#REF!</definedName>
    <definedName name="rrcerca" localSheetId="0">#REF!</definedName>
    <definedName name="rrcerca" localSheetId="7">#REF!</definedName>
    <definedName name="rrcerca" localSheetId="21">#REF!</definedName>
    <definedName name="rrcerca" localSheetId="9">#REF!</definedName>
    <definedName name="rrcerca" localSheetId="22">#REF!</definedName>
    <definedName name="rrcerca" localSheetId="23">#REF!</definedName>
    <definedName name="rrcerca" localSheetId="8">#REF!</definedName>
    <definedName name="rrcerca" localSheetId="3">#REF!</definedName>
    <definedName name="rrcerca" localSheetId="6">#REF!</definedName>
    <definedName name="rrcerca">#REF!</definedName>
    <definedName name="rsinal" localSheetId="20">#REF!</definedName>
    <definedName name="rsinal" localSheetId="14">#REF!</definedName>
    <definedName name="rsinal" localSheetId="5">#REF!</definedName>
    <definedName name="rsinal" localSheetId="4">#REF!</definedName>
    <definedName name="rsinal" localSheetId="0">#REF!</definedName>
    <definedName name="rsinal" localSheetId="7">#REF!</definedName>
    <definedName name="rsinal" localSheetId="21">#REF!</definedName>
    <definedName name="rsinal" localSheetId="9">#REF!</definedName>
    <definedName name="rsinal" localSheetId="22">#REF!</definedName>
    <definedName name="rsinal" localSheetId="23">#REF!</definedName>
    <definedName name="rsinal" localSheetId="8">#REF!</definedName>
    <definedName name="rsinal" localSheetId="3">#REF!</definedName>
    <definedName name="rsinal" localSheetId="18">#REF!</definedName>
    <definedName name="rsinal" localSheetId="6">#REF!</definedName>
    <definedName name="rsinal" localSheetId="19">#REF!</definedName>
    <definedName name="rsinal">#REF!</definedName>
    <definedName name="rterra" localSheetId="20">#REF!</definedName>
    <definedName name="rterra" localSheetId="14">#REF!</definedName>
    <definedName name="rterra" localSheetId="5">#REF!</definedName>
    <definedName name="rterra" localSheetId="4">#REF!</definedName>
    <definedName name="rterra" localSheetId="0">#REF!</definedName>
    <definedName name="rterra" localSheetId="7">#REF!</definedName>
    <definedName name="rterra" localSheetId="21">#REF!</definedName>
    <definedName name="rterra" localSheetId="9">#REF!</definedName>
    <definedName name="rterra" localSheetId="22">#REF!</definedName>
    <definedName name="rterra" localSheetId="23">#REF!</definedName>
    <definedName name="rterra" localSheetId="8">#REF!</definedName>
    <definedName name="rterra" localSheetId="3">#REF!</definedName>
    <definedName name="rterra" localSheetId="18">#REF!</definedName>
    <definedName name="rterra" localSheetId="6">#REF!</definedName>
    <definedName name="rterra" localSheetId="19">#REF!</definedName>
    <definedName name="rterra">#REF!</definedName>
    <definedName name="saterro" localSheetId="14">#REF!</definedName>
    <definedName name="saterro" localSheetId="5">#REF!</definedName>
    <definedName name="saterro" localSheetId="4">#REF!</definedName>
    <definedName name="saterro" localSheetId="0">#REF!</definedName>
    <definedName name="saterro" localSheetId="7">#REF!</definedName>
    <definedName name="saterro" localSheetId="21">#REF!</definedName>
    <definedName name="saterro" localSheetId="9">#REF!</definedName>
    <definedName name="saterro" localSheetId="22">#REF!</definedName>
    <definedName name="saterro" localSheetId="23">#REF!</definedName>
    <definedName name="saterro" localSheetId="8">#REF!</definedName>
    <definedName name="saterro" localSheetId="3">#REF!</definedName>
    <definedName name="saterro" localSheetId="6">#REF!</definedName>
    <definedName name="saterro">#REF!</definedName>
    <definedName name="scat" localSheetId="14">#REF!</definedName>
    <definedName name="scat" localSheetId="5">#REF!</definedName>
    <definedName name="scat" localSheetId="4">#REF!</definedName>
    <definedName name="scat" localSheetId="0">#REF!</definedName>
    <definedName name="scat" localSheetId="7">#REF!</definedName>
    <definedName name="scat" localSheetId="21">#REF!</definedName>
    <definedName name="scat" localSheetId="9">#REF!</definedName>
    <definedName name="scat" localSheetId="22">#REF!</definedName>
    <definedName name="scat" localSheetId="23">#REF!</definedName>
    <definedName name="scat" localSheetId="8">#REF!</definedName>
    <definedName name="scat" localSheetId="3">#REF!</definedName>
    <definedName name="scat" localSheetId="6">#REF!</definedName>
    <definedName name="scat">#REF!</definedName>
    <definedName name="scorte" localSheetId="14">#REF!</definedName>
    <definedName name="scorte" localSheetId="5">#REF!</definedName>
    <definedName name="scorte" localSheetId="4">#REF!</definedName>
    <definedName name="scorte" localSheetId="0">#REF!</definedName>
    <definedName name="scorte" localSheetId="7">#REF!</definedName>
    <definedName name="scorte" localSheetId="21">#REF!</definedName>
    <definedName name="scorte" localSheetId="9">#REF!</definedName>
    <definedName name="scorte" localSheetId="22">#REF!</definedName>
    <definedName name="scorte" localSheetId="23">#REF!</definedName>
    <definedName name="scorte" localSheetId="8">#REF!</definedName>
    <definedName name="scorte" localSheetId="3">#REF!</definedName>
    <definedName name="scorte" localSheetId="6">#REF!</definedName>
    <definedName name="scorte">#REF!</definedName>
    <definedName name="sdmt" localSheetId="14">#REF!</definedName>
    <definedName name="sdmt" localSheetId="5">#REF!</definedName>
    <definedName name="sdmt" localSheetId="4">#REF!</definedName>
    <definedName name="sdmt" localSheetId="0">#REF!</definedName>
    <definedName name="sdmt" localSheetId="7">#REF!</definedName>
    <definedName name="sdmt" localSheetId="21">#REF!</definedName>
    <definedName name="sdmt" localSheetId="9">#REF!</definedName>
    <definedName name="sdmt" localSheetId="22">#REF!</definedName>
    <definedName name="sdmt" localSheetId="23">#REF!</definedName>
    <definedName name="sdmt" localSheetId="8">#REF!</definedName>
    <definedName name="sdmt" localSheetId="3">#REF!</definedName>
    <definedName name="sdmt" localSheetId="6">#REF!</definedName>
    <definedName name="sdmt">#REF!</definedName>
    <definedName name="sdmt1000" localSheetId="14">#REF!</definedName>
    <definedName name="sdmt1000" localSheetId="5">#REF!</definedName>
    <definedName name="sdmt1000" localSheetId="4">#REF!</definedName>
    <definedName name="sdmt1000" localSheetId="0">#REF!</definedName>
    <definedName name="sdmt1000" localSheetId="7">#REF!</definedName>
    <definedName name="sdmt1000" localSheetId="21">#REF!</definedName>
    <definedName name="sdmt1000" localSheetId="9">#REF!</definedName>
    <definedName name="sdmt1000" localSheetId="22">#REF!</definedName>
    <definedName name="sdmt1000" localSheetId="23">#REF!</definedName>
    <definedName name="sdmt1000" localSheetId="8">#REF!</definedName>
    <definedName name="sdmt1000" localSheetId="3">#REF!</definedName>
    <definedName name="sdmt1000" localSheetId="6">#REF!</definedName>
    <definedName name="sdmt1000">#REF!</definedName>
    <definedName name="sdmt1200" localSheetId="14">#REF!</definedName>
    <definedName name="sdmt1200" localSheetId="5">#REF!</definedName>
    <definedName name="sdmt1200" localSheetId="4">#REF!</definedName>
    <definedName name="sdmt1200" localSheetId="0">#REF!</definedName>
    <definedName name="sdmt1200" localSheetId="7">#REF!</definedName>
    <definedName name="sdmt1200" localSheetId="21">#REF!</definedName>
    <definedName name="sdmt1200" localSheetId="9">#REF!</definedName>
    <definedName name="sdmt1200" localSheetId="22">#REF!</definedName>
    <definedName name="sdmt1200" localSheetId="23">#REF!</definedName>
    <definedName name="sdmt1200" localSheetId="8">#REF!</definedName>
    <definedName name="sdmt1200" localSheetId="3">#REF!</definedName>
    <definedName name="sdmt1200" localSheetId="6">#REF!</definedName>
    <definedName name="sdmt1200">#REF!</definedName>
    <definedName name="sdmt200" localSheetId="14">#REF!</definedName>
    <definedName name="sdmt200" localSheetId="5">#REF!</definedName>
    <definedName name="sdmt200" localSheetId="4">#REF!</definedName>
    <definedName name="sdmt200" localSheetId="0">#REF!</definedName>
    <definedName name="sdmt200" localSheetId="7">#REF!</definedName>
    <definedName name="sdmt200" localSheetId="21">#REF!</definedName>
    <definedName name="sdmt200" localSheetId="9">#REF!</definedName>
    <definedName name="sdmt200" localSheetId="22">#REF!</definedName>
    <definedName name="sdmt200" localSheetId="23">#REF!</definedName>
    <definedName name="sdmt200" localSheetId="8">#REF!</definedName>
    <definedName name="sdmt200" localSheetId="3">#REF!</definedName>
    <definedName name="sdmt200" localSheetId="6">#REF!</definedName>
    <definedName name="sdmt200">#REF!</definedName>
    <definedName name="sdmt400" localSheetId="14">#REF!</definedName>
    <definedName name="sdmt400" localSheetId="5">#REF!</definedName>
    <definedName name="sdmt400" localSheetId="4">#REF!</definedName>
    <definedName name="sdmt400" localSheetId="0">#REF!</definedName>
    <definedName name="sdmt400" localSheetId="7">#REF!</definedName>
    <definedName name="sdmt400" localSheetId="21">#REF!</definedName>
    <definedName name="sdmt400" localSheetId="9">#REF!</definedName>
    <definedName name="sdmt400" localSheetId="22">#REF!</definedName>
    <definedName name="sdmt400" localSheetId="23">#REF!</definedName>
    <definedName name="sdmt400" localSheetId="8">#REF!</definedName>
    <definedName name="sdmt400" localSheetId="3">#REF!</definedName>
    <definedName name="sdmt400" localSheetId="6">#REF!</definedName>
    <definedName name="sdmt400">#REF!</definedName>
    <definedName name="sdmt50" localSheetId="14">#REF!</definedName>
    <definedName name="sdmt50" localSheetId="5">#REF!</definedName>
    <definedName name="sdmt50" localSheetId="4">#REF!</definedName>
    <definedName name="sdmt50" localSheetId="0">#REF!</definedName>
    <definedName name="sdmt50" localSheetId="7">#REF!</definedName>
    <definedName name="sdmt50" localSheetId="21">#REF!</definedName>
    <definedName name="sdmt50" localSheetId="9">#REF!</definedName>
    <definedName name="sdmt50" localSheetId="22">#REF!</definedName>
    <definedName name="sdmt50" localSheetId="23">#REF!</definedName>
    <definedName name="sdmt50" localSheetId="8">#REF!</definedName>
    <definedName name="sdmt50" localSheetId="3">#REF!</definedName>
    <definedName name="sdmt50" localSheetId="6">#REF!</definedName>
    <definedName name="sdmt50">#REF!</definedName>
    <definedName name="sdmt600" localSheetId="14">#REF!</definedName>
    <definedName name="sdmt600" localSheetId="5">#REF!</definedName>
    <definedName name="sdmt600" localSheetId="4">#REF!</definedName>
    <definedName name="sdmt600" localSheetId="0">#REF!</definedName>
    <definedName name="sdmt600" localSheetId="7">#REF!</definedName>
    <definedName name="sdmt600" localSheetId="21">#REF!</definedName>
    <definedName name="sdmt600" localSheetId="9">#REF!</definedName>
    <definedName name="sdmt600" localSheetId="22">#REF!</definedName>
    <definedName name="sdmt600" localSheetId="23">#REF!</definedName>
    <definedName name="sdmt600" localSheetId="8">#REF!</definedName>
    <definedName name="sdmt600" localSheetId="3">#REF!</definedName>
    <definedName name="sdmt600" localSheetId="6">#REF!</definedName>
    <definedName name="sdmt600">#REF!</definedName>
    <definedName name="sdmt800" localSheetId="14">#REF!</definedName>
    <definedName name="sdmt800" localSheetId="5">#REF!</definedName>
    <definedName name="sdmt800" localSheetId="4">#REF!</definedName>
    <definedName name="sdmt800" localSheetId="0">#REF!</definedName>
    <definedName name="sdmt800" localSheetId="7">#REF!</definedName>
    <definedName name="sdmt800" localSheetId="21">#REF!</definedName>
    <definedName name="sdmt800" localSheetId="9">#REF!</definedName>
    <definedName name="sdmt800" localSheetId="22">#REF!</definedName>
    <definedName name="sdmt800" localSheetId="23">#REF!</definedName>
    <definedName name="sdmt800" localSheetId="8">#REF!</definedName>
    <definedName name="sdmt800" localSheetId="3">#REF!</definedName>
    <definedName name="sdmt800" localSheetId="6">#REF!</definedName>
    <definedName name="sdmt800">#REF!</definedName>
    <definedName name="Serviços" localSheetId="5">[15]Serviços!$A$3:$E$1403</definedName>
    <definedName name="Serviços" localSheetId="4">[15]Serviços!$A$3:$E$1403</definedName>
    <definedName name="Serviços" localSheetId="0">[15]Serviços!$A$3:$E$1403</definedName>
    <definedName name="Serviços" localSheetId="7">[16]Serviços!$A$3:$E$1403</definedName>
    <definedName name="Serviços" localSheetId="2">[17]Serviços!$A$3:$E$1403</definedName>
    <definedName name="Serviços" localSheetId="22">[18]Serviços!$A$3:$E$1403</definedName>
    <definedName name="Serviços" localSheetId="23">[18]Serviços!$A$3:$E$1403</definedName>
    <definedName name="Serviços" localSheetId="3">[17]Serviços!$A$3:$E$1403</definedName>
    <definedName name="Serviços" localSheetId="6">[15]Serviços!$A$3:$E$1403</definedName>
    <definedName name="Serviços">[16]Serviços!$A$3:$E$1403</definedName>
    <definedName name="Serviços_1">[19]Serviços!$A$3:$AE$2694</definedName>
    <definedName name="Serviços_10">[19]Serviços!$A$3:$AE$2694</definedName>
    <definedName name="Serviços_11">[19]Serviços!$A$3:$AE$2694</definedName>
    <definedName name="Serviços_12">[19]Serviços!$A$3:$AE$2694</definedName>
    <definedName name="Serviços_2">[19]Serviços!$A$3:$AE$2694</definedName>
    <definedName name="Serviços_3">[19]Serviços!$A$3:$AE$2694</definedName>
    <definedName name="Serviços_4">[19]Serviços!$A$3:$AE$2694</definedName>
    <definedName name="Serviços_5">[19]Serviços!$A$3:$AE$2694</definedName>
    <definedName name="Serviços_6">[19]Serviços!$A$3:$AE$2694</definedName>
    <definedName name="Serviços_7">[19]Serviços!$A$3:$AE$2694</definedName>
    <definedName name="Serviços_8">[19]Serviços!$A$3:$AE$2694</definedName>
    <definedName name="Serviços_9">[19]Serviços!$A$3:$AE$2694</definedName>
    <definedName name="SINALI" localSheetId="20">#REF!</definedName>
    <definedName name="SINALI" localSheetId="14">#REF!</definedName>
    <definedName name="SINALI" localSheetId="5">#REF!</definedName>
    <definedName name="SINALI" localSheetId="4">#REF!</definedName>
    <definedName name="SINALI" localSheetId="0">#REF!</definedName>
    <definedName name="SINALI" localSheetId="7">#REF!</definedName>
    <definedName name="SINALI" localSheetId="21">#REF!</definedName>
    <definedName name="SINALI" localSheetId="9">#REF!</definedName>
    <definedName name="SINALI" localSheetId="22">#REF!</definedName>
    <definedName name="SINALI" localSheetId="23">#REF!</definedName>
    <definedName name="SINALI" localSheetId="8">#REF!</definedName>
    <definedName name="SINALI" localSheetId="3">#REF!</definedName>
    <definedName name="SINALI" localSheetId="18">#REF!</definedName>
    <definedName name="SINALI" localSheetId="6">#REF!</definedName>
    <definedName name="SINALI" localSheetId="19">#REF!</definedName>
    <definedName name="SINALI">#REF!</definedName>
    <definedName name="subrog" localSheetId="14">#REF!</definedName>
    <definedName name="subrog" localSheetId="5">#REF!</definedName>
    <definedName name="subrog" localSheetId="4">#REF!</definedName>
    <definedName name="subrog" localSheetId="0">#REF!</definedName>
    <definedName name="subrog" localSheetId="7">#REF!</definedName>
    <definedName name="subrog" localSheetId="21">#REF!</definedName>
    <definedName name="subrog" localSheetId="9">#REF!</definedName>
    <definedName name="subrog" localSheetId="22">#REF!</definedName>
    <definedName name="subrog" localSheetId="23">#REF!</definedName>
    <definedName name="subrog" localSheetId="8">#REF!</definedName>
    <definedName name="subrog" localSheetId="3">#REF!</definedName>
    <definedName name="subrog" localSheetId="6">#REF!</definedName>
    <definedName name="subrog">#REF!</definedName>
    <definedName name="tcat" localSheetId="14">#REF!</definedName>
    <definedName name="tcat" localSheetId="5">#REF!</definedName>
    <definedName name="tcat" localSheetId="4">#REF!</definedName>
    <definedName name="tcat" localSheetId="0">#REF!</definedName>
    <definedName name="tcat" localSheetId="7">#REF!</definedName>
    <definedName name="tcat" localSheetId="21">#REF!</definedName>
    <definedName name="tcat" localSheetId="2">#REF!</definedName>
    <definedName name="tcat" localSheetId="9">#REF!</definedName>
    <definedName name="tcat" localSheetId="22">#REF!</definedName>
    <definedName name="tcat" localSheetId="23">#REF!</definedName>
    <definedName name="tcat" localSheetId="8">#REF!</definedName>
    <definedName name="tcat" localSheetId="3">#REF!</definedName>
    <definedName name="tcat" localSheetId="1">#REF!</definedName>
    <definedName name="tcat" localSheetId="6">#REF!</definedName>
    <definedName name="tcat">#REF!</definedName>
    <definedName name="terra" localSheetId="14">#REF!</definedName>
    <definedName name="terra" localSheetId="5">#REF!</definedName>
    <definedName name="terra" localSheetId="4">#REF!</definedName>
    <definedName name="terra" localSheetId="0">#REF!</definedName>
    <definedName name="terra" localSheetId="7">#REF!</definedName>
    <definedName name="terra" localSheetId="21">#REF!</definedName>
    <definedName name="terra" localSheetId="2">#REF!</definedName>
    <definedName name="terra" localSheetId="9">#REF!</definedName>
    <definedName name="terra" localSheetId="22">#REF!</definedName>
    <definedName name="terra" localSheetId="23">#REF!</definedName>
    <definedName name="terra" localSheetId="8">#REF!</definedName>
    <definedName name="terra" localSheetId="3">#REF!</definedName>
    <definedName name="terra" localSheetId="1">#REF!</definedName>
    <definedName name="terra" localSheetId="6">#REF!</definedName>
    <definedName name="terra">#REF!</definedName>
    <definedName name="teste" localSheetId="5">#REF!</definedName>
    <definedName name="teste" localSheetId="4">#REF!</definedName>
    <definedName name="teste" localSheetId="0">#REF!</definedName>
    <definedName name="teste" localSheetId="7">#REF!</definedName>
    <definedName name="teste" localSheetId="21">#REF!</definedName>
    <definedName name="teste" localSheetId="2">#REF!</definedName>
    <definedName name="teste" localSheetId="9">#REF!</definedName>
    <definedName name="teste" localSheetId="22">#REF!</definedName>
    <definedName name="teste" localSheetId="23">#REF!</definedName>
    <definedName name="teste" localSheetId="8">#REF!</definedName>
    <definedName name="teste" localSheetId="3">#REF!</definedName>
    <definedName name="teste" localSheetId="1">#REF!</definedName>
    <definedName name="teste" localSheetId="6">#REF!</definedName>
    <definedName name="teste">#REF!</definedName>
    <definedName name="teste2" localSheetId="5">#REF!</definedName>
    <definedName name="teste2" localSheetId="4">#REF!</definedName>
    <definedName name="teste2" localSheetId="0">#REF!</definedName>
    <definedName name="teste2" localSheetId="7">#REF!</definedName>
    <definedName name="teste2" localSheetId="21">#REF!</definedName>
    <definedName name="teste2" localSheetId="2">#REF!</definedName>
    <definedName name="teste2" localSheetId="9">#REF!</definedName>
    <definedName name="teste2" localSheetId="22">#REF!</definedName>
    <definedName name="teste2" localSheetId="23">#REF!</definedName>
    <definedName name="teste2" localSheetId="8">#REF!</definedName>
    <definedName name="teste2" localSheetId="3">#REF!</definedName>
    <definedName name="teste2" localSheetId="1">#REF!</definedName>
    <definedName name="teste2" localSheetId="6">#REF!</definedName>
    <definedName name="teste2">#REF!</definedName>
    <definedName name="_xlnm.Print_Titles" localSheetId="9">Cubação!$1:$9</definedName>
    <definedName name="trecho" localSheetId="14">#REF!</definedName>
    <definedName name="trecho" localSheetId="5">#REF!</definedName>
    <definedName name="trecho" localSheetId="4">#REF!</definedName>
    <definedName name="trecho" localSheetId="0">#REF!</definedName>
    <definedName name="trecho" localSheetId="7">#REF!</definedName>
    <definedName name="trecho" localSheetId="21">#REF!</definedName>
    <definedName name="trecho" localSheetId="2">#REF!</definedName>
    <definedName name="trecho" localSheetId="9">#REF!</definedName>
    <definedName name="trecho" localSheetId="22">#REF!</definedName>
    <definedName name="trecho" localSheetId="23">#REF!</definedName>
    <definedName name="trecho" localSheetId="8">#REF!</definedName>
    <definedName name="trecho" localSheetId="3">#REF!</definedName>
    <definedName name="trecho" localSheetId="1">#REF!</definedName>
    <definedName name="trecho" localSheetId="6">#REF!</definedName>
    <definedName name="trecho">#REF!</definedName>
    <definedName name="TSD" localSheetId="14">#REF!</definedName>
    <definedName name="TSD" localSheetId="5">#REF!</definedName>
    <definedName name="TSD" localSheetId="4">#REF!</definedName>
    <definedName name="TSD" localSheetId="0">#REF!</definedName>
    <definedName name="TSD" localSheetId="7">#REF!</definedName>
    <definedName name="TSD" localSheetId="21">#REF!</definedName>
    <definedName name="TSD" localSheetId="2">#REF!</definedName>
    <definedName name="TSD" localSheetId="9">#REF!</definedName>
    <definedName name="TSD" localSheetId="22">#REF!</definedName>
    <definedName name="TSD" localSheetId="23">#REF!</definedName>
    <definedName name="TSD" localSheetId="8">#REF!</definedName>
    <definedName name="TSD" localSheetId="3">#REF!</definedName>
    <definedName name="TSD" localSheetId="1">#REF!</definedName>
    <definedName name="TSD" localSheetId="6">#REF!</definedName>
    <definedName name="TSD">#REF!</definedName>
    <definedName name="TSs" localSheetId="14">#REF!</definedName>
    <definedName name="TSs" localSheetId="5">#REF!</definedName>
    <definedName name="TSs" localSheetId="4">#REF!</definedName>
    <definedName name="TSs" localSheetId="0">#REF!</definedName>
    <definedName name="TSs" localSheetId="7">#REF!</definedName>
    <definedName name="TSs" localSheetId="21">#REF!</definedName>
    <definedName name="TSs" localSheetId="2">#REF!</definedName>
    <definedName name="TSs" localSheetId="9">#REF!</definedName>
    <definedName name="TSs" localSheetId="22">#REF!</definedName>
    <definedName name="TSs" localSheetId="23">#REF!</definedName>
    <definedName name="TSs" localSheetId="8">#REF!</definedName>
    <definedName name="TSs" localSheetId="3">#REF!</definedName>
    <definedName name="TSs" localSheetId="1">#REF!</definedName>
    <definedName name="TSs" localSheetId="6">#REF!</definedName>
    <definedName name="TSs">#REF!</definedName>
    <definedName name="valeta" localSheetId="14">#REF!</definedName>
    <definedName name="valeta" localSheetId="5">#REF!</definedName>
    <definedName name="valeta" localSheetId="4">#REF!</definedName>
    <definedName name="valeta" localSheetId="0">#REF!</definedName>
    <definedName name="valeta" localSheetId="7">#REF!</definedName>
    <definedName name="valeta" localSheetId="21">#REF!</definedName>
    <definedName name="valeta" localSheetId="9">#REF!</definedName>
    <definedName name="valeta" localSheetId="22">#REF!</definedName>
    <definedName name="valeta" localSheetId="23">#REF!</definedName>
    <definedName name="valeta" localSheetId="8">#REF!</definedName>
    <definedName name="valeta" localSheetId="3">#REF!</definedName>
    <definedName name="valeta" localSheetId="6">#REF!</definedName>
    <definedName name="valeta">#REF!</definedName>
    <definedName name="volbase" localSheetId="14">#REF!</definedName>
    <definedName name="volbase" localSheetId="5">#REF!</definedName>
    <definedName name="volbase" localSheetId="4">#REF!</definedName>
    <definedName name="volbase" localSheetId="0">#REF!</definedName>
    <definedName name="volbase" localSheetId="7">#REF!</definedName>
    <definedName name="volbase" localSheetId="21">#REF!</definedName>
    <definedName name="volbase" localSheetId="9">#REF!</definedName>
    <definedName name="volbase" localSheetId="22">#REF!</definedName>
    <definedName name="volbase" localSheetId="23">#REF!</definedName>
    <definedName name="volbase" localSheetId="8">#REF!</definedName>
    <definedName name="volbase" localSheetId="3">#REF!</definedName>
    <definedName name="volbase" localSheetId="6">#REF!</definedName>
    <definedName name="volbase">#REF!</definedName>
    <definedName name="volsub" localSheetId="14">#REF!</definedName>
    <definedName name="volsub" localSheetId="5">#REF!</definedName>
    <definedName name="volsub" localSheetId="4">#REF!</definedName>
    <definedName name="volsub" localSheetId="0">#REF!</definedName>
    <definedName name="volsub" localSheetId="7">#REF!</definedName>
    <definedName name="volsub" localSheetId="21">#REF!</definedName>
    <definedName name="volsub" localSheetId="9">#REF!</definedName>
    <definedName name="volsub" localSheetId="22">#REF!</definedName>
    <definedName name="volsub" localSheetId="23">#REF!</definedName>
    <definedName name="volsub" localSheetId="8">#REF!</definedName>
    <definedName name="volsub" localSheetId="3">#REF!</definedName>
    <definedName name="volsub" localSheetId="6">#REF!</definedName>
    <definedName name="volsub">#REF!</definedName>
    <definedName name="zebra" localSheetId="14">#REF!</definedName>
    <definedName name="zebra" localSheetId="5">#REF!</definedName>
    <definedName name="zebra" localSheetId="4">#REF!</definedName>
    <definedName name="zebra" localSheetId="0">#REF!</definedName>
    <definedName name="zebra" localSheetId="7">#REF!</definedName>
    <definedName name="zebra" localSheetId="21">#REF!</definedName>
    <definedName name="zebra" localSheetId="9">#REF!</definedName>
    <definedName name="zebra" localSheetId="22">#REF!</definedName>
    <definedName name="zebra" localSheetId="23">#REF!</definedName>
    <definedName name="zebra" localSheetId="8">#REF!</definedName>
    <definedName name="zebra" localSheetId="3">#REF!</definedName>
    <definedName name="zebra" localSheetId="6">#REF!</definedName>
    <definedName name="zebra">#REF!</definedName>
    <definedName name="zenil" localSheetId="14">#REF!</definedName>
    <definedName name="zenil" localSheetId="5">#REF!</definedName>
    <definedName name="zenil" localSheetId="4">#REF!</definedName>
    <definedName name="zenil" localSheetId="0">#REF!</definedName>
    <definedName name="zenil" localSheetId="7">#REF!</definedName>
    <definedName name="zenil" localSheetId="21">#REF!</definedName>
    <definedName name="zenil" localSheetId="2">#REF!</definedName>
    <definedName name="zenil" localSheetId="9">#REF!</definedName>
    <definedName name="zenil" localSheetId="22">#REF!</definedName>
    <definedName name="zenil" localSheetId="23">#REF!</definedName>
    <definedName name="zenil" localSheetId="8">#REF!</definedName>
    <definedName name="zenil" localSheetId="3">#REF!</definedName>
    <definedName name="zenil" localSheetId="1">#REF!</definedName>
    <definedName name="zenil" localSheetId="6">#REF!</definedName>
    <definedName name="zenil">#REF!</definedName>
  </definedNames>
  <calcPr calcId="144525"/>
</workbook>
</file>

<file path=xl/calcChain.xml><?xml version="1.0" encoding="utf-8"?>
<calcChain xmlns="http://schemas.openxmlformats.org/spreadsheetml/2006/main">
  <c r="E42" i="22" l="1"/>
  <c r="E41" i="22"/>
  <c r="E40" i="22"/>
  <c r="E39" i="22"/>
  <c r="E38" i="22"/>
  <c r="E37" i="22"/>
  <c r="H18" i="38"/>
  <c r="K11" i="38"/>
  <c r="J11" i="38"/>
  <c r="I11" i="38"/>
  <c r="H11" i="38"/>
  <c r="G11" i="38"/>
  <c r="L33" i="37"/>
  <c r="N33" i="37"/>
  <c r="O33" i="37" s="1"/>
  <c r="K24" i="37"/>
  <c r="M33" i="37"/>
  <c r="G42" i="37"/>
  <c r="G41" i="37"/>
  <c r="G31" i="37"/>
  <c r="G30" i="37"/>
  <c r="G22" i="37"/>
  <c r="G21" i="37"/>
  <c r="K14" i="37"/>
  <c r="L14" i="37"/>
  <c r="I14" i="37"/>
  <c r="G12" i="37"/>
  <c r="G11" i="37"/>
  <c r="L19" i="13"/>
  <c r="L20" i="13"/>
  <c r="G23" i="13"/>
  <c r="I23" i="13" s="1"/>
  <c r="I22" i="13"/>
  <c r="G21" i="13"/>
  <c r="I21" i="13" s="1"/>
  <c r="G20" i="13"/>
  <c r="I20" i="13" s="1"/>
  <c r="G19" i="13"/>
  <c r="I19" i="13" s="1"/>
  <c r="G18" i="13"/>
  <c r="I18" i="13" s="1"/>
  <c r="I17" i="13"/>
  <c r="G16" i="13"/>
  <c r="I16" i="13" s="1"/>
  <c r="I15" i="13"/>
  <c r="G15" i="13"/>
  <c r="G14" i="13"/>
  <c r="I14" i="13" s="1"/>
  <c r="I13" i="13"/>
  <c r="G13" i="13"/>
  <c r="G12" i="13"/>
  <c r="I12" i="13" s="1"/>
  <c r="I11" i="13"/>
  <c r="G10" i="13"/>
  <c r="I10" i="13" s="1"/>
  <c r="K19" i="12"/>
  <c r="K20" i="12"/>
  <c r="K21" i="12"/>
  <c r="G23" i="12"/>
  <c r="I23" i="12" s="1"/>
  <c r="I22" i="12"/>
  <c r="G21" i="12"/>
  <c r="I21" i="12" s="1"/>
  <c r="G20" i="12"/>
  <c r="I20" i="12" s="1"/>
  <c r="G19" i="12"/>
  <c r="I19" i="12" s="1"/>
  <c r="G18" i="12"/>
  <c r="I18" i="12" s="1"/>
  <c r="I17" i="12"/>
  <c r="G16" i="12"/>
  <c r="I16" i="12" s="1"/>
  <c r="I15" i="12"/>
  <c r="G15" i="12"/>
  <c r="G14" i="12"/>
  <c r="I14" i="12" s="1"/>
  <c r="I13" i="12"/>
  <c r="G13" i="12"/>
  <c r="G12" i="12"/>
  <c r="I12" i="12" s="1"/>
  <c r="I11" i="12"/>
  <c r="G10" i="12"/>
  <c r="I10" i="12" s="1"/>
  <c r="K21" i="11"/>
  <c r="K22" i="11"/>
  <c r="I23" i="11"/>
  <c r="G23" i="11"/>
  <c r="I22" i="11"/>
  <c r="G21" i="11"/>
  <c r="I21" i="11" s="1"/>
  <c r="G20" i="11"/>
  <c r="I20" i="11" s="1"/>
  <c r="G19" i="11"/>
  <c r="I19" i="11" s="1"/>
  <c r="G18" i="11"/>
  <c r="I18" i="11" s="1"/>
  <c r="I17" i="11"/>
  <c r="I16" i="11"/>
  <c r="G16" i="11"/>
  <c r="I15" i="11"/>
  <c r="G15" i="11"/>
  <c r="I14" i="11"/>
  <c r="G14" i="11"/>
  <c r="I13" i="11"/>
  <c r="G13" i="11"/>
  <c r="I12" i="11"/>
  <c r="G12" i="11"/>
  <c r="I11" i="11"/>
  <c r="G10" i="11"/>
  <c r="I10" i="11" s="1"/>
  <c r="J19" i="10"/>
  <c r="K19" i="10"/>
  <c r="M19" i="10"/>
  <c r="J20" i="10"/>
  <c r="K20" i="10"/>
  <c r="M20" i="10"/>
  <c r="J20" i="9"/>
  <c r="K20" i="9"/>
  <c r="J21" i="9"/>
  <c r="K21" i="9"/>
  <c r="J20" i="8"/>
  <c r="K20" i="8"/>
  <c r="K21" i="8"/>
  <c r="K21" i="7"/>
  <c r="K22" i="7"/>
  <c r="G23" i="10"/>
  <c r="I23" i="10" s="1"/>
  <c r="I22" i="10"/>
  <c r="G21" i="10"/>
  <c r="I21" i="10" s="1"/>
  <c r="G20" i="10"/>
  <c r="I20" i="10" s="1"/>
  <c r="G19" i="10"/>
  <c r="I19" i="10" s="1"/>
  <c r="G18" i="10"/>
  <c r="I18" i="10" s="1"/>
  <c r="I17" i="10"/>
  <c r="G16" i="10"/>
  <c r="I16" i="10" s="1"/>
  <c r="I15" i="10"/>
  <c r="G15" i="10"/>
  <c r="G14" i="10"/>
  <c r="I14" i="10" s="1"/>
  <c r="I13" i="10"/>
  <c r="G13" i="10"/>
  <c r="G12" i="10"/>
  <c r="I12" i="10" s="1"/>
  <c r="I11" i="10"/>
  <c r="G10" i="10"/>
  <c r="I10" i="10" s="1"/>
  <c r="G23" i="9"/>
  <c r="I23" i="9" s="1"/>
  <c r="I22" i="9"/>
  <c r="G21" i="9"/>
  <c r="I21" i="9" s="1"/>
  <c r="G20" i="9"/>
  <c r="I20" i="9" s="1"/>
  <c r="G19" i="9"/>
  <c r="I19" i="9" s="1"/>
  <c r="G18" i="9"/>
  <c r="I18" i="9" s="1"/>
  <c r="I17" i="9"/>
  <c r="I16" i="9"/>
  <c r="G16" i="9"/>
  <c r="I15" i="9"/>
  <c r="G15" i="9"/>
  <c r="I14" i="9"/>
  <c r="G14" i="9"/>
  <c r="I13" i="9"/>
  <c r="G13" i="9"/>
  <c r="I12" i="9"/>
  <c r="G12" i="9"/>
  <c r="I11" i="9"/>
  <c r="G10" i="9"/>
  <c r="I10" i="9" s="1"/>
  <c r="G23" i="8"/>
  <c r="I23" i="8" s="1"/>
  <c r="I22" i="8"/>
  <c r="G21" i="8"/>
  <c r="I21" i="8" s="1"/>
  <c r="G20" i="8"/>
  <c r="I20" i="8" s="1"/>
  <c r="G19" i="8"/>
  <c r="I19" i="8" s="1"/>
  <c r="G18" i="8"/>
  <c r="I18" i="8" s="1"/>
  <c r="I17" i="8"/>
  <c r="G16" i="8"/>
  <c r="I16" i="8" s="1"/>
  <c r="I15" i="8"/>
  <c r="G15" i="8"/>
  <c r="G14" i="8"/>
  <c r="I14" i="8" s="1"/>
  <c r="I13" i="8"/>
  <c r="G13" i="8"/>
  <c r="G12" i="8"/>
  <c r="I12" i="8" s="1"/>
  <c r="I11" i="8"/>
  <c r="G10" i="8"/>
  <c r="I10" i="8" s="1"/>
  <c r="G23" i="7"/>
  <c r="I23" i="7" s="1"/>
  <c r="I22" i="7"/>
  <c r="G21" i="7"/>
  <c r="I21" i="7" s="1"/>
  <c r="G20" i="7"/>
  <c r="I20" i="7" s="1"/>
  <c r="G19" i="7"/>
  <c r="I19" i="7" s="1"/>
  <c r="G18" i="7"/>
  <c r="I18" i="7" s="1"/>
  <c r="I17" i="7"/>
  <c r="G16" i="7"/>
  <c r="I16" i="7" s="1"/>
  <c r="I15" i="7"/>
  <c r="G15" i="7"/>
  <c r="G14" i="7"/>
  <c r="I14" i="7" s="1"/>
  <c r="I13" i="7"/>
  <c r="G13" i="7"/>
  <c r="G12" i="7"/>
  <c r="I12" i="7" s="1"/>
  <c r="I11" i="7"/>
  <c r="G10" i="7"/>
  <c r="I10" i="7" s="1"/>
  <c r="I25" i="6"/>
  <c r="K21" i="6"/>
  <c r="K22" i="6"/>
  <c r="G23" i="6"/>
  <c r="I23" i="6" s="1"/>
  <c r="I22" i="6"/>
  <c r="G21" i="6"/>
  <c r="I21" i="6" s="1"/>
  <c r="G20" i="6"/>
  <c r="I20" i="6" s="1"/>
  <c r="G19" i="6"/>
  <c r="I19" i="6" s="1"/>
  <c r="G18" i="6"/>
  <c r="I18" i="6" s="1"/>
  <c r="I17" i="6"/>
  <c r="G16" i="6"/>
  <c r="I16" i="6" s="1"/>
  <c r="I15" i="6"/>
  <c r="G15" i="6"/>
  <c r="G14" i="6"/>
  <c r="I14" i="6" s="1"/>
  <c r="I13" i="6"/>
  <c r="G13" i="6"/>
  <c r="G12" i="6"/>
  <c r="I12" i="6" s="1"/>
  <c r="I11" i="6"/>
  <c r="G10" i="6"/>
  <c r="I10" i="6" s="1"/>
  <c r="K21" i="3"/>
  <c r="K22" i="3"/>
  <c r="K20" i="4"/>
  <c r="L20" i="4"/>
  <c r="M20" i="4" s="1"/>
  <c r="K21" i="4"/>
  <c r="L21" i="4"/>
  <c r="M21" i="4" s="1"/>
  <c r="G23" i="5"/>
  <c r="I23" i="5" s="1"/>
  <c r="I22" i="5"/>
  <c r="G21" i="5"/>
  <c r="I21" i="5" s="1"/>
  <c r="G20" i="5"/>
  <c r="I20" i="5" s="1"/>
  <c r="G19" i="5"/>
  <c r="I19" i="5" s="1"/>
  <c r="G18" i="5"/>
  <c r="I18" i="5" s="1"/>
  <c r="I17" i="5"/>
  <c r="G16" i="5"/>
  <c r="I16" i="5" s="1"/>
  <c r="I15" i="5"/>
  <c r="G15" i="5"/>
  <c r="G14" i="5"/>
  <c r="I14" i="5" s="1"/>
  <c r="I13" i="5"/>
  <c r="G13" i="5"/>
  <c r="G12" i="5"/>
  <c r="I12" i="5" s="1"/>
  <c r="I11" i="5"/>
  <c r="G10" i="5"/>
  <c r="I10" i="5" s="1"/>
  <c r="G23" i="4"/>
  <c r="I23" i="4" s="1"/>
  <c r="I22" i="4"/>
  <c r="G21" i="4"/>
  <c r="I21" i="4" s="1"/>
  <c r="G20" i="4"/>
  <c r="I20" i="4" s="1"/>
  <c r="G19" i="4"/>
  <c r="I19" i="4" s="1"/>
  <c r="G18" i="4"/>
  <c r="I18" i="4" s="1"/>
  <c r="I17" i="4"/>
  <c r="G16" i="4"/>
  <c r="I16" i="4" s="1"/>
  <c r="I15" i="4"/>
  <c r="G15" i="4"/>
  <c r="G14" i="4"/>
  <c r="I14" i="4" s="1"/>
  <c r="I13" i="4"/>
  <c r="G13" i="4"/>
  <c r="G12" i="4"/>
  <c r="I12" i="4" s="1"/>
  <c r="I11" i="4"/>
  <c r="G10" i="4"/>
  <c r="I10" i="4" s="1"/>
  <c r="G23" i="3"/>
  <c r="I23" i="3" s="1"/>
  <c r="I22" i="3"/>
  <c r="G21" i="3"/>
  <c r="I21" i="3" s="1"/>
  <c r="G20" i="3"/>
  <c r="I20" i="3" s="1"/>
  <c r="G19" i="3"/>
  <c r="I19" i="3" s="1"/>
  <c r="G18" i="3"/>
  <c r="I18" i="3" s="1"/>
  <c r="I17" i="3"/>
  <c r="G16" i="3"/>
  <c r="I16" i="3" s="1"/>
  <c r="I15" i="3"/>
  <c r="G15" i="3"/>
  <c r="G14" i="3"/>
  <c r="I14" i="3" s="1"/>
  <c r="I13" i="3"/>
  <c r="G13" i="3"/>
  <c r="G12" i="3"/>
  <c r="I12" i="3" s="1"/>
  <c r="I11" i="3"/>
  <c r="G10" i="3"/>
  <c r="I10" i="3" s="1"/>
  <c r="I25" i="3" s="1"/>
  <c r="G23" i="2"/>
  <c r="G21" i="2"/>
  <c r="K19" i="2"/>
  <c r="I19" i="2"/>
  <c r="G20" i="2"/>
  <c r="I20" i="2" s="1"/>
  <c r="K20" i="2" s="1"/>
  <c r="G19" i="2"/>
  <c r="G18" i="2"/>
  <c r="I16" i="2"/>
  <c r="K16" i="2" s="1"/>
  <c r="G16" i="2"/>
  <c r="G15" i="2"/>
  <c r="G14" i="2"/>
  <c r="G13" i="2"/>
  <c r="I13" i="2" s="1"/>
  <c r="K13" i="2" s="1"/>
  <c r="G12" i="2"/>
  <c r="I12" i="2" s="1"/>
  <c r="K12" i="2" s="1"/>
  <c r="G10" i="2"/>
  <c r="C44" i="22" l="1"/>
  <c r="G138" i="32"/>
  <c r="G137" i="32"/>
  <c r="G136" i="32"/>
  <c r="G135" i="32"/>
  <c r="G134" i="32"/>
  <c r="G133" i="32"/>
  <c r="G132" i="32"/>
  <c r="G131" i="32"/>
  <c r="G130" i="32"/>
  <c r="G129" i="32"/>
  <c r="G128" i="32"/>
  <c r="G127" i="32"/>
  <c r="G126" i="32"/>
  <c r="G125" i="32"/>
  <c r="G139" i="32" s="1"/>
  <c r="G124" i="32"/>
  <c r="C45" i="22"/>
  <c r="G120" i="32"/>
  <c r="G119" i="32"/>
  <c r="G118" i="32"/>
  <c r="G117" i="32"/>
  <c r="G116" i="32"/>
  <c r="G115" i="32"/>
  <c r="G114" i="32"/>
  <c r="G113" i="32"/>
  <c r="G112" i="32"/>
  <c r="G111" i="32"/>
  <c r="G110" i="32"/>
  <c r="G109" i="32"/>
  <c r="G108" i="32"/>
  <c r="G121" i="32" s="1"/>
  <c r="G107" i="32"/>
  <c r="G106" i="32"/>
  <c r="A47" i="22"/>
  <c r="C47" i="22"/>
  <c r="E95" i="32"/>
  <c r="E96" i="32"/>
  <c r="E94" i="32"/>
  <c r="E93" i="32"/>
  <c r="G102" i="32"/>
  <c r="G101" i="32"/>
  <c r="G100" i="32"/>
  <c r="G99" i="32"/>
  <c r="G98" i="32"/>
  <c r="G97" i="32"/>
  <c r="G96" i="32"/>
  <c r="G95" i="32"/>
  <c r="G94" i="32"/>
  <c r="G93" i="32"/>
  <c r="G103" i="32" l="1"/>
  <c r="E14" i="32" l="1"/>
  <c r="E13" i="32"/>
  <c r="H13" i="38" l="1"/>
  <c r="I13" i="38"/>
  <c r="J13" i="38"/>
  <c r="K13" i="38"/>
  <c r="L13" i="38"/>
  <c r="G13" i="38"/>
  <c r="L20" i="38"/>
  <c r="K20" i="38"/>
  <c r="J20" i="38"/>
  <c r="I20" i="38"/>
  <c r="H20" i="38"/>
  <c r="G20" i="38"/>
  <c r="B5" i="38"/>
  <c r="B4" i="38"/>
  <c r="K45" i="37"/>
  <c r="K43" i="37"/>
  <c r="K42" i="37"/>
  <c r="K41" i="37"/>
  <c r="S34" i="37"/>
  <c r="M34" i="37"/>
  <c r="M32" i="37"/>
  <c r="M31" i="37"/>
  <c r="N30" i="37"/>
  <c r="M30" i="37"/>
  <c r="K25" i="37"/>
  <c r="K23" i="37"/>
  <c r="K22" i="37"/>
  <c r="K21" i="37"/>
  <c r="K15" i="37"/>
  <c r="L15" i="37" s="1"/>
  <c r="K13" i="37"/>
  <c r="L13" i="37" s="1"/>
  <c r="K12" i="37"/>
  <c r="L12" i="37" s="1"/>
  <c r="K11" i="37"/>
  <c r="L11" i="37" s="1"/>
  <c r="B5" i="37"/>
  <c r="B4" i="37"/>
  <c r="L16" i="37" l="1"/>
  <c r="E34" i="22" s="1"/>
  <c r="M35" i="37"/>
  <c r="K26" i="37"/>
  <c r="E35" i="22" s="1"/>
  <c r="O30" i="37"/>
  <c r="N31" i="37"/>
  <c r="L42" i="37" s="1"/>
  <c r="N42" i="37" s="1"/>
  <c r="N32" i="37"/>
  <c r="L43" i="37" s="1"/>
  <c r="N43" i="37" s="1"/>
  <c r="N34" i="37"/>
  <c r="L45" i="37" s="1"/>
  <c r="N45" i="37" s="1"/>
  <c r="L41" i="37"/>
  <c r="N35" i="37" l="1"/>
  <c r="O31" i="37"/>
  <c r="O34" i="37"/>
  <c r="L46" i="37"/>
  <c r="N41" i="37"/>
  <c r="N46" i="37" s="1"/>
  <c r="E36" i="22" s="1"/>
  <c r="O32" i="37"/>
  <c r="L23" i="13"/>
  <c r="L22" i="13"/>
  <c r="L21" i="13"/>
  <c r="L18" i="13"/>
  <c r="L17" i="13"/>
  <c r="L16" i="13"/>
  <c r="K23" i="12"/>
  <c r="K22" i="12"/>
  <c r="K18" i="12"/>
  <c r="K17" i="12"/>
  <c r="K16" i="12"/>
  <c r="K23" i="11"/>
  <c r="K20" i="11"/>
  <c r="K19" i="11"/>
  <c r="K18" i="11"/>
  <c r="K17" i="11"/>
  <c r="K16" i="11"/>
  <c r="J22" i="10"/>
  <c r="K22" i="10" s="1"/>
  <c r="M22" i="10" s="1"/>
  <c r="J18" i="9"/>
  <c r="J18" i="10" s="1"/>
  <c r="K18" i="10" s="1"/>
  <c r="M18" i="10" s="1"/>
  <c r="J19" i="9"/>
  <c r="J21" i="10" s="1"/>
  <c r="K21" i="10" s="1"/>
  <c r="M21" i="10" s="1"/>
  <c r="J22" i="9"/>
  <c r="J23" i="9"/>
  <c r="J23" i="10" s="1"/>
  <c r="K23" i="10" s="1"/>
  <c r="M23" i="10" s="1"/>
  <c r="J17" i="9"/>
  <c r="J17" i="10" s="1"/>
  <c r="K17" i="10" s="1"/>
  <c r="M17" i="10" s="1"/>
  <c r="J16" i="9"/>
  <c r="J16" i="10" s="1"/>
  <c r="K16" i="10" s="1"/>
  <c r="M16" i="10" s="1"/>
  <c r="J18" i="8"/>
  <c r="K18" i="8" s="1"/>
  <c r="K18" i="9" s="1"/>
  <c r="J19" i="8"/>
  <c r="K19" i="8" s="1"/>
  <c r="K19" i="9" s="1"/>
  <c r="J22" i="8"/>
  <c r="K22" i="8" s="1"/>
  <c r="K22" i="9" s="1"/>
  <c r="J23" i="8"/>
  <c r="K23" i="8" s="1"/>
  <c r="K23" i="9" s="1"/>
  <c r="J17" i="8"/>
  <c r="K17" i="8" s="1"/>
  <c r="K17" i="9" s="1"/>
  <c r="J16" i="8"/>
  <c r="K16" i="8" s="1"/>
  <c r="K16" i="9" s="1"/>
  <c r="K16" i="7"/>
  <c r="K17" i="7"/>
  <c r="K18" i="7"/>
  <c r="K19" i="7"/>
  <c r="K20" i="7"/>
  <c r="K23" i="7"/>
  <c r="K15" i="6"/>
  <c r="K16" i="6"/>
  <c r="K17" i="6"/>
  <c r="K18" i="6"/>
  <c r="K19" i="6"/>
  <c r="K20" i="6"/>
  <c r="K16" i="3"/>
  <c r="K17" i="3"/>
  <c r="K18" i="3"/>
  <c r="K19" i="3"/>
  <c r="K20" i="3"/>
  <c r="K23" i="3"/>
  <c r="K24" i="3"/>
  <c r="K18" i="2"/>
  <c r="K22" i="2"/>
  <c r="K24" i="2"/>
  <c r="I23" i="2"/>
  <c r="K23" i="2" s="1"/>
  <c r="I22" i="2"/>
  <c r="I21" i="2"/>
  <c r="K21" i="2" s="1"/>
  <c r="I18" i="2"/>
  <c r="I17" i="2"/>
  <c r="I15" i="2"/>
  <c r="I14" i="2"/>
  <c r="I11" i="2"/>
  <c r="I10" i="2"/>
  <c r="K11" i="4"/>
  <c r="K12" i="4"/>
  <c r="K13" i="4"/>
  <c r="K14" i="4"/>
  <c r="K15" i="4"/>
  <c r="K16" i="4"/>
  <c r="M16" i="4" s="1"/>
  <c r="K17" i="4"/>
  <c r="M17" i="4" s="1"/>
  <c r="K18" i="4"/>
  <c r="K19" i="4"/>
  <c r="K22" i="4"/>
  <c r="M22" i="4" s="1"/>
  <c r="K23" i="4"/>
  <c r="M23" i="4" s="1"/>
  <c r="K24" i="4"/>
  <c r="K10" i="4"/>
  <c r="L16" i="4"/>
  <c r="L17" i="4"/>
  <c r="M18" i="4"/>
  <c r="L18" i="4"/>
  <c r="L19" i="4"/>
  <c r="L22" i="4"/>
  <c r="L23" i="4"/>
  <c r="O35" i="37" l="1"/>
  <c r="M19" i="4"/>
  <c r="M21" i="26" l="1"/>
  <c r="G73" i="32" l="1"/>
  <c r="G72" i="32"/>
  <c r="G71" i="32"/>
  <c r="G70" i="32"/>
  <c r="G69" i="32"/>
  <c r="G68" i="32"/>
  <c r="G77" i="32"/>
  <c r="G78" i="32"/>
  <c r="G79" i="32"/>
  <c r="G80" i="32"/>
  <c r="G81" i="32"/>
  <c r="G82" i="32"/>
  <c r="G83" i="32"/>
  <c r="G84" i="32"/>
  <c r="G85" i="32"/>
  <c r="G86" i="32"/>
  <c r="G87" i="32"/>
  <c r="G88" i="32"/>
  <c r="G89" i="32"/>
  <c r="G76" i="32"/>
  <c r="A26" i="22"/>
  <c r="F11" i="33" l="1"/>
  <c r="F11" i="26"/>
  <c r="E7" i="30" l="1"/>
  <c r="E6" i="30"/>
  <c r="N58" i="36" l="1"/>
  <c r="L56" i="36"/>
  <c r="G56" i="36"/>
  <c r="I56" i="36" s="1"/>
  <c r="R55" i="36"/>
  <c r="L55" i="36"/>
  <c r="G55" i="36"/>
  <c r="I55" i="36" s="1"/>
  <c r="L54" i="36"/>
  <c r="G54" i="36"/>
  <c r="I54" i="36" s="1"/>
  <c r="L53" i="36"/>
  <c r="G53" i="36"/>
  <c r="I53" i="36" s="1"/>
  <c r="N53" i="36" s="1"/>
  <c r="L51" i="36"/>
  <c r="I51" i="36"/>
  <c r="L50" i="36"/>
  <c r="G50" i="36"/>
  <c r="I50" i="36" s="1"/>
  <c r="L49" i="36"/>
  <c r="G49" i="36"/>
  <c r="I49" i="36" s="1"/>
  <c r="L47" i="36"/>
  <c r="G47" i="36"/>
  <c r="I47" i="36" s="1"/>
  <c r="N47" i="36" s="1"/>
  <c r="L46" i="36"/>
  <c r="G46" i="36"/>
  <c r="I46" i="36" s="1"/>
  <c r="L45" i="36"/>
  <c r="G45" i="36"/>
  <c r="I45" i="36" s="1"/>
  <c r="L44" i="36"/>
  <c r="G44" i="36"/>
  <c r="I44" i="36" s="1"/>
  <c r="L43" i="36"/>
  <c r="G43" i="36"/>
  <c r="I43" i="36" s="1"/>
  <c r="N43" i="36" s="1"/>
  <c r="L42" i="36"/>
  <c r="G42" i="36"/>
  <c r="I42" i="36" s="1"/>
  <c r="L41" i="36"/>
  <c r="G41" i="36"/>
  <c r="I41" i="36" s="1"/>
  <c r="L40" i="36"/>
  <c r="G40" i="36"/>
  <c r="I40" i="36" s="1"/>
  <c r="L39" i="36"/>
  <c r="G39" i="36"/>
  <c r="I39" i="36" s="1"/>
  <c r="N39" i="36" s="1"/>
  <c r="L38" i="36"/>
  <c r="G38" i="36"/>
  <c r="I38" i="36" s="1"/>
  <c r="L36" i="36"/>
  <c r="I36" i="36"/>
  <c r="L35" i="36"/>
  <c r="G35" i="36"/>
  <c r="I35" i="36" s="1"/>
  <c r="L34" i="36"/>
  <c r="G34" i="36"/>
  <c r="I34" i="36" s="1"/>
  <c r="N34" i="36" s="1"/>
  <c r="L33" i="36"/>
  <c r="G33" i="36"/>
  <c r="I33" i="36" s="1"/>
  <c r="L31" i="36"/>
  <c r="I31" i="36"/>
  <c r="L30" i="36"/>
  <c r="G30" i="36"/>
  <c r="I30" i="36" s="1"/>
  <c r="L29" i="36"/>
  <c r="G29" i="36"/>
  <c r="I29" i="36" s="1"/>
  <c r="N29" i="36" s="1"/>
  <c r="L28" i="36"/>
  <c r="G28" i="36"/>
  <c r="I28" i="36" s="1"/>
  <c r="L27" i="36"/>
  <c r="G27" i="36"/>
  <c r="I27" i="36" s="1"/>
  <c r="L26" i="36"/>
  <c r="G26" i="36"/>
  <c r="I26" i="36" s="1"/>
  <c r="L25" i="36"/>
  <c r="G25" i="36"/>
  <c r="I25" i="36" s="1"/>
  <c r="N25" i="36" s="1"/>
  <c r="L24" i="36"/>
  <c r="G24" i="36"/>
  <c r="I24" i="36" s="1"/>
  <c r="L23" i="36"/>
  <c r="G23" i="36"/>
  <c r="I23" i="36" s="1"/>
  <c r="L22" i="36"/>
  <c r="G22" i="36"/>
  <c r="I22" i="36" s="1"/>
  <c r="L20" i="36"/>
  <c r="I20" i="36"/>
  <c r="N20" i="36" s="1"/>
  <c r="L19" i="36"/>
  <c r="G19" i="36"/>
  <c r="I19" i="36" s="1"/>
  <c r="L18" i="36"/>
  <c r="G18" i="36"/>
  <c r="I18" i="36" s="1"/>
  <c r="L17" i="36"/>
  <c r="G17" i="36"/>
  <c r="I17" i="36" s="1"/>
  <c r="L16" i="36"/>
  <c r="G16" i="36"/>
  <c r="I16" i="36" s="1"/>
  <c r="N16" i="36" s="1"/>
  <c r="L15" i="36"/>
  <c r="G15" i="36"/>
  <c r="I15" i="36" s="1"/>
  <c r="L14" i="36"/>
  <c r="G14" i="36"/>
  <c r="I14" i="36" s="1"/>
  <c r="L13" i="36"/>
  <c r="G13" i="36"/>
  <c r="I13" i="36" s="1"/>
  <c r="L12" i="36"/>
  <c r="G12" i="36"/>
  <c r="I12" i="36" s="1"/>
  <c r="N12" i="36" s="1"/>
  <c r="L11" i="36"/>
  <c r="G11" i="36"/>
  <c r="I11" i="36" s="1"/>
  <c r="N56" i="36" l="1"/>
  <c r="N14" i="36"/>
  <c r="N18" i="36"/>
  <c r="N23" i="36"/>
  <c r="N27" i="36"/>
  <c r="N31" i="36"/>
  <c r="N36" i="36"/>
  <c r="N41" i="36"/>
  <c r="N45" i="36"/>
  <c r="N50" i="36"/>
  <c r="N55" i="36"/>
  <c r="N15" i="36"/>
  <c r="N19" i="36"/>
  <c r="N24" i="36"/>
  <c r="N28" i="36"/>
  <c r="N33" i="36"/>
  <c r="N38" i="36"/>
  <c r="N42" i="36"/>
  <c r="N46" i="36"/>
  <c r="N51" i="36"/>
  <c r="N13" i="36"/>
  <c r="N17" i="36"/>
  <c r="N22" i="36"/>
  <c r="N26" i="36"/>
  <c r="N30" i="36"/>
  <c r="N35" i="36"/>
  <c r="N40" i="36"/>
  <c r="N44" i="36"/>
  <c r="N49" i="36"/>
  <c r="N54" i="36"/>
  <c r="O58" i="36"/>
  <c r="N11" i="36"/>
  <c r="I59" i="36"/>
  <c r="N59" i="36" l="1"/>
  <c r="O47" i="36"/>
  <c r="O36" i="36"/>
  <c r="O56" i="36"/>
  <c r="O51" i="36"/>
  <c r="O20" i="36"/>
  <c r="O31" i="36"/>
  <c r="H78" i="32"/>
  <c r="P47" i="36" l="1"/>
  <c r="B26" i="33" l="1"/>
  <c r="B25" i="26"/>
  <c r="L15" i="4"/>
  <c r="L14" i="4"/>
  <c r="L13" i="4"/>
  <c r="L12" i="4"/>
  <c r="L10" i="4"/>
  <c r="L11" i="4"/>
  <c r="L24" i="4" s="1"/>
  <c r="D22" i="29" l="1"/>
  <c r="A25" i="22" l="1"/>
  <c r="G90" i="32" l="1"/>
  <c r="G74" i="32"/>
  <c r="I15" i="32" l="1"/>
  <c r="A9" i="33" l="1"/>
  <c r="A9" i="26"/>
  <c r="B24" i="33"/>
  <c r="L21" i="33"/>
  <c r="J21" i="33"/>
  <c r="H21" i="33"/>
  <c r="F21" i="33"/>
  <c r="B20" i="33"/>
  <c r="A10" i="33"/>
  <c r="F5" i="33"/>
  <c r="B21" i="26"/>
  <c r="J22" i="26"/>
  <c r="H22" i="26"/>
  <c r="J37" i="11"/>
  <c r="C7" i="32" l="1"/>
  <c r="F3" i="30"/>
  <c r="F5" i="26"/>
  <c r="C6" i="32"/>
  <c r="C5" i="32"/>
  <c r="C4" i="32"/>
  <c r="C3" i="32"/>
  <c r="C2" i="32"/>
  <c r="A15" i="22"/>
  <c r="C15" i="22"/>
  <c r="G64" i="32"/>
  <c r="G63" i="32"/>
  <c r="G62" i="32"/>
  <c r="G61" i="32"/>
  <c r="G60" i="32"/>
  <c r="G56" i="32"/>
  <c r="G55" i="32"/>
  <c r="G54" i="32"/>
  <c r="G53" i="32"/>
  <c r="G52" i="32"/>
  <c r="G51" i="32"/>
  <c r="G50" i="32"/>
  <c r="G49" i="32"/>
  <c r="G48" i="32"/>
  <c r="G47" i="32"/>
  <c r="A46" i="32"/>
  <c r="A42" i="32"/>
  <c r="G40" i="32"/>
  <c r="G39" i="32"/>
  <c r="G37" i="32"/>
  <c r="G36" i="32"/>
  <c r="G31" i="32"/>
  <c r="G30" i="32"/>
  <c r="G29" i="32"/>
  <c r="F28" i="32"/>
  <c r="G28" i="32" s="1"/>
  <c r="G27" i="32"/>
  <c r="G25" i="32"/>
  <c r="G23" i="32"/>
  <c r="G22" i="32"/>
  <c r="G21" i="32"/>
  <c r="G14" i="32"/>
  <c r="G13" i="32"/>
  <c r="A41" i="31"/>
  <c r="A40" i="31"/>
  <c r="A39" i="31"/>
  <c r="A10" i="26"/>
  <c r="B7" i="30"/>
  <c r="B6" i="30"/>
  <c r="B5" i="30"/>
  <c r="B4" i="30"/>
  <c r="I7" i="30"/>
  <c r="A5" i="29"/>
  <c r="A4" i="29"/>
  <c r="A3" i="29"/>
  <c r="A2" i="29"/>
  <c r="A2" i="28"/>
  <c r="A4" i="28"/>
  <c r="A5" i="28"/>
  <c r="A3" i="28"/>
  <c r="D16" i="29"/>
  <c r="D25" i="29" s="1"/>
  <c r="D10" i="29"/>
  <c r="D19" i="28"/>
  <c r="K6" i="33" s="1"/>
  <c r="D16" i="28"/>
  <c r="D10" i="28"/>
  <c r="E7" i="22" l="1"/>
  <c r="I8" i="30"/>
  <c r="K7" i="33"/>
  <c r="E6" i="22"/>
  <c r="G30" i="22" s="1"/>
  <c r="K6" i="26"/>
  <c r="G65" i="32"/>
  <c r="G32" i="32"/>
  <c r="F46" i="32" s="1"/>
  <c r="G46" i="32" s="1"/>
  <c r="G57" i="32" s="1"/>
  <c r="K7" i="26"/>
  <c r="G47" i="22" l="1"/>
  <c r="H47" i="22" s="1"/>
  <c r="I47" i="22" s="1"/>
  <c r="J47" i="22" s="1"/>
  <c r="G41" i="22"/>
  <c r="H41" i="22" s="1"/>
  <c r="I41" i="22" s="1"/>
  <c r="J41" i="22" s="1"/>
  <c r="G44" i="22"/>
  <c r="H44" i="22" s="1"/>
  <c r="I44" i="22" s="1"/>
  <c r="J44" i="22" s="1"/>
  <c r="G43" i="22"/>
  <c r="H43" i="22" s="1"/>
  <c r="I43" i="22" s="1"/>
  <c r="J43" i="22" s="1"/>
  <c r="G46" i="22"/>
  <c r="H46" i="22" s="1"/>
  <c r="I46" i="22" s="1"/>
  <c r="J46" i="22" s="1"/>
  <c r="G45" i="22"/>
  <c r="H45" i="22" s="1"/>
  <c r="I45" i="22" s="1"/>
  <c r="J45" i="22" s="1"/>
  <c r="G42" i="22"/>
  <c r="H42" i="22" s="1"/>
  <c r="I42" i="22" s="1"/>
  <c r="J42" i="22" s="1"/>
  <c r="G37" i="22"/>
  <c r="H37" i="22" s="1"/>
  <c r="I37" i="22" s="1"/>
  <c r="J37" i="22" s="1"/>
  <c r="G40" i="22"/>
  <c r="H40" i="22" s="1"/>
  <c r="I40" i="22" s="1"/>
  <c r="J40" i="22" s="1"/>
  <c r="G36" i="22"/>
  <c r="H36" i="22" s="1"/>
  <c r="I36" i="22" s="1"/>
  <c r="J36" i="22" s="1"/>
  <c r="G39" i="22"/>
  <c r="H39" i="22" s="1"/>
  <c r="I39" i="22" s="1"/>
  <c r="J39" i="22" s="1"/>
  <c r="G35" i="22"/>
  <c r="H35" i="22" s="1"/>
  <c r="I35" i="22" s="1"/>
  <c r="J35" i="22" s="1"/>
  <c r="G38" i="22"/>
  <c r="H38" i="22" s="1"/>
  <c r="I38" i="22" s="1"/>
  <c r="J38" i="22" s="1"/>
  <c r="G34" i="22"/>
  <c r="H34" i="22" s="1"/>
  <c r="I34" i="22" s="1"/>
  <c r="J34" i="22" s="1"/>
  <c r="G31" i="22"/>
  <c r="G27" i="22"/>
  <c r="H27" i="22" s="1"/>
  <c r="I27" i="22" s="1"/>
  <c r="J27" i="22" s="1"/>
  <c r="G15" i="22"/>
  <c r="F42" i="32"/>
  <c r="G42" i="32" s="1"/>
  <c r="G43" i="32" s="1"/>
  <c r="J33" i="22" l="1"/>
  <c r="D25" i="26" l="1"/>
  <c r="E11" i="22"/>
  <c r="J25" i="26" l="1"/>
  <c r="F25" i="26"/>
  <c r="H25" i="26"/>
  <c r="L25" i="26"/>
  <c r="D26" i="33"/>
  <c r="L26" i="33" s="1"/>
  <c r="A24" i="27"/>
  <c r="I21" i="27"/>
  <c r="K21" i="27" s="1"/>
  <c r="I20" i="27"/>
  <c r="K20" i="27" s="1"/>
  <c r="I19" i="27"/>
  <c r="K19" i="27" s="1"/>
  <c r="I18" i="27"/>
  <c r="K18" i="27" s="1"/>
  <c r="I17" i="27"/>
  <c r="K17" i="27" s="1"/>
  <c r="I16" i="27"/>
  <c r="K16" i="27" s="1"/>
  <c r="I15" i="27"/>
  <c r="K15" i="27" s="1"/>
  <c r="I14" i="27"/>
  <c r="K14" i="27" s="1"/>
  <c r="I13" i="27"/>
  <c r="K13" i="27" s="1"/>
  <c r="I12" i="27"/>
  <c r="K12" i="27" s="1"/>
  <c r="I11" i="27"/>
  <c r="K11" i="27" s="1"/>
  <c r="C4" i="27"/>
  <c r="A1" i="27"/>
  <c r="F22" i="26"/>
  <c r="L22" i="26"/>
  <c r="H31" i="22"/>
  <c r="H30" i="22"/>
  <c r="J26" i="33" l="1"/>
  <c r="K23" i="27"/>
  <c r="C6" i="13"/>
  <c r="C5" i="13"/>
  <c r="C4" i="13"/>
  <c r="C6" i="12"/>
  <c r="C5" i="12"/>
  <c r="C4" i="12"/>
  <c r="C6" i="11"/>
  <c r="C5" i="11"/>
  <c r="C4" i="11"/>
  <c r="C6" i="10"/>
  <c r="C5" i="10"/>
  <c r="C4" i="10"/>
  <c r="C6" i="9"/>
  <c r="C5" i="9"/>
  <c r="C4" i="9"/>
  <c r="C6" i="8"/>
  <c r="C5" i="8"/>
  <c r="C4" i="8"/>
  <c r="C6" i="7"/>
  <c r="C5" i="7"/>
  <c r="C4" i="7"/>
  <c r="C6" i="6"/>
  <c r="C5" i="6"/>
  <c r="C4" i="6"/>
  <c r="C6" i="5"/>
  <c r="C5" i="5"/>
  <c r="C4" i="5"/>
  <c r="C6" i="4"/>
  <c r="C5" i="4"/>
  <c r="C4" i="4"/>
  <c r="C6" i="3"/>
  <c r="C5" i="3"/>
  <c r="C4" i="3"/>
  <c r="A1" i="13"/>
  <c r="A1" i="12"/>
  <c r="A1" i="11"/>
  <c r="A1" i="9"/>
  <c r="A1" i="10" s="1"/>
  <c r="A1" i="8"/>
  <c r="A1" i="7"/>
  <c r="A1" i="6"/>
  <c r="A1" i="5"/>
  <c r="A1" i="4"/>
  <c r="A1" i="3"/>
  <c r="A26" i="13"/>
  <c r="A26" i="12"/>
  <c r="A26" i="11"/>
  <c r="A26" i="10"/>
  <c r="A26" i="9"/>
  <c r="A26" i="8"/>
  <c r="A26" i="7"/>
  <c r="A26" i="6"/>
  <c r="A26" i="5"/>
  <c r="A26" i="3"/>
  <c r="M24" i="4"/>
  <c r="L15" i="13"/>
  <c r="L14" i="13"/>
  <c r="L13" i="13"/>
  <c r="L10" i="13"/>
  <c r="K15" i="12"/>
  <c r="K14" i="12"/>
  <c r="K13" i="12"/>
  <c r="K12" i="12"/>
  <c r="K11" i="12"/>
  <c r="K10" i="12"/>
  <c r="K15" i="11"/>
  <c r="K14" i="11"/>
  <c r="K13" i="11"/>
  <c r="K12" i="11"/>
  <c r="K11" i="11"/>
  <c r="K10" i="11"/>
  <c r="K15" i="7"/>
  <c r="K14" i="7"/>
  <c r="K13" i="7"/>
  <c r="K12" i="7"/>
  <c r="K11" i="7"/>
  <c r="K10" i="7"/>
  <c r="K23" i="6"/>
  <c r="K14" i="6"/>
  <c r="K13" i="6"/>
  <c r="K12" i="6"/>
  <c r="K11" i="6"/>
  <c r="K10" i="6"/>
  <c r="M15" i="4"/>
  <c r="M14" i="4"/>
  <c r="M13" i="4"/>
  <c r="M12" i="4"/>
  <c r="M11" i="4"/>
  <c r="M10" i="4"/>
  <c r="K15" i="3"/>
  <c r="K14" i="3"/>
  <c r="K13" i="3"/>
  <c r="K12" i="3"/>
  <c r="K11" i="3"/>
  <c r="K10" i="3"/>
  <c r="N96" i="22"/>
  <c r="A22" i="22"/>
  <c r="L12" i="13"/>
  <c r="L24" i="13"/>
  <c r="K24" i="12"/>
  <c r="U10" i="11"/>
  <c r="K24" i="11"/>
  <c r="P10" i="10"/>
  <c r="J10" i="9"/>
  <c r="J10" i="10" s="1"/>
  <c r="K10" i="10" s="1"/>
  <c r="J11" i="9"/>
  <c r="J11" i="10" s="1"/>
  <c r="J12" i="9"/>
  <c r="J12" i="10" s="1"/>
  <c r="J13" i="9"/>
  <c r="J13" i="10" s="1"/>
  <c r="K13" i="10" s="1"/>
  <c r="J14" i="9"/>
  <c r="J14" i="10" s="1"/>
  <c r="J15" i="9"/>
  <c r="J15" i="10" s="1"/>
  <c r="J24" i="9"/>
  <c r="J24" i="10" s="1"/>
  <c r="K24" i="10" s="1"/>
  <c r="M24" i="10" s="1"/>
  <c r="J10" i="8"/>
  <c r="J11" i="8"/>
  <c r="J12" i="8"/>
  <c r="K12" i="8" s="1"/>
  <c r="J13" i="8"/>
  <c r="K13" i="8" s="1"/>
  <c r="J14" i="8"/>
  <c r="K14" i="8" s="1"/>
  <c r="J15" i="8"/>
  <c r="J24" i="8"/>
  <c r="K24" i="7"/>
  <c r="K24" i="6"/>
  <c r="K17" i="2"/>
  <c r="K15" i="2"/>
  <c r="K14" i="2"/>
  <c r="K11" i="2"/>
  <c r="K10" i="2"/>
  <c r="K10" i="8" l="1"/>
  <c r="K12" i="10"/>
  <c r="M12" i="10" s="1"/>
  <c r="K11" i="10"/>
  <c r="M11" i="10" s="1"/>
  <c r="K11" i="8"/>
  <c r="K11" i="9" s="1"/>
  <c r="I25" i="8"/>
  <c r="K24" i="8"/>
  <c r="K24" i="9" s="1"/>
  <c r="K15" i="10"/>
  <c r="M15" i="10" s="1"/>
  <c r="K15" i="8"/>
  <c r="K15" i="9" s="1"/>
  <c r="K14" i="10"/>
  <c r="M14" i="10" s="1"/>
  <c r="K12" i="9"/>
  <c r="M13" i="10"/>
  <c r="I25" i="13"/>
  <c r="K25" i="12"/>
  <c r="E31" i="22" s="1"/>
  <c r="I25" i="12"/>
  <c r="E26" i="22" s="1"/>
  <c r="K25" i="11"/>
  <c r="E30" i="22" s="1"/>
  <c r="K14" i="9"/>
  <c r="K13" i="9"/>
  <c r="L11" i="13"/>
  <c r="L25" i="13" s="1"/>
  <c r="E29" i="22" s="1"/>
  <c r="K25" i="7"/>
  <c r="E22" i="22" s="1"/>
  <c r="K25" i="6"/>
  <c r="E21" i="22" s="1"/>
  <c r="I25" i="5"/>
  <c r="I30" i="22"/>
  <c r="I31" i="22"/>
  <c r="K25" i="3"/>
  <c r="K25" i="2"/>
  <c r="E18" i="22" s="1"/>
  <c r="M10" i="10"/>
  <c r="I25" i="11"/>
  <c r="E25" i="22" s="1"/>
  <c r="K10" i="9"/>
  <c r="M25" i="4"/>
  <c r="E19" i="22" s="1"/>
  <c r="I25" i="2"/>
  <c r="E20" i="22" l="1"/>
  <c r="E16" i="32"/>
  <c r="G16" i="32" s="1"/>
  <c r="E15" i="32"/>
  <c r="G15" i="32" s="1"/>
  <c r="J31" i="22"/>
  <c r="J30" i="22"/>
  <c r="M25" i="10"/>
  <c r="E24" i="22" s="1"/>
  <c r="K25" i="9"/>
  <c r="K25" i="8"/>
  <c r="E23" i="22" s="1"/>
  <c r="G28" i="22"/>
  <c r="H28" i="22" s="1"/>
  <c r="I28" i="22" s="1"/>
  <c r="J28" i="22" s="1"/>
  <c r="G24" i="22"/>
  <c r="H24" i="22" s="1"/>
  <c r="I24" i="22" s="1"/>
  <c r="G19" i="22"/>
  <c r="H19" i="22" s="1"/>
  <c r="I19" i="22" s="1"/>
  <c r="J19" i="22" s="1"/>
  <c r="G25" i="22"/>
  <c r="H25" i="22" s="1"/>
  <c r="I25" i="22" s="1"/>
  <c r="J25" i="22" s="1"/>
  <c r="G21" i="22"/>
  <c r="H21" i="22" s="1"/>
  <c r="I21" i="22" s="1"/>
  <c r="J21" i="22" s="1"/>
  <c r="G23" i="22"/>
  <c r="H23" i="22" s="1"/>
  <c r="I23" i="22" s="1"/>
  <c r="G12" i="22"/>
  <c r="H12" i="22" s="1"/>
  <c r="I12" i="22" s="1"/>
  <c r="J12" i="22" s="1"/>
  <c r="G18" i="22"/>
  <c r="H18" i="22" s="1"/>
  <c r="I18" i="22" s="1"/>
  <c r="J18" i="22" s="1"/>
  <c r="G26" i="22"/>
  <c r="H26" i="22" s="1"/>
  <c r="I26" i="22" s="1"/>
  <c r="J26" i="22" s="1"/>
  <c r="G20" i="22"/>
  <c r="H20" i="22" s="1"/>
  <c r="I20" i="22" s="1"/>
  <c r="G29" i="22"/>
  <c r="H29" i="22" s="1"/>
  <c r="I29" i="22" s="1"/>
  <c r="J29" i="22" s="1"/>
  <c r="G11" i="22"/>
  <c r="H11" i="22" s="1"/>
  <c r="I11" i="22" s="1"/>
  <c r="J11" i="22" s="1"/>
  <c r="G22" i="22"/>
  <c r="H22" i="22" s="1"/>
  <c r="I22" i="22" s="1"/>
  <c r="J22" i="22" s="1"/>
  <c r="G18" i="32" l="1"/>
  <c r="H15" i="22" s="1"/>
  <c r="I15" i="22" s="1"/>
  <c r="J15" i="22" s="1"/>
  <c r="J14" i="22" s="1"/>
  <c r="D20" i="33" s="1"/>
  <c r="J20" i="22"/>
  <c r="J24" i="22"/>
  <c r="J10" i="22"/>
  <c r="J23" i="22"/>
  <c r="D18" i="33" l="1"/>
  <c r="D21" i="26"/>
  <c r="F21" i="26" s="1"/>
  <c r="F20" i="33"/>
  <c r="H20" i="33"/>
  <c r="L20" i="33"/>
  <c r="J20" i="33"/>
  <c r="H18" i="33"/>
  <c r="L18" i="33"/>
  <c r="J18" i="33"/>
  <c r="F18" i="33"/>
  <c r="J17" i="22"/>
  <c r="J49" i="22" s="1"/>
  <c r="K51" i="22" s="1"/>
  <c r="D19" i="26"/>
  <c r="J21" i="26" l="1"/>
  <c r="L21" i="26"/>
  <c r="H21" i="26"/>
  <c r="D22" i="33"/>
  <c r="L22" i="33" s="1"/>
  <c r="L51" i="22"/>
  <c r="D23" i="26"/>
  <c r="F19" i="26"/>
  <c r="J19" i="26"/>
  <c r="H19" i="26"/>
  <c r="L19" i="26"/>
  <c r="F22" i="33" l="1"/>
  <c r="J22" i="33"/>
  <c r="H22" i="33"/>
  <c r="H23" i="26"/>
  <c r="H26" i="26" s="1"/>
  <c r="L23" i="26"/>
  <c r="J23" i="26"/>
  <c r="F23" i="26"/>
  <c r="F26" i="26" s="1"/>
  <c r="D24" i="33" l="1"/>
  <c r="K49" i="22"/>
  <c r="J26" i="26" l="1"/>
  <c r="D27" i="26"/>
  <c r="L24" i="33"/>
  <c r="L27" i="33" s="1"/>
  <c r="D28" i="33"/>
  <c r="J24" i="33"/>
  <c r="J27" i="33" s="1"/>
  <c r="D13" i="30"/>
  <c r="L26" i="26"/>
  <c r="H24" i="33"/>
  <c r="H27" i="33" s="1"/>
  <c r="K53" i="22"/>
  <c r="F24" i="33"/>
  <c r="F27" i="33" s="1"/>
  <c r="H13" i="30" l="1"/>
  <c r="H15" i="30" s="1"/>
  <c r="I26" i="26"/>
  <c r="G27" i="33"/>
  <c r="K27" i="33"/>
  <c r="I27" i="33"/>
  <c r="E27" i="33"/>
  <c r="F28" i="33"/>
  <c r="D15" i="30"/>
  <c r="E13" i="30" s="1"/>
  <c r="F27" i="26"/>
  <c r="E26" i="26"/>
  <c r="K26" i="26"/>
  <c r="G26" i="26"/>
  <c r="I13" i="30" l="1"/>
  <c r="F13" i="30"/>
  <c r="F15" i="30" s="1"/>
  <c r="E28" i="33"/>
  <c r="H28" i="33"/>
  <c r="E27" i="26"/>
  <c r="H27" i="26"/>
  <c r="G13" i="30" l="1"/>
  <c r="G28" i="33"/>
  <c r="J28" i="33"/>
  <c r="G27" i="26"/>
  <c r="J27" i="26"/>
  <c r="I28" i="33" l="1"/>
  <c r="L28" i="33"/>
  <c r="K28" i="33" s="1"/>
  <c r="L27" i="26"/>
  <c r="K27" i="26" s="1"/>
  <c r="I27" i="26"/>
</calcChain>
</file>

<file path=xl/sharedStrings.xml><?xml version="1.0" encoding="utf-8"?>
<sst xmlns="http://schemas.openxmlformats.org/spreadsheetml/2006/main" count="1619" uniqueCount="589">
  <si>
    <t>Código</t>
  </si>
  <si>
    <t>Item</t>
  </si>
  <si>
    <t>ESPECIFICAÇÃO</t>
  </si>
  <si>
    <t>Quantidade</t>
  </si>
  <si>
    <t>Unid.</t>
  </si>
  <si>
    <t>1.0</t>
  </si>
  <si>
    <t>SERVIÇOS PRELIMINARES</t>
  </si>
  <si>
    <t>74209/001</t>
  </si>
  <si>
    <t>1.1</t>
  </si>
  <si>
    <t>m2</t>
  </si>
  <si>
    <t>1.2</t>
  </si>
  <si>
    <t>2.0</t>
  </si>
  <si>
    <t>2.1</t>
  </si>
  <si>
    <t>2.2</t>
  </si>
  <si>
    <t>2.3</t>
  </si>
  <si>
    <t>3.0</t>
  </si>
  <si>
    <t>3.1</t>
  </si>
  <si>
    <t>m</t>
  </si>
  <si>
    <t>m3</t>
  </si>
  <si>
    <t>4.0</t>
  </si>
  <si>
    <t>TERRAPLENAGEM E PAVIMENTAÇÃO</t>
  </si>
  <si>
    <t>74205/001</t>
  </si>
  <si>
    <t>Escavação mecânica de material 1a. Categoria, proveniente de corte de subleito</t>
  </si>
  <si>
    <t>m3xKm</t>
  </si>
  <si>
    <t>txkm</t>
  </si>
  <si>
    <t>T</t>
  </si>
  <si>
    <t xml:space="preserve">                                                           T O T A L  DO  ORÇAMENTO</t>
  </si>
  <si>
    <t>PLANILHA PARA CÁLCULO</t>
  </si>
  <si>
    <t>Obra:</t>
  </si>
  <si>
    <t>Escav mecân mat 1ª categ., prov de corte de subleito</t>
  </si>
  <si>
    <t>Local:</t>
  </si>
  <si>
    <t>Bairro:</t>
  </si>
  <si>
    <t>(m³)</t>
  </si>
  <si>
    <t>Munic.:</t>
  </si>
  <si>
    <t>Sorriso</t>
  </si>
  <si>
    <t>Avenidas/Ruas</t>
  </si>
  <si>
    <t>Extensão</t>
  </si>
  <si>
    <t>Largura</t>
  </si>
  <si>
    <t>Área</t>
  </si>
  <si>
    <t>Espess. Média</t>
  </si>
  <si>
    <t>Volume</t>
  </si>
  <si>
    <t>OBSERVAÇÃO</t>
  </si>
  <si>
    <t>(m)</t>
  </si>
  <si>
    <t>(m²)</t>
  </si>
  <si>
    <t xml:space="preserve"> </t>
  </si>
  <si>
    <t>Espessura</t>
  </si>
  <si>
    <t>Carga e descarga mec de solo</t>
  </si>
  <si>
    <t>FOLHA Nº 01/01</t>
  </si>
  <si>
    <t>(m³.km)</t>
  </si>
  <si>
    <t>(km)</t>
  </si>
  <si>
    <t>Transporte</t>
  </si>
  <si>
    <t>DMT</t>
  </si>
  <si>
    <t>1ª categ com caminhão basc</t>
  </si>
  <si>
    <t>Transporte de material escav.</t>
  </si>
  <si>
    <t/>
  </si>
  <si>
    <t>Total - Sub-Leito</t>
  </si>
  <si>
    <t>SUBLEITO</t>
  </si>
  <si>
    <t>Sem Mistura Sub-base</t>
  </si>
  <si>
    <t xml:space="preserve">Estabil. Granulom de Solo </t>
  </si>
  <si>
    <t>Total -</t>
  </si>
  <si>
    <t>Sem Mistura - Base</t>
  </si>
  <si>
    <t xml:space="preserve">Total </t>
  </si>
  <si>
    <t>Aquis de material de jazida</t>
  </si>
  <si>
    <t xml:space="preserve">Total - </t>
  </si>
  <si>
    <t>de jazida - 1ª categ</t>
  </si>
  <si>
    <t>Escav e carga de material</t>
  </si>
  <si>
    <t>coloquei o empolamento aqui que nao havia</t>
  </si>
  <si>
    <t>(t.km)</t>
  </si>
  <si>
    <t>Transp de material de jazida</t>
  </si>
  <si>
    <t>Quantidade de Mat. Betum -    CM-30(ton)</t>
  </si>
  <si>
    <t>Taxa Mat. Bet. -CM-30       (ton/m2)</t>
  </si>
  <si>
    <t>Imprimação</t>
  </si>
  <si>
    <t>Mat Betuminoso (ton)</t>
  </si>
  <si>
    <t>Taxa Mat. Betuminoso</t>
  </si>
  <si>
    <t>Largura Média</t>
  </si>
  <si>
    <t>T.S.D</t>
  </si>
  <si>
    <t>Total</t>
  </si>
  <si>
    <t>Taxa</t>
  </si>
  <si>
    <t>Transp comercial em bascul rod pavimentada</t>
  </si>
  <si>
    <t>TOTAL</t>
  </si>
  <si>
    <t>BDI</t>
  </si>
  <si>
    <t>Indicador Físico</t>
  </si>
  <si>
    <t>PREÇO R$</t>
  </si>
  <si>
    <t>Custo Direto</t>
  </si>
  <si>
    <t>P. Total</t>
  </si>
  <si>
    <t>Placa de obra em chapa de aço galvanizado</t>
  </si>
  <si>
    <t>2.4</t>
  </si>
  <si>
    <t>ÁREA URBANA</t>
  </si>
  <si>
    <t>ITEM</t>
  </si>
  <si>
    <t>SERVIÇOS</t>
  </si>
  <si>
    <t>DIAS CONSECUTIVOS</t>
  </si>
  <si>
    <t>DISCRIMINAÇÃO</t>
  </si>
  <si>
    <t>30 dias</t>
  </si>
  <si>
    <t>60 dias</t>
  </si>
  <si>
    <t>(R$)</t>
  </si>
  <si>
    <t>%</t>
  </si>
  <si>
    <t>VALOR</t>
  </si>
  <si>
    <t>SERV. PRELIMINARES</t>
  </si>
  <si>
    <t xml:space="preserve"> FATURAMENTO SIMPLES (R$)</t>
  </si>
  <si>
    <t xml:space="preserve"> FATURAMENTO ACUMULADO (R$)</t>
  </si>
  <si>
    <t>COMPOSIÇÃO ANALÍTICA DA TAXA DE BONIFICAÇÃO E DESPESAS INDIRETAS (BDI)</t>
  </si>
  <si>
    <t>CUSTOS INDIRETOS</t>
  </si>
  <si>
    <t>1.3</t>
  </si>
  <si>
    <t>1.4</t>
  </si>
  <si>
    <t>Riscos</t>
  </si>
  <si>
    <t>1.5</t>
  </si>
  <si>
    <t>Despesas Financeiras</t>
  </si>
  <si>
    <t>TRIBUTOS</t>
  </si>
  <si>
    <t>Pis</t>
  </si>
  <si>
    <t>Cofins</t>
  </si>
  <si>
    <t>LUCRO</t>
  </si>
  <si>
    <t>Lucro</t>
  </si>
  <si>
    <t>TAXA TOTAL DE BDI</t>
  </si>
  <si>
    <t>Área de Contornos e Irregular</t>
  </si>
  <si>
    <t>Execução de Pavimentação Asfáltica</t>
  </si>
  <si>
    <t>Ruas do Bairro Nova Aliança</t>
  </si>
  <si>
    <t>Nova Aliança</t>
  </si>
  <si>
    <t>PREFEITURA MUNICIPAL DE SORRISO</t>
  </si>
  <si>
    <t>Rua Lobo Guará</t>
  </si>
  <si>
    <t>Rua Ari Maicá</t>
  </si>
  <si>
    <t>Rua Rio Branco</t>
  </si>
  <si>
    <t>Rua Adimilson Izidoro Soares</t>
  </si>
  <si>
    <t>Rua Alecrino de Souza</t>
  </si>
  <si>
    <t xml:space="preserve">Volume </t>
  </si>
  <si>
    <t xml:space="preserve"> PAVIMENTAÇÃO ASFÁLTICA </t>
  </si>
  <si>
    <t>Serviços Topográficos para pavimentação, inclusive notas de serviços, acompanhamento e greide</t>
  </si>
  <si>
    <t>I  →  Incidência de Impostos (PIS, COFINS e ISS)</t>
  </si>
  <si>
    <t>L  →  Taxa de Lucro/Remuneração</t>
  </si>
  <si>
    <t>DF    →  Despesas Financeiras</t>
  </si>
  <si>
    <t>G     →  Garantia</t>
  </si>
  <si>
    <t xml:space="preserve">R    →  Riscos </t>
  </si>
  <si>
    <t>S  →  Seguro</t>
  </si>
  <si>
    <t>AC  →  Administração Central</t>
  </si>
  <si>
    <t>Segundo Acórdão 2622/2013 do Tribunal de Contas da União – TCU, o cálculo do BDI deve ser feito da seguinte maneira:</t>
  </si>
  <si>
    <t>Seguros + Garantia</t>
  </si>
  <si>
    <t>Responsável Técnico: Gabriela Polachini CREA/RNP 121120804-4</t>
  </si>
  <si>
    <t>Tipo de Intervenção: Construção</t>
  </si>
  <si>
    <t>BDI (%)</t>
  </si>
  <si>
    <t>BDI (R$)</t>
  </si>
  <si>
    <t>mês</t>
  </si>
  <si>
    <t>CRONOGRAMA FÍSICO - FINANCEIRO</t>
  </si>
  <si>
    <t>Tipo de intervenção: Construção</t>
  </si>
  <si>
    <t>BDI*</t>
  </si>
  <si>
    <t>Obra: Pavimentação Asfáltica</t>
  </si>
  <si>
    <t>Local:Bairro Residencial Nova Aliança</t>
  </si>
  <si>
    <t>Avenida Oregon</t>
  </si>
  <si>
    <t>Jardim Califórnia</t>
  </si>
  <si>
    <t>Mobilização e Desmobilização de Equipamento Pesado</t>
  </si>
  <si>
    <t>CÓDIGO</t>
  </si>
  <si>
    <t>ENERGIA CONSUMIDA</t>
  </si>
  <si>
    <t>UNIDADE</t>
  </si>
  <si>
    <t>QUANTIA</t>
  </si>
  <si>
    <t>PESO DO EQUIPAMENTO (T)</t>
  </si>
  <si>
    <t>MOMENTO DE TRANSPORTE (TxkM)</t>
  </si>
  <si>
    <t>VALOR DO MOMENTO DE TRANSPORTE (R$)</t>
  </si>
  <si>
    <t>CUSTO PARCIAL (R$)</t>
  </si>
  <si>
    <t>POTÊNCIA (KW)</t>
  </si>
  <si>
    <t>TIPO COMBUSTÍVEL</t>
  </si>
  <si>
    <t>E006</t>
  </si>
  <si>
    <t>Motoniveladora, Caterpillar 120H</t>
  </si>
  <si>
    <t>Diesel</t>
  </si>
  <si>
    <t>unid.</t>
  </si>
  <si>
    <t>E016</t>
  </si>
  <si>
    <t>Carregadeira de Pneus, Case W-20 - 1,33m³</t>
  </si>
  <si>
    <t>E011</t>
  </si>
  <si>
    <t>Retroescavadeira, Massey Ferguson MF-86HF- de pneus</t>
  </si>
  <si>
    <t>E063</t>
  </si>
  <si>
    <t>Escavadeira Hidráulica : Caterpillar : 320 DL - c/ est. - cap 600 l p/ longo alcance (103 kW)</t>
  </si>
  <si>
    <t>E007</t>
  </si>
  <si>
    <t>Trator agrícola, Massey Fergusson MF 292/4</t>
  </si>
  <si>
    <t>1.6</t>
  </si>
  <si>
    <t>E400</t>
  </si>
  <si>
    <t xml:space="preserve">Caminhão Basculante : Mercedes Benz ATEGO 1518/36 - 5 m3  </t>
  </si>
  <si>
    <t>1.7</t>
  </si>
  <si>
    <t>E111</t>
  </si>
  <si>
    <t>Equip. Distribuição de Asfalto : Ferlex : - montado em caminhão MB 1620 6x2</t>
  </si>
  <si>
    <t>1.8</t>
  </si>
  <si>
    <t>E149</t>
  </si>
  <si>
    <t>Equipamento Distribuidor de Agregado - Spreed</t>
  </si>
  <si>
    <t>-</t>
  </si>
  <si>
    <t>1.9</t>
  </si>
  <si>
    <t>E105</t>
  </si>
  <si>
    <t>Rolo Compactador, Caterpillar PS-360 C - de pneus</t>
  </si>
  <si>
    <t>1.10</t>
  </si>
  <si>
    <t>E121</t>
  </si>
  <si>
    <t xml:space="preserve">Rolo Compactador : Dynapac : CA15 - liso vibrat.autoprop. </t>
  </si>
  <si>
    <t>1.11</t>
  </si>
  <si>
    <t>E013</t>
  </si>
  <si>
    <t>Rolo Compactador, Dynapac CA-25-p - Pé de carneiro</t>
  </si>
  <si>
    <t>OBS: A distância de mobilização foi estimada para uma distância de 450 km, tomando por base a distância de Cuiabá a Sorriso.</t>
  </si>
  <si>
    <t>74021/006</t>
  </si>
  <si>
    <t>Ensaio de Base Estabilizada Granulometricamente</t>
  </si>
  <si>
    <t>73847/001</t>
  </si>
  <si>
    <t>ALUGUEL CONTAINER/ESCRIT INCL INST ELET LARG=2,20 COMP=6,20M ALT=2,50M CHAPA ACO C/NERV TRAPEZ FORRO C/ISOL TERMO/ACUSTICO CHASSIS REFORC PISO COMPENS NAVAL EXC TRANSP/CARGA/DESCARGA</t>
  </si>
  <si>
    <t>m²</t>
  </si>
  <si>
    <t>3.2</t>
  </si>
  <si>
    <t>3.3</t>
  </si>
  <si>
    <t>COMPOSIÇÃO ANALÍTICA DA TAXA DE BONIFICAÇÃO E DESPESAS INDIRETAS (BDI) - DIFERENCIADO</t>
  </si>
  <si>
    <t>Administração Central</t>
  </si>
  <si>
    <t>Declaramos que o ISS do município está pautado na Lei 2.285/2013 que dispõe sobre os Impostos de Serviços de Qualquer Natureza. No município de Sorriso é cobrado 40% sobre a taxa de 5% do ISS, que resulta em uma alíquota de 2,00% a incidir sobre o valor total da obra.</t>
  </si>
  <si>
    <t>O regime de execução da obra será empreitada por preço global e a meta vinculada a esta obra será licitada em apenas um edital de Tomada de Preço.</t>
  </si>
  <si>
    <t xml:space="preserve">A Prefeitura Municipal de Sorriso declara para os devidos e necessários fins que na elaboração do orçamento referente ao objeto 'Pavimentação de Vias Urbanas", foi
adotado percentual de BDI de 14,06 % (conforme planilha da composição analítica abaixo) e
encargos sem desoneração em conformidade com o estabelecido no SINAPI.
</t>
  </si>
  <si>
    <t>ISS (Lei Municipal 2.285/2013)</t>
  </si>
  <si>
    <t>RECAPEAMENTO ASFÁLTICO</t>
  </si>
  <si>
    <t>B.D.I.*</t>
  </si>
  <si>
    <t>B.D.I.</t>
  </si>
  <si>
    <t>QUADRO DE COMPOSIÇÃO DE INVESTIMENTO</t>
  </si>
  <si>
    <t>INVESTIMENTO TOTAL</t>
  </si>
  <si>
    <t xml:space="preserve">EQUIV. </t>
  </si>
  <si>
    <t>UNIÃO</t>
  </si>
  <si>
    <t>EQUIV.</t>
  </si>
  <si>
    <t>CONTRAPARTIDA</t>
  </si>
  <si>
    <t xml:space="preserve">VALOR </t>
  </si>
  <si>
    <t>Pavimentação de Vias Urbanas pavimentadas no Município de Sorriso - MT: Bairro Nova Aliança</t>
  </si>
  <si>
    <t>PAVIMENTAÇÃO BAIRRO NOVA ALIANÇA</t>
  </si>
  <si>
    <t>* Percentual específico para transporte de material betuminoso segundo acórdão TCU 2629/2013 .</t>
  </si>
  <si>
    <t>Prefeitura Municipal de Sorriso</t>
  </si>
  <si>
    <t>Pavimentação Asfáltica</t>
  </si>
  <si>
    <t xml:space="preserve">                            Obra:  Pavimentação Asfáltica</t>
  </si>
  <si>
    <t xml:space="preserve">                                     Bairro:  Jardim Califórnia - Sorriso - MT</t>
  </si>
  <si>
    <t>COMPOSIÇÕES</t>
  </si>
  <si>
    <t>Custo Unit (R$)</t>
  </si>
  <si>
    <t>Custo Total (R$)</t>
  </si>
  <si>
    <t>C - 001</t>
  </si>
  <si>
    <t>Administração local de obra</t>
  </si>
  <si>
    <t>MÊS</t>
  </si>
  <si>
    <t>ENGENHEIRO CIVIL DE OBRA JUNIOR COM ENCARGOS COMPLEMENTARES</t>
  </si>
  <si>
    <t>h</t>
  </si>
  <si>
    <t>ENCARREGADO GERAL COM ENCARGOS COMPLEMENTARES</t>
  </si>
  <si>
    <t>Sub-Total:</t>
  </si>
  <si>
    <t>C - 002</t>
  </si>
  <si>
    <t>USINAGEM DE CBUQ COM CAP 50/70, PARA CAPA DE ROLAMENTO - Composição baseado no código 72962 (Composição AUXILIAR para as composições abaixo)</t>
  </si>
  <si>
    <t>Equipamentos</t>
  </si>
  <si>
    <t>2.1.1</t>
  </si>
  <si>
    <t>PÁ CARREGADEIRA SOBRE RODAS, POTÊNCIA 197 HP, CAPACIDADE DA CAÇAMBA 2,5 A 3,5 M3, PESO OPERACIONAL 18338 KG - CHP DIURNO. AF_06/2014</t>
  </si>
  <si>
    <t>CHP</t>
  </si>
  <si>
    <t>2.1.2</t>
  </si>
  <si>
    <t>TANQUE DE ASFALTO ESTACIONÁRIO COM SERPENTINA, CAPACIDADE 30.000 L - CHP DIURNO. AF_06/2014</t>
  </si>
  <si>
    <t>2.1.3</t>
  </si>
  <si>
    <t>USINA DE MISTURA ASFÁLTICA À QUENTE, TIPO CONTRA FLUXO, PROD 40 A 80 TON/HORA - CHP DIURNO. AF_03/2016</t>
  </si>
  <si>
    <t>Mão de Obra</t>
  </si>
  <si>
    <t>2.2.1</t>
  </si>
  <si>
    <t>SERVENTE COM ENCARGOS COMPLEMENTARES</t>
  </si>
  <si>
    <t xml:space="preserve">Materiais </t>
  </si>
  <si>
    <t>370</t>
  </si>
  <si>
    <t>2.3.1</t>
  </si>
  <si>
    <t>AREIA MEDIA - POSTO JAZIDA/FORNECEDOR (RETIRADO NA JAZIDA, SEM TRANSPORTE)</t>
  </si>
  <si>
    <t>M³</t>
  </si>
  <si>
    <t>ANP</t>
  </si>
  <si>
    <t>2.3.2</t>
  </si>
  <si>
    <t>CIMENTO ASFALTICO DE PETROLEO A GRANEL (CAP) 50/70 (SEM ICMS)* Valor referencial Fev 2018</t>
  </si>
  <si>
    <t>1379</t>
  </si>
  <si>
    <t>2.3.3</t>
  </si>
  <si>
    <t>CIMENTO PORTLAND COMPOSTO CP II-32</t>
  </si>
  <si>
    <t>KG</t>
  </si>
  <si>
    <t>4720</t>
  </si>
  <si>
    <t>2.3.4</t>
  </si>
  <si>
    <t>PEDRA BRITADA N. 0, OU PEDRISCO (4,8 A 9,5 MM) POSTO PEDREIRA/FORNECEDOR, SEM FRETE</t>
  </si>
  <si>
    <t>4721</t>
  </si>
  <si>
    <t>2.3.5</t>
  </si>
  <si>
    <t>PEDRA BRITADA N. 1 (9,5 a 19 MM) POSTO PEDREIRA/FORNECEDOR, SEM FRETE.</t>
  </si>
  <si>
    <t>C - 003</t>
  </si>
  <si>
    <t>Tapa buraco (Composição baseada no item 3 S 08 100 00 - SICRO Set/2016)</t>
  </si>
  <si>
    <t>3.1.1</t>
  </si>
  <si>
    <t>COMPACTADOR DE SOLOS DE PERCUSÃO (SOQUETE) COM MOTOR A GASOLINA, POTÊNCIA 3 CV - CHP DIURNO. AF_09/2016</t>
  </si>
  <si>
    <t>3.1.2</t>
  </si>
  <si>
    <t>COMPACTADOR DE SOLOS DE PERCUSSÃO (SOQUETE) COM MOTOR A GASOLINA 4 TEMPOS, POTÊNCIA 4 CV - CHI DIURNO. AF_08/2015</t>
  </si>
  <si>
    <t>CHI</t>
  </si>
  <si>
    <t>3.2.1</t>
  </si>
  <si>
    <t>3.2.2</t>
  </si>
  <si>
    <t>3.3.1</t>
  </si>
  <si>
    <t>USINAGEM DE CBUQ COM CAP 50/70, PARA CAPA DE ROLAMENTO</t>
  </si>
  <si>
    <t>m³</t>
  </si>
  <si>
    <t>C - 004</t>
  </si>
  <si>
    <t>CONSTRUÇÃO DE PAVIMENTO COM APLICAÇÃO DE CONCRETO BETUMINOSO USINADO A QUENTE (CBUQ), CAMADA DE ROLAMENTO, COM ESPESSURA DE 3,0 CM EXCLUSIVE TRANSPORTE. AF_03/2017 (Composição baseada no item 95990 - SINAPI)</t>
  </si>
  <si>
    <t>4.1</t>
  </si>
  <si>
    <t>CONCRETO BETUMINOSO USINADO A QUENTE (CBUQ) PARA PAVIMENTACAO ASFALTICA, PADRAO DNIT, FAIXA C, COM CAP 50/70 - AQUISICAO POSTO USINA</t>
  </si>
  <si>
    <t>2,5548000</t>
  </si>
  <si>
    <t>5835</t>
  </si>
  <si>
    <t>4.2</t>
  </si>
  <si>
    <t>VIBROACABADORA DE ASFALTO SOBRE ESTEIRAS, LARGURA DE PAVIMENTAÇÃO 1,90 M A 5,30 M, POTÊNCIA 105 HP CAPACIDADE 450 T/H - CHP DIURNO. AF_11/2014</t>
  </si>
  <si>
    <t>0,0773000</t>
  </si>
  <si>
    <t>5837</t>
  </si>
  <si>
    <t>4.3</t>
  </si>
  <si>
    <t>VIBROACABADORA DE ASFALTO SOBRE ESTEIRAS, LARGURA DE PAVIMENTAÇÃO 1,90 M A 5,30 M, POTÊNCIA 105 HP CAPACIDADE 450 T/H - CHI DIURNO. AF_11/2014</t>
  </si>
  <si>
    <t>0,1581000</t>
  </si>
  <si>
    <t>88314</t>
  </si>
  <si>
    <t>4.4</t>
  </si>
  <si>
    <t>RASTELEIRO COM ENCARGOS COMPLEMENTARES</t>
  </si>
  <si>
    <t>H</t>
  </si>
  <si>
    <t>1,8834000</t>
  </si>
  <si>
    <t>91386</t>
  </si>
  <si>
    <t>4.5</t>
  </si>
  <si>
    <t>CAMINHÃO BASCULANTE 10 M3, TRUCADO CABINE SIMPLES, PESO BRUTO TOTAL 23.000 KG, CARGA ÚTIL MÁXIMA 15.935 KG, DISTÂNCIA ENTRE EIXOS 4,80 M, POTÊNCIA 230 CV INCLUSIVE CAÇAMBA METÁLICA - CHP DIURNO. AF_06/2014</t>
  </si>
  <si>
    <t>95631</t>
  </si>
  <si>
    <t>4.6</t>
  </si>
  <si>
    <t>ROLO COMPACTADOR VIBRATORIO TANDEM, ACO LISO, POTENCIA 125 HP, PESO SEM/COM LASTRO 10,20/11,65 T, LARGURA DE TRABALHO 1,73 M - CHP DIURNO. AF_11/2016</t>
  </si>
  <si>
    <t>0,1118000</t>
  </si>
  <si>
    <t>95632</t>
  </si>
  <si>
    <t>4.7</t>
  </si>
  <si>
    <t>ROLO COMPACTADOR VIBRATORIO TANDEM, ACO LISO, POTENCIA 125 HP, PESO SEM/COM LASTRO 10,20/11,65 T, LARGURA DE TRABALHO 1,73 M - CHI DIURNO. AF_11/2016</t>
  </si>
  <si>
    <t>0,1236000</t>
  </si>
  <si>
    <t>96155</t>
  </si>
  <si>
    <t>4.8</t>
  </si>
  <si>
    <t>TRATOR DE PNEUS COM POTÊNCIA DE 85 CV, TRAÇÃO 4X4, COM VASSOURA MECÂNICA ACOPLADA - CHI DIURNO. AF_02/2017</t>
  </si>
  <si>
    <t>0,1785000</t>
  </si>
  <si>
    <t>96157</t>
  </si>
  <si>
    <t>4.9</t>
  </si>
  <si>
    <t>TRATOR DE PNEUS COM POTÊNCIA DE 85 CV, TRAÇÃO 4X4, COM VASSOURA MECÂNICA ACOPLADA - CHP DIURNO. AF_03/2017</t>
  </si>
  <si>
    <t>0,0569000</t>
  </si>
  <si>
    <t>96463</t>
  </si>
  <si>
    <t>4.10</t>
  </si>
  <si>
    <t>ROLO COMPACTADOR DE PNEUS, ESTATICO, PRESSAO VARIAVEL, POTENCIA 110 HP, PESO SEM/COM LASTRO 10,8/27 T, LARGURA DE ROLAGEM 2,30 M - CHP DIURNO. AF_06/2017</t>
  </si>
  <si>
    <t>0,0582000</t>
  </si>
  <si>
    <t>96464</t>
  </si>
  <si>
    <t>4.11</t>
  </si>
  <si>
    <t>ROLO COMPACTADOR DE PNEUS, ESTATICO, PRESSAO VARIAVEL, POTENCIA 110 HP, PESO SEM/COM LASTRO 10,8/27 T, LARGURA DE ROLAGEM 2,30 M - CHI DIURNO. AF_06/2017</t>
  </si>
  <si>
    <t>0,4126000</t>
  </si>
  <si>
    <t>PINTURA DE LIGACAO COM EMULSAO RR-2C (Composição baseada no item 72943 - SINAPI)</t>
  </si>
  <si>
    <t>M²</t>
  </si>
  <si>
    <t>EMULSAO ASFALTICA CATIONICA RR-2C PARA USO EM PAVIMENTACAO ASFALTICA (COLETADO CAIXA NA ANP ACRESCIDO DE ICMS) *Valor referencial Fev 2018</t>
  </si>
  <si>
    <t>0,5000000</t>
  </si>
  <si>
    <t>83362</t>
  </si>
  <si>
    <t>ESPARGIDOR DE ASFALTO PRESSURIZADO, TANQUE 6 M3 COM ISOLAÇÃO TÉRMICA, AQUECIDO COM 2 MAÇARICOS, COM BARRA ESPARGIDORA 3,60 M, MONTADO SOBRE CAMINHÃO  TOCO, PBT 14.300 KG, POTÊNCIA 185 CV - CHP DIURNO. AF_08/2015</t>
  </si>
  <si>
    <t>0,0018000</t>
  </si>
  <si>
    <t>41903</t>
  </si>
  <si>
    <t>EMULSAO ASFALTICA CATIONICA RR-2C PARA USO EM PAVIMENTACAO ASFALTICA (COLETADO CAIXA NA ANP ACRESCIDO DE ICMS)</t>
  </si>
  <si>
    <t>88316</t>
  </si>
  <si>
    <t>0,0109000</t>
  </si>
  <si>
    <t>96013</t>
  </si>
  <si>
    <t>TRATOR DE PNEUS COM POTÊNCIA DE 122 CV, TRAÇÃO 4X4, COM VASSOURA MECÂNICA ACOPLADA - CHP DIURNO. AF_02/2017</t>
  </si>
  <si>
    <t>0,0004000</t>
  </si>
  <si>
    <t>96014</t>
  </si>
  <si>
    <t>TRATOR DE PNEUS COM POTÊNCIA DE 122 CV, TRAÇÃO 4X4, COM VASSOURA MECÂNICA ACOPLADA - CHI DIURNO. AF_02/2017</t>
  </si>
  <si>
    <t>0,0015000</t>
  </si>
  <si>
    <t>ADMINISTRAÇÃO DE OBRA</t>
  </si>
  <si>
    <t>3.4</t>
  </si>
  <si>
    <t>3.5</t>
  </si>
  <si>
    <t>3.6</t>
  </si>
  <si>
    <t>3.8</t>
  </si>
  <si>
    <t>3.9</t>
  </si>
  <si>
    <t>3.10</t>
  </si>
  <si>
    <t>3.11</t>
  </si>
  <si>
    <t>3.12</t>
  </si>
  <si>
    <t>3.13</t>
  </si>
  <si>
    <t>3.14</t>
  </si>
  <si>
    <t>Prazo de Execução: 120 dias</t>
  </si>
  <si>
    <t>96387</t>
  </si>
  <si>
    <t>EXECUÇÃO E COMPACTAÇÃO DE BASE E OU SUB BASE COM SOLO ESTABILIZADO GRANULOMETRICAMENTE - EXCLUSIVE ESCAVAÇÃO, CARGA E TRANSPORTE E SOLO. AF_
09/2017 - Sub Base</t>
  </si>
  <si>
    <t>EXECUÇÃO E COMPACTAÇÃO DE BASE E OU SUB BASE COM SOLO ESTABILIZADO GRANULOMETRICAMENTE - EXCLUSIVE ESCAVAÇÃO, CARGA E TRANSPORTE E SOLO. AF_
09/2017 - Base</t>
  </si>
  <si>
    <t xml:space="preserve">EXECUÇÃO DE IMPRIMAÇÃO COM ASFALTO DILUÍDO CM-30. AF_09/2017    </t>
  </si>
  <si>
    <t>CONSTRUÇÃO DE PAVIMENTO COM TRATAMENTO SUPERFICIAL DUPLO, COM EMULSÃO ASFÁLTICA RR-2C, COM CAPA SELANTE. AF_01/2018</t>
  </si>
  <si>
    <t>GUIA (MEIO-FIO) E SARJETA CONJUGADOS DE CONCRETO, MOLDADA IN LOCO EM TRECHO CURVO COM EXTRUSORA, GUIA 12,5 CM BASE X 22 CM ALTURA, SARJETA 30 CM BASE X 8,5 CM ALTURA. AF_06/2016</t>
  </si>
  <si>
    <t>Oportunamente, declaramos que a opção de orçamento considerando os encargos com
desoneração é a opção mais vantajosa para a Administração Pública Municipal.</t>
  </si>
  <si>
    <t>90 dias</t>
  </si>
  <si>
    <t>120 dias</t>
  </si>
  <si>
    <t>30 dias - 1° Evento</t>
  </si>
  <si>
    <t>60 dias - 2° Evento</t>
  </si>
  <si>
    <t>90 dias - 3° Evento</t>
  </si>
  <si>
    <t>120 dias - 4° Evento</t>
  </si>
  <si>
    <t>PLANILHA DE EVENTOS</t>
  </si>
  <si>
    <t>GUIA (MEIO-FIO) E SARJETA CONJUGADOS DE CONCRETO, MOLDADA IN LOCO EM TRECHO RETO COM EXTRUSORA, GUIA 13 CM BASE X 22 CM ALTURA, SARJETA 30 CM BASE X 8,5 CM ALTURA. AF_06/2016</t>
  </si>
  <si>
    <t>Final</t>
  </si>
  <si>
    <t>+</t>
  </si>
  <si>
    <t>TRANSPORTE COM CAMINHÃO BASCULANTE DE 10 M3, EM VIA URBANA EM LEITO NATURAL (transporte do Bota fora)</t>
  </si>
  <si>
    <t>TRANSPORTE COM CAMINHÃO BASCULANTE DE 10 M3, EM VIA URBANA EM LEITO NATURAL (transporte de material de jazida)</t>
  </si>
  <si>
    <t>PAVI</t>
  </si>
  <si>
    <t>96401</t>
  </si>
  <si>
    <t>EXECUÇÃO DE IMPRIMAÇÃO COM ASFALTO DILUÍDO CM-30. AF_09/2017</t>
  </si>
  <si>
    <t>M2</t>
  </si>
  <si>
    <t>COMPOSICAO</t>
  </si>
  <si>
    <t>5839</t>
  </si>
  <si>
    <t>VASSOURA MECÂNICA REBOCÁVEL COM ESCOVA CILÍNDRICA, LARGURA ÚTIL DE VARRIMENTO DE 2,44 M - CHP DIURNO. AF_06/2014</t>
  </si>
  <si>
    <t>0,0017000</t>
  </si>
  <si>
    <t>INSUMO</t>
  </si>
  <si>
    <t>41901</t>
  </si>
  <si>
    <t>ASFALTO DILUIDO DE PETROLEO CM-30 (COLETADO CAIXA NA ANP ACRESCIDO DE ICMS)</t>
  </si>
  <si>
    <t>1,2000000</t>
  </si>
  <si>
    <t>0,0010000</t>
  </si>
  <si>
    <t>EXECUÇÃO DE IMPRIMAÇÃO COM ASFALTO DILUÍDO CM-30. AF_09/2017 (Composição baseada no item 96401 - SINAPI)</t>
  </si>
  <si>
    <t>89035</t>
  </si>
  <si>
    <t>TRATOR DE PNEUS, POTÊNCIA 85 CV, TRAÇÃO 4X4, PESO COM LASTRO DE 4.675 KG - CHP DIURNO. AF_06/2014</t>
  </si>
  <si>
    <t>89036</t>
  </si>
  <si>
    <t>TRATOR DE PNEUS, POTÊNCIA 85 CV, TRAÇÃO 4X4, PESO COM LASTRO DE 4.675 KG - CHI DIURNO. AF_06/2014</t>
  </si>
  <si>
    <t>0,0014000</t>
  </si>
  <si>
    <t>91486</t>
  </si>
  <si>
    <t>ESPARGIDOR DE ASFALTO PRESSURIZADO, TANQUE 6 M3 COM ISOLAÇÃO TÉRMICA, AQUECIDO COM 2 MAÇARICOS, COM BARRA ESPARGIDORA 3,60 M, MONTADO SOBRE CAMINHÃO  TOCO, PBT 14.300 KG, POTÊNCIA 185 CV - CHI DIURNO. AF_08/2015</t>
  </si>
  <si>
    <t>0,0020000</t>
  </si>
  <si>
    <t>4741</t>
  </si>
  <si>
    <t>7030</t>
  </si>
  <si>
    <t>96035</t>
  </si>
  <si>
    <t>96036</t>
  </si>
  <si>
    <t>M3</t>
  </si>
  <si>
    <t>0,0055000</t>
  </si>
  <si>
    <t>PEDRA BRITADA N. 1 (9,5 a 19 MM) POSTO PEDREIRA/FORNECEDOR, SEM FRETE</t>
  </si>
  <si>
    <t>0,0115000</t>
  </si>
  <si>
    <t>PO DE PEDRA (POSTO PEDREIRA/FORNECEDOR, SEM FRETE)</t>
  </si>
  <si>
    <t>0,0062000</t>
  </si>
  <si>
    <t>3,1000000</t>
  </si>
  <si>
    <t>0,0250000</t>
  </si>
  <si>
    <t>0,0027000</t>
  </si>
  <si>
    <t>CAMINHÃO BASCULANTE 10 M3, TRUCADO, POTÊNCIA 230 CV, INCLUSIVE CAÇAMBA METÁLICA, COM DISTRIBUIDOR DE AGREGADOS ACOPLADO - CHP DIURNO. AF_02/2017</t>
  </si>
  <si>
    <t>0,0005000</t>
  </si>
  <si>
    <t>CAMINHÃO BASCULANTE 10 M3, TRUCADO, POTÊNCIA 230 CV, INCLUSIVE CAÇAMBA METÁLICA, COM DISTRIBUIDOR DE AGREGADOS ACOPLADO - CHI DIURNO. AF_02/2017</t>
  </si>
  <si>
    <t>0,0026000</t>
  </si>
  <si>
    <t>0,0024000</t>
  </si>
  <si>
    <t>0,0007000</t>
  </si>
  <si>
    <t>0,0021000</t>
  </si>
  <si>
    <t>3.7</t>
  </si>
  <si>
    <t>74151/001</t>
  </si>
  <si>
    <t xml:space="preserve">ESCAVACAO E CARGA MATERIAL 1A CATEGORIA, UTILIZANDO TRATOR DE ESTEIRAS DE 110 A 160HP COM LAMINA, PESO OPERACIONAL * 13T E PA CARREGADEIRA COM 170 HP. (Material de Jazida) </t>
  </si>
  <si>
    <t>ASFALTO DILUIDO DE PETROLEO CM-30 (COLETADO CAIXA NA ANP)</t>
  </si>
  <si>
    <t>EMULSAO ASFALTICA CATIONICA RR-2C PARA USO EM PAVIMENTACAO ASFALTICA (COLETADO CAIXA NA ANP )</t>
  </si>
  <si>
    <t>2.5</t>
  </si>
  <si>
    <t>CPRB</t>
  </si>
  <si>
    <t>5.0</t>
  </si>
  <si>
    <t>5.1</t>
  </si>
  <si>
    <t>5.2</t>
  </si>
  <si>
    <t>(m³/m2)</t>
  </si>
  <si>
    <t>m³xkm</t>
  </si>
  <si>
    <t>Encargos Sociais sobre preço da mão de obra: 88,80% (hora) 51,28% (mês) (SINAPI Estado de Mato Grosso)</t>
  </si>
  <si>
    <t>Boletim ANP Outubro/2018</t>
  </si>
  <si>
    <t>Volume de Escavação (m³)</t>
  </si>
  <si>
    <t>Cota Terreno</t>
  </si>
  <si>
    <t xml:space="preserve">Cota Pavimento acabado </t>
  </si>
  <si>
    <t>Escavação do greide</t>
  </si>
  <si>
    <t>Espess. Média Base, sub-base e pavimento</t>
  </si>
  <si>
    <t>Rua Danúbio</t>
  </si>
  <si>
    <t>Área Irregular e de Contorno</t>
  </si>
  <si>
    <t>und</t>
  </si>
  <si>
    <t>CONSTRUÇÃO DE PAVIMENTO COM TRATAMENTO SUPERFICIAL DUPLO, COM EMULSÃO ASFÁLTICA RR-2C, COM CAPA SELANTE. AF_01/2018 (Composição baseada no item 97807 - SINAPI)</t>
  </si>
  <si>
    <t>Valores truncados em 2 casas decimais conforme Parecer Técnico 632/2018</t>
  </si>
  <si>
    <t xml:space="preserve">A Prefeitura Municipal de Sorriso declara para os devidos e necessários fins que na elaboração do orçamento referente ao objeto 'Pavimentação de Vias Urbanas", foi
adotado percentual de BDI de 24,94 % (conforme planilha da composição analítica abaixo) e
encargos sem desoneração em conformidade com o estabelecido no SINAPI.
</t>
  </si>
  <si>
    <t>2.6</t>
  </si>
  <si>
    <t>2.7</t>
  </si>
  <si>
    <t>Local: Distrito de Primaverinha</t>
  </si>
  <si>
    <t>DRENAGEM DE ÁGUAS PLUVIAIS</t>
  </si>
  <si>
    <t>Rua Santa Catarina LD</t>
  </si>
  <si>
    <t>Rua Santa Catarina LE</t>
  </si>
  <si>
    <t>Rua dos Ipês</t>
  </si>
  <si>
    <t>Rua das Palmeiras</t>
  </si>
  <si>
    <t>Rua das Sibipirunas</t>
  </si>
  <si>
    <t>Sorriso, Fevereiro de 2020</t>
  </si>
  <si>
    <t>Ruas do Distrito de Primaverinha</t>
  </si>
  <si>
    <t>Distrito de Primaverinha</t>
  </si>
  <si>
    <t>Escavação Mecânica Reat. E Comp. Vala mat. 1ª cat.</t>
  </si>
  <si>
    <t>Lastro de vala com preparo de fundo, largura menor que 1,5m com camada de areia, lançamento manual, em local com nível baixo de interferência. AF_06/2016</t>
  </si>
  <si>
    <t>Transporte  com caminhão basculante 6m3, em via urbana em leito natural</t>
  </si>
  <si>
    <t>m³.km</t>
  </si>
  <si>
    <t>Tubo de concreto para redes coletoras de águas pluviais, d=400mm,junta rígida,  instalado em local com baixo nível de interferências - Fornecimento e assentamento. AF_ 12/2015</t>
  </si>
  <si>
    <t>Tubo de concreto para redes coletoras de águas pluviais, d=600mm,junta rígida,  instalado em local com baixo nível de interferências - Fornecimento e assentamento. AF_ 12/2015</t>
  </si>
  <si>
    <t>Tubo de concreto para redes coletoras de ágaus pluviais, d=800mm,junta rígida,  instalado em local com baixo nível de interferências - Fornecimento e assentamento. AF_ 12/2015</t>
  </si>
  <si>
    <t>Tubo de concreto para redes coletoras de águas pluviais, d=1000mm,junta rígida,  instalado em local com baixo nível de interferências - Fornecimento e assentamento. AF_ 12/2015</t>
  </si>
  <si>
    <t>Boca de Lobo em alvenaria, tijolo maciço, revestida com argamassa de cimento e areia 112/03/20183, sobre lastro de concreto 10cm e tampa de concreto armado</t>
  </si>
  <si>
    <t>unid</t>
  </si>
  <si>
    <t>5.3</t>
  </si>
  <si>
    <t>5.4</t>
  </si>
  <si>
    <t>5.5</t>
  </si>
  <si>
    <t>5.6</t>
  </si>
  <si>
    <t>5.7</t>
  </si>
  <si>
    <t>REGULARIZAÇÃO E COMPACTAÇÃO DE SUBLEITO DE SOLO PREDOMINANTEMENTE ARGILOSO. AF_11/2019</t>
  </si>
  <si>
    <t>5.9</t>
  </si>
  <si>
    <t>5.10</t>
  </si>
  <si>
    <t>5.11</t>
  </si>
  <si>
    <t>5.12</t>
  </si>
  <si>
    <t>5.13</t>
  </si>
  <si>
    <t>5.14</t>
  </si>
  <si>
    <t>74224/001</t>
  </si>
  <si>
    <t>POCO DE VISITA PARA DRENAGEM PLUVIAL, EM CONCRETO ESTRUTURAL, DIMENSOES INTERNAS DE 90X150X80CM (LARGXCOMPXALT), PARA REDE DE 600 MM, EXCLUSOS TAMPAO E CHAMINE.</t>
  </si>
  <si>
    <t>Drenagem de Águas Pluviais</t>
  </si>
  <si>
    <t xml:space="preserve">Ruas </t>
  </si>
  <si>
    <t>Sorriso - MT</t>
  </si>
  <si>
    <t>ESCAVAÇÃO DE VALA (m³)</t>
  </si>
  <si>
    <t>Trechos</t>
  </si>
  <si>
    <t>Diametro</t>
  </si>
  <si>
    <t>Altura Média</t>
  </si>
  <si>
    <t>Inicial</t>
  </si>
  <si>
    <t>(m3)</t>
  </si>
  <si>
    <t>Rua  Mário Quintana</t>
  </si>
  <si>
    <t>Ligações de Boca de Lobo</t>
  </si>
  <si>
    <t>ÁREA TUBO (m2)</t>
  </si>
  <si>
    <t>LASTRO DE AREIA (m³)</t>
  </si>
  <si>
    <t>Largura lastro</t>
  </si>
  <si>
    <t>Altura Lastro</t>
  </si>
  <si>
    <t>REATERRO (m³)</t>
  </si>
  <si>
    <t>Diâmetro Externo</t>
  </si>
  <si>
    <t>Área do Tubo</t>
  </si>
  <si>
    <t>Escavação</t>
  </si>
  <si>
    <t>Bota Fora</t>
  </si>
  <si>
    <t>Reaterro</t>
  </si>
  <si>
    <t>TRANSPORTE DO MATERIAL ESCAVADO(m³xkm)</t>
  </si>
  <si>
    <t>Transporte do Bota Fora</t>
  </si>
  <si>
    <t>(m³xkm)</t>
  </si>
  <si>
    <t>TUBOS (m)</t>
  </si>
  <si>
    <t>TOTAL:</t>
  </si>
  <si>
    <t>POÇO DE VISITA / CAIXA DE PASSAGEM (UNID)</t>
  </si>
  <si>
    <t>PV 0,60</t>
  </si>
  <si>
    <t>PV 0,80</t>
  </si>
  <si>
    <t>PV 1,00</t>
  </si>
  <si>
    <t>PV 2x0,80</t>
  </si>
  <si>
    <t>PV 2x1,00</t>
  </si>
  <si>
    <t>PV 2x1,20</t>
  </si>
  <si>
    <t>(unid)</t>
  </si>
  <si>
    <t>BOCA DE LOBO (unid)</t>
  </si>
  <si>
    <t>BLS</t>
  </si>
  <si>
    <t>BLD</t>
  </si>
  <si>
    <t>Boletim ANP Janeiro/2020</t>
  </si>
  <si>
    <t>74138/003</t>
  </si>
  <si>
    <t>CONCRETO USINADO BOMBEADO FCK=25MPA, INCLUSIVE LANCAMENTO E ADENSAMENTO</t>
  </si>
  <si>
    <t>FORMA TABUA PARA CONCRETO EM FUNDACAO, C/ REAPROVEITAMENTO 2X.</t>
  </si>
  <si>
    <t>kg</t>
  </si>
  <si>
    <t>74154/001</t>
  </si>
  <si>
    <t>ESCAVACAO, CARGA E TRANSPORTE DE MATERIAL DE 1A CATEGORIA COM TRATOR SOBRE ESTEIRAS 347 HP E CACAMBA 6M3, DMT 50 A 200M</t>
  </si>
  <si>
    <t>PEDREIRO COM ENCARGOS COMPLEMENTARES</t>
  </si>
  <si>
    <t>ARMADOR COM ENCARGOS COMPLEMENTARES</t>
  </si>
  <si>
    <t>AJUDANTE DE ARMADOR COM ENCARGOS COMPLEMENTARES</t>
  </si>
  <si>
    <t>CARPINTEIRO DE FORMAS COM ENCARGOS COMPLEMENTARES</t>
  </si>
  <si>
    <t>AJUDANTE DE CARPINTEIRO COM ENCARGOS COMPLEMENTARES</t>
  </si>
  <si>
    <t>Dissipador de Energia Peterka</t>
  </si>
  <si>
    <t>ARMAÇÃO DE CORTINA DE CONTENÇÃO EM CONCRETO ARMADO, COM AÇO CA-50 DE 12,5 MM - MONTAGEM. AF_07/2019</t>
  </si>
  <si>
    <t>34</t>
  </si>
  <si>
    <t>337</t>
  </si>
  <si>
    <t>5070</t>
  </si>
  <si>
    <t>6194</t>
  </si>
  <si>
    <t>7258</t>
  </si>
  <si>
    <t>88238</t>
  </si>
  <si>
    <t>88239</t>
  </si>
  <si>
    <t>88245</t>
  </si>
  <si>
    <t>88262</t>
  </si>
  <si>
    <t>88309</t>
  </si>
  <si>
    <t>90991</t>
  </si>
  <si>
    <t>ACO CA-50, 10,0 MM, VERGALHAO</t>
  </si>
  <si>
    <t>ARAME RECOZIDO 18 BWG, 1,25 MM (0,01 KG/M)</t>
  </si>
  <si>
    <t>PREGO DE ACO POLIDO COM CABECA 17 X 30 (2 3/4 X 11)</t>
  </si>
  <si>
    <t>PECA DE MADEIRA 2A QUALIDADE 2,5 X 15CM (1X6") NAO APARELHADA</t>
  </si>
  <si>
    <t>TIJOLO CERAMICO MACICO *5 X 10 X 20* CM</t>
  </si>
  <si>
    <t>ESCAVADEIRA HIDRÁULICA SOBRE ESTEIRAS, CAÇAMBA 0,80 M3, PESO OPERACIONAL 17,8 T, POTÊNCIA LÍQUIDA 110 HP - CHP DIURNO. AF_10/2014</t>
  </si>
  <si>
    <t>M</t>
  </si>
  <si>
    <t>UN</t>
  </si>
  <si>
    <t>C - 005</t>
  </si>
  <si>
    <t>Poço de Visita em Alvenaria, para rede de D= 2 x 1,00 M parte fixa com  1,00 M  de altura  e uso de retroescavadeira    - UNIDADE</t>
  </si>
  <si>
    <t>5.8</t>
  </si>
  <si>
    <t>RETROESCAVADEIRA SOBRE RODAS COM CARREGADEIRA, TRAÇÃO 4X4, POTÊNCIA LÍQ. 72 HP, CAÇAMBA CARREG. CAP. MÍN. 0,79 M3, CAÇAMBA RETRO CAP. 0,18 M3, PESO OPERACIONAL MÍN. 7.140 KG, PROFUNDIDADE ESCAVAÇÃO MÁX. 4,50 M - CHP DIURNO. AF_06/2014</t>
  </si>
  <si>
    <t>TABUA DE MADEIRA NAO APARELHADA *2,5 X 15 CM (1 X 6 ") PINUS, MISTA OU EQUIVALENTE DA REGIAO</t>
  </si>
  <si>
    <t>6.0</t>
  </si>
  <si>
    <t>6.1</t>
  </si>
  <si>
    <t>6.2</t>
  </si>
  <si>
    <t>6.3</t>
  </si>
  <si>
    <t>6.4</t>
  </si>
  <si>
    <t>6.5</t>
  </si>
  <si>
    <t>6.6</t>
  </si>
  <si>
    <t>6.7</t>
  </si>
  <si>
    <t>6.8</t>
  </si>
  <si>
    <t>6.9</t>
  </si>
  <si>
    <t>6.10</t>
  </si>
  <si>
    <t>6.11</t>
  </si>
  <si>
    <t>6.12</t>
  </si>
  <si>
    <t>6.13</t>
  </si>
  <si>
    <t>6.14</t>
  </si>
  <si>
    <t>6.15</t>
  </si>
  <si>
    <t>5875</t>
  </si>
  <si>
    <t>Poço de Visita em Alvenaria, para rede de D=0,80 M parte fixa com  1,00 M  de altura - Baseado na Composição 83710 (Código Sinapi) - UNIDADE</t>
  </si>
  <si>
    <t>C - 006</t>
  </si>
  <si>
    <t>TRANSPORTE DE MATERIAL ASFALTICO, COM CAMINHÃO COM CAPACIDADE DE 30000 L EM RODOVIA PAVIMENTADA PARA DISTÂNCIAS MÉDIAS DE TRANSPORTE SUPERIORES A 100 KM. AF_02/2016 RR-2C-DMT=410km</t>
  </si>
  <si>
    <t xml:space="preserve">TRANSPORTE DE MATERIAL ASFALTICO, COM CAMINHÃO COM CAPACIDADE DE 30000L EM RODOVIA PAVIMENTADA PARA DISTÂNCIAS MÉDIAS DE TRANSPORTE SUPERIORES A 100 KM. AF_02/2016 - CM-30 - DMT=410km </t>
  </si>
  <si>
    <t>TRANSPORTE COMERCIAL DE BRITA - DMT 230 Km (Transporte de Brita)</t>
  </si>
  <si>
    <t>DISTRITO DE PRIMAVERA DO NORTE</t>
  </si>
  <si>
    <t>Local:Distrito de Primaverinha</t>
  </si>
  <si>
    <t>Rua Santa Rosa</t>
  </si>
  <si>
    <t>Avenida Rio Grande do Sul LE</t>
  </si>
  <si>
    <t>Avenida Rio Grande do Sul LD</t>
  </si>
  <si>
    <t>Perimetral Marechal Rondon</t>
  </si>
  <si>
    <t>Rua da Itaúba</t>
  </si>
  <si>
    <t>Rua das Hortências LD</t>
  </si>
  <si>
    <t>Rua das Hortências LE</t>
  </si>
  <si>
    <t>Rua das Indústrias</t>
  </si>
  <si>
    <t>Rua Goiás</t>
  </si>
  <si>
    <t>Área: 44.699,84m²</t>
  </si>
  <si>
    <t>4.12</t>
  </si>
  <si>
    <t>4.14</t>
  </si>
  <si>
    <t>Linha Dupla</t>
  </si>
  <si>
    <t>Tubo de concreto para redes coletoras de águas pluviais, d=1200mm,junta rígida,  instalado em local com baixo nível de interferências - Fornecimento e assentamento. AF_ 12/2015</t>
  </si>
  <si>
    <t>Boletim de Referência: SINAPI Mai/2021 não desonerado</t>
  </si>
  <si>
    <t>Data Base: Mai/2021</t>
  </si>
  <si>
    <t>(COMPOSIÇÃO REPRESENTATIVA) POÇO DE VISITA CIRCULAR PARA ESGOTO, EM CONCRETO PRÉ-MOLDADO, DIÂMETRO INTERNO = 1,0 M, PROFUNDIDADE DE 1,50 A 2,00 M, INCLUINDO TAMPÃO DE FERRO FUNDIDO, DIÂMETRO DE 60 CM. AF_04/2018</t>
  </si>
  <si>
    <t>ENCARGOS SOCIAIS DESONERADOS: 113,04%(HORA) 71,63%(MÊS)</t>
  </si>
  <si>
    <t>R$  3.631.983,86 (Três milhões, seiscentos e trinta e um mil, novecentos oitenta e três reais e oitenta e seis centavos)</t>
  </si>
  <si>
    <t>Sorriso, Maio de 2021</t>
  </si>
  <si>
    <t>Responsável Técnico: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</si>
</sst>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R$&quot;\ * #,##0.00_-;\-&quot;R$&quot;\ * #,##0.00_-;_-&quot;R$&quot;\ * &quot;-&quot;??_-;_-@_-"/>
    <numFmt numFmtId="43" formatCode="_-* #,##0.00_-;\-* #,##0.00_-;_-* &quot;-&quot;??_-;_-@_-"/>
    <numFmt numFmtId="164" formatCode="_(* #,##0.00_);_(* \(#,##0.00\);_(* &quot;-&quot;??_);_(@_)"/>
    <numFmt numFmtId="165" formatCode="_([$€]* #,##0.00_);_([$€]* \(#,##0.00\);_([$€]* &quot;-&quot;??_);_(@_)"/>
    <numFmt numFmtId="166" formatCode="_ * #,##0.00_ ;_ * \-#,##0.00_ ;_ * &quot;-&quot;??_ ;_ @_ "/>
    <numFmt numFmtId="167" formatCode="&quot;Cr$&quot;#,##0_);\(&quot;Cr$&quot;#,##0\)"/>
    <numFmt numFmtId="168" formatCode="_(* #,##0.000_);_(* \(#,##0.000\);_(* &quot;-&quot;??_);_(@_)"/>
    <numFmt numFmtId="169" formatCode="#,##0.000"/>
    <numFmt numFmtId="170" formatCode="_(* #,##0_);_(* \(#,##0\);_(* &quot;-&quot;??_);_(@_)"/>
    <numFmt numFmtId="171" formatCode="#,##0.0000"/>
    <numFmt numFmtId="172" formatCode="_-&quot;R$&quot;* #,##0.00_-;\-&quot;R$&quot;* #,##0.00_-;_-&quot;R$&quot;* &quot;-&quot;??_-;_-@_-"/>
    <numFmt numFmtId="173" formatCode="00"/>
    <numFmt numFmtId="174" formatCode="_(&quot;R$ &quot;* #,##0.00_);_(&quot;R$ &quot;* \(#,##0.00\);_(&quot;R$ &quot;* &quot;-&quot;??_);_(@_)"/>
    <numFmt numFmtId="175" formatCode="_(&quot;R$&quot;* #,##0.00_);_(&quot;R$&quot;* \(#,##0.00\);_(&quot;R$&quot;* &quot;-&quot;??_);_(@_)"/>
    <numFmt numFmtId="176" formatCode="_ * #,##0_ ;_ * \-#,##0_ ;_ * &quot;-&quot;_ ;_ @_ "/>
    <numFmt numFmtId="177" formatCode="_ &quot;S/&quot;* #,##0_ ;_ &quot;S/&quot;* \-#,##0_ ;_ &quot;S/&quot;* &quot;-&quot;_ ;_ @_ "/>
    <numFmt numFmtId="178" formatCode="_ &quot;S/&quot;* #,##0.00_ ;_ &quot;S/&quot;* \-#,##0.00_ ;_ &quot;S/&quot;* &quot;-&quot;??_ ;_ @_ "/>
    <numFmt numFmtId="179" formatCode="_-&quot;$&quot;* #,##0_-;\-&quot;$&quot;* #,##0_-;_-&quot;$&quot;* &quot;-&quot;_-;_-@_-"/>
    <numFmt numFmtId="180" formatCode="_-&quot;$&quot;* #,##0.00_-;\-&quot;$&quot;* #,##0.00_-;_-&quot;$&quot;* &quot;-&quot;??_-;_-@_-"/>
    <numFmt numFmtId="181" formatCode="_-* #,##0.00\ _E_s_c_._-;\-* #,##0.00\ _E_s_c_._-;_-* \-??\ _E_s_c_._-;_-@_-"/>
    <numFmt numFmtId="182" formatCode="_([$€-2]* #,##0.00_);_([$€-2]* \(#,##0.00\);_([$€-2]* &quot;-&quot;??_)"/>
    <numFmt numFmtId="183" formatCode="#,##0.0000;[Red]\-#,##0.0000"/>
    <numFmt numFmtId="184" formatCode="#,##0.00_ ;[Red]\-#,##0.00\ "/>
    <numFmt numFmtId="185" formatCode="#,##0.000;[Red]\-#,##0.000"/>
    <numFmt numFmtId="186" formatCode="#,##0.00000;[Red]\-#,##0.00000"/>
    <numFmt numFmtId="187" formatCode="_(* #,##0.00000_);_(* \(#,##0.00000\);_(* &quot;-&quot;??_);_(@_)"/>
    <numFmt numFmtId="188" formatCode="_-&quot;R$&quot;\ * #,##0.00000_-;\-&quot;R$&quot;\ * #,##0.00000_-;_-&quot;R$&quot;\ * &quot;-&quot;??_-;_-@_-"/>
    <numFmt numFmtId="189" formatCode="_-&quot;R$&quot;\ * #,##0_-;\-&quot;R$&quot;\ * #,##0_-;_-&quot;R$&quot;\ * &quot;-&quot;??_-;_-@_-"/>
  </numFmts>
  <fonts count="123">
    <font>
      <sz val="9"/>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8"/>
      <name val="MS Sans Serif"/>
      <family val="2"/>
    </font>
    <font>
      <sz val="8"/>
      <name val="MS Sans Serif"/>
      <family val="2"/>
    </font>
    <font>
      <sz val="9"/>
      <name val="Arial"/>
      <family val="2"/>
    </font>
    <font>
      <sz val="12"/>
      <name val="MS Sans Serif"/>
      <family val="2"/>
    </font>
    <font>
      <b/>
      <sz val="8"/>
      <name val="MS Sans Serif"/>
      <family val="2"/>
    </font>
    <font>
      <sz val="13.5"/>
      <name val="MS Sans Serif"/>
      <family val="2"/>
    </font>
    <font>
      <sz val="14"/>
      <name val="MS Sans Serif"/>
      <family val="2"/>
    </font>
    <font>
      <sz val="8"/>
      <name val="Arial"/>
      <family val="2"/>
    </font>
    <font>
      <sz val="10"/>
      <name val="Courier"/>
      <family val="3"/>
    </font>
    <font>
      <sz val="10"/>
      <name val="Arial"/>
      <family val="2"/>
    </font>
    <font>
      <sz val="8"/>
      <name val="Tahoma"/>
      <family val="2"/>
    </font>
    <font>
      <b/>
      <sz val="10"/>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10"/>
      <name val="Calibri"/>
      <family val="2"/>
    </font>
    <font>
      <b/>
      <sz val="11"/>
      <color indexed="9"/>
      <name val="Calibri"/>
      <family val="2"/>
    </font>
    <font>
      <sz val="11"/>
      <color indexed="10"/>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sz val="9"/>
      <name val="Arial"/>
      <family val="2"/>
    </font>
    <font>
      <sz val="11"/>
      <color theme="1"/>
      <name val="Calibri"/>
      <family val="2"/>
      <scheme val="minor"/>
    </font>
    <font>
      <sz val="9"/>
      <color theme="0"/>
      <name val="Arial"/>
      <family val="2"/>
    </font>
    <font>
      <sz val="11"/>
      <color theme="1"/>
      <name val="Century Gothic"/>
      <family val="2"/>
    </font>
    <font>
      <sz val="11"/>
      <name val="Century Gothic"/>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8"/>
      <name val="Century Gothic"/>
      <family val="2"/>
    </font>
    <font>
      <b/>
      <sz val="14"/>
      <name val="Century Gothic"/>
      <family val="2"/>
    </font>
    <font>
      <b/>
      <sz val="12"/>
      <name val="Century Gothic"/>
      <family val="2"/>
    </font>
    <font>
      <b/>
      <sz val="11"/>
      <name val="Century Gothic"/>
      <family val="2"/>
    </font>
    <font>
      <b/>
      <sz val="10"/>
      <name val="Century Gothic"/>
      <family val="2"/>
    </font>
    <font>
      <sz val="9"/>
      <name val="Century Gothic"/>
      <family val="2"/>
    </font>
    <font>
      <b/>
      <sz val="9"/>
      <name val="Century Gothic"/>
      <family val="2"/>
    </font>
    <font>
      <sz val="10"/>
      <name val="Century Gothic"/>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sz val="10"/>
      <name val="Arial"/>
      <family val="2"/>
      <charset val="1"/>
    </font>
    <font>
      <sz val="10"/>
      <name val="Helv"/>
      <charset val="204"/>
    </font>
    <font>
      <sz val="10"/>
      <name val="Times New Roman"/>
      <family val="1"/>
      <charset val="204"/>
    </font>
    <font>
      <sz val="11"/>
      <color rgb="FF000000"/>
      <name val="Calibri"/>
      <family val="2"/>
      <scheme val="minor"/>
    </font>
    <font>
      <sz val="10"/>
      <name val="Times New Roman"/>
      <family val="1"/>
    </font>
    <font>
      <sz val="10"/>
      <name val="Arial"/>
      <family val="2"/>
    </font>
    <font>
      <sz val="11"/>
      <color indexed="8"/>
      <name val="Century Gothic"/>
      <family val="2"/>
    </font>
    <font>
      <b/>
      <sz val="10"/>
      <name val="Gill Sans MT"/>
      <family val="2"/>
    </font>
    <font>
      <sz val="10"/>
      <name val="Gill Sans MT"/>
      <family val="2"/>
    </font>
    <font>
      <i/>
      <sz val="10"/>
      <name val="Gill Sans MT"/>
      <family val="2"/>
    </font>
    <font>
      <sz val="10"/>
      <color indexed="8"/>
      <name val="Gill Sans MT"/>
      <family val="2"/>
    </font>
    <font>
      <b/>
      <sz val="10"/>
      <color indexed="8"/>
      <name val="Century Gothic"/>
      <family val="2"/>
    </font>
    <font>
      <sz val="10"/>
      <color theme="1"/>
      <name val="Century Gothic"/>
      <family val="2"/>
    </font>
    <font>
      <i/>
      <sz val="10"/>
      <color indexed="8"/>
      <name val="Century Gothic"/>
      <family val="2"/>
    </font>
    <font>
      <b/>
      <sz val="12"/>
      <name val="Gill Sans MT"/>
      <family val="2"/>
    </font>
    <font>
      <b/>
      <sz val="12"/>
      <color rgb="FFFF0000"/>
      <name val="Century Gothic"/>
      <family val="2"/>
    </font>
    <font>
      <b/>
      <sz val="18"/>
      <name val="Gill Sans MT"/>
      <family val="2"/>
    </font>
    <font>
      <b/>
      <sz val="10"/>
      <color rgb="FFFF0000"/>
      <name val="Gill Sans MT"/>
      <family val="2"/>
    </font>
    <font>
      <b/>
      <sz val="16"/>
      <name val="Gill Sans MT"/>
      <family val="2"/>
    </font>
    <font>
      <sz val="12"/>
      <name val="Gill Sans MT"/>
      <family val="2"/>
    </font>
    <font>
      <b/>
      <sz val="11"/>
      <name val="Gill Sans MT"/>
      <family val="2"/>
    </font>
    <font>
      <b/>
      <sz val="28"/>
      <name val="Gill Sans MT"/>
      <family val="2"/>
    </font>
    <font>
      <b/>
      <sz val="36"/>
      <name val="Gill Sans MT"/>
      <family val="2"/>
    </font>
    <font>
      <b/>
      <sz val="22"/>
      <name val="Gill Sans MT"/>
      <family val="2"/>
    </font>
    <font>
      <b/>
      <sz val="24"/>
      <name val="Gill Sans MT"/>
      <family val="2"/>
    </font>
    <font>
      <sz val="18"/>
      <name val="Candara"/>
      <family val="2"/>
    </font>
    <font>
      <sz val="10"/>
      <name val="Candara"/>
      <family val="2"/>
    </font>
    <font>
      <b/>
      <sz val="14"/>
      <name val="Gill Sans MT"/>
      <family val="2"/>
    </font>
    <font>
      <sz val="8"/>
      <name val="Candara"/>
      <family val="2"/>
    </font>
    <font>
      <i/>
      <sz val="11"/>
      <name val="Gill Sans MT"/>
      <family val="2"/>
    </font>
    <font>
      <sz val="9"/>
      <name val="Candara"/>
      <family val="2"/>
    </font>
    <font>
      <sz val="8"/>
      <color indexed="8"/>
      <name val="Courier"/>
      <family val="3"/>
    </font>
    <font>
      <b/>
      <i/>
      <sz val="10"/>
      <name val="Gill Sans MT"/>
      <family val="2"/>
    </font>
    <font>
      <sz val="9"/>
      <name val="Gill Sans MT"/>
      <family val="2"/>
    </font>
    <font>
      <sz val="9"/>
      <color theme="1"/>
      <name val="Gill Sans MT"/>
      <family val="2"/>
    </font>
    <font>
      <sz val="8"/>
      <name val="Courier"/>
      <family val="3"/>
    </font>
    <font>
      <sz val="10"/>
      <color theme="1"/>
      <name val="Gill Sans MT"/>
      <family val="2"/>
    </font>
    <font>
      <sz val="8"/>
      <name val="Gill Sans MT"/>
      <family val="2"/>
    </font>
    <font>
      <sz val="10"/>
      <color rgb="FFFF0000"/>
      <name val="Century Gothic"/>
      <family val="2"/>
    </font>
    <font>
      <sz val="10"/>
      <color rgb="FFFF0000"/>
      <name val="Gill Sans MT"/>
      <family val="2"/>
    </font>
    <font>
      <sz val="8"/>
      <color rgb="FFFF0000"/>
      <name val="MS Sans Serif"/>
      <family val="2"/>
    </font>
    <font>
      <sz val="9"/>
      <color rgb="FFFF0000"/>
      <name val="Gill Sans MT"/>
      <family val="2"/>
    </font>
    <font>
      <sz val="8"/>
      <color rgb="FFFF0000"/>
      <name val="Courier"/>
      <family val="3"/>
    </font>
    <font>
      <b/>
      <sz val="20"/>
      <name val="Gill Sans MT"/>
      <family val="2"/>
    </font>
    <font>
      <b/>
      <sz val="8"/>
      <name val="Gill Sans MT"/>
      <family val="2"/>
    </font>
    <font>
      <sz val="9"/>
      <name val="Tahoma"/>
      <family val="2"/>
    </font>
  </fonts>
  <fills count="65">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9"/>
      </patternFill>
    </fill>
    <fill>
      <patternFill patternType="solid">
        <fgColor indexed="55"/>
      </patternFill>
    </fill>
    <fill>
      <patternFill patternType="solid">
        <fgColor indexed="56"/>
      </patternFill>
    </fill>
    <fill>
      <patternFill patternType="solid">
        <fgColor indexed="10"/>
      </patternFill>
    </fill>
    <fill>
      <patternFill patternType="solid">
        <fgColor indexed="5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indexed="9"/>
        <bgColor indexed="8"/>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20">
    <xf numFmtId="0" fontId="0" fillId="0" borderId="0"/>
    <xf numFmtId="164" fontId="13" fillId="0" borderId="0"/>
    <xf numFmtId="0" fontId="19" fillId="2"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0" fillId="3" borderId="0" applyNumberFormat="0" applyBorder="0" applyAlignment="0" applyProtection="0"/>
    <xf numFmtId="0" fontId="20" fillId="8" borderId="0" applyNumberFormat="0" applyBorder="0" applyAlignment="0" applyProtection="0"/>
    <xf numFmtId="0" fontId="20" fillId="4" borderId="0" applyNumberFormat="0" applyBorder="0" applyAlignment="0" applyProtection="0"/>
    <xf numFmtId="0" fontId="21" fillId="8" borderId="0" applyNumberFormat="0" applyBorder="0" applyAlignment="0" applyProtection="0"/>
    <xf numFmtId="0" fontId="22" fillId="13" borderId="1" applyNumberFormat="0" applyAlignment="0" applyProtection="0"/>
    <xf numFmtId="0" fontId="23" fillId="14" borderId="2" applyNumberFormat="0" applyAlignment="0" applyProtection="0"/>
    <xf numFmtId="0" fontId="24" fillId="0" borderId="3" applyNumberFormat="0" applyFill="0" applyAlignment="0" applyProtection="0"/>
    <xf numFmtId="0" fontId="20" fillId="15"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5" fillId="9" borderId="1" applyNumberFormat="0" applyAlignment="0" applyProtection="0"/>
    <xf numFmtId="165" fontId="8" fillId="0" borderId="0" applyFont="0" applyFill="0" applyBorder="0" applyAlignment="0" applyProtection="0"/>
    <xf numFmtId="0" fontId="26" fillId="6" borderId="0" applyNumberFormat="0" applyBorder="0" applyAlignment="0" applyProtection="0"/>
    <xf numFmtId="0" fontId="14" fillId="0" borderId="0"/>
    <xf numFmtId="0" fontId="27" fillId="9" borderId="0" applyNumberFormat="0" applyBorder="0" applyAlignment="0" applyProtection="0"/>
    <xf numFmtId="0" fontId="5" fillId="0" borderId="0"/>
    <xf numFmtId="0" fontId="36" fillId="0" borderId="0"/>
    <xf numFmtId="0" fontId="36" fillId="0" borderId="0"/>
    <xf numFmtId="0" fontId="5" fillId="0" borderId="0"/>
    <xf numFmtId="0" fontId="8" fillId="0" borderId="0"/>
    <xf numFmtId="0" fontId="8" fillId="0" borderId="0"/>
    <xf numFmtId="0" fontId="35" fillId="0" borderId="0"/>
    <xf numFmtId="0" fontId="15" fillId="0" borderId="0"/>
    <xf numFmtId="0" fontId="15" fillId="0" borderId="0"/>
    <xf numFmtId="0" fontId="5" fillId="5" borderId="4" applyNumberFormat="0" applyFont="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13" borderId="5" applyNumberFormat="0" applyAlignment="0" applyProtection="0"/>
    <xf numFmtId="164" fontId="8"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164" fontId="8" fillId="0" borderId="0" applyFont="0" applyFill="0" applyBorder="0" applyAlignment="0" applyProtection="0"/>
    <xf numFmtId="164" fontId="15" fillId="0" borderId="0" applyFont="0" applyFill="0" applyBorder="0" applyAlignment="0" applyProtection="0"/>
    <xf numFmtId="2" fontId="15" fillId="0" borderId="0" applyFont="0" applyFill="0" applyBorder="0" applyAlignment="0" applyProtection="0"/>
    <xf numFmtId="166" fontId="15" fillId="0" borderId="0" applyFon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40" fontId="5" fillId="0" borderId="0" applyFont="0" applyFill="0" applyBorder="0" applyAlignment="0" applyProtection="0"/>
    <xf numFmtId="44" fontId="8" fillId="0" borderId="0" applyFont="0" applyFill="0" applyBorder="0" applyAlignment="0" applyProtection="0"/>
    <xf numFmtId="0" fontId="15" fillId="0" borderId="0"/>
    <xf numFmtId="0" fontId="4" fillId="0" borderId="0"/>
    <xf numFmtId="164" fontId="15" fillId="0" borderId="0" applyFont="0" applyFill="0" applyBorder="0" applyAlignment="0" applyProtection="0"/>
    <xf numFmtId="0" fontId="19" fillId="22" borderId="0" applyNumberFormat="0" applyBorder="0" applyAlignment="0" applyProtection="0"/>
    <xf numFmtId="0" fontId="19" fillId="3" borderId="0" applyNumberFormat="0" applyBorder="0" applyAlignment="0" applyProtection="0"/>
    <xf numFmtId="0" fontId="19" fillId="23"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24" borderId="0" applyNumberFormat="0" applyBorder="0" applyAlignment="0" applyProtection="0"/>
    <xf numFmtId="0" fontId="19" fillId="6" borderId="0" applyNumberFormat="0" applyBorder="0" applyAlignment="0" applyProtection="0"/>
    <xf numFmtId="0" fontId="19" fillId="2" borderId="0" applyNumberFormat="0" applyBorder="0" applyAlignment="0" applyProtection="0"/>
    <xf numFmtId="0" fontId="19" fillId="10" borderId="0" applyNumberFormat="0" applyBorder="0" applyAlignment="0" applyProtection="0"/>
    <xf numFmtId="0" fontId="20" fillId="25" borderId="0" applyNumberFormat="0" applyBorder="0" applyAlignment="0" applyProtection="0"/>
    <xf numFmtId="0" fontId="20" fillId="4" borderId="0" applyNumberFormat="0" applyBorder="0" applyAlignment="0" applyProtection="0"/>
    <xf numFmtId="0" fontId="20" fillId="24" borderId="0" applyNumberFormat="0" applyBorder="0" applyAlignment="0" applyProtection="0"/>
    <xf numFmtId="0" fontId="20" fillId="26" borderId="0" applyNumberFormat="0" applyBorder="0" applyAlignment="0" applyProtection="0"/>
    <xf numFmtId="0" fontId="20" fillId="12"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0" fillId="26"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6" fillId="3" borderId="0" applyNumberFormat="0" applyBorder="0" applyAlignment="0" applyProtection="0"/>
    <xf numFmtId="0" fontId="40" fillId="30" borderId="1" applyNumberFormat="0" applyAlignment="0" applyProtection="0"/>
    <xf numFmtId="0" fontId="23" fillId="14" borderId="2" applyNumberFormat="0" applyAlignment="0" applyProtection="0"/>
    <xf numFmtId="0" fontId="19" fillId="0" borderId="0"/>
    <xf numFmtId="0" fontId="19" fillId="0" borderId="0"/>
    <xf numFmtId="0" fontId="29" fillId="0" borderId="0" applyNumberFormat="0" applyFill="0" applyBorder="0" applyAlignment="0" applyProtection="0"/>
    <xf numFmtId="0" fontId="21" fillId="23" borderId="0" applyNumberFormat="0" applyBorder="0" applyAlignment="0" applyProtection="0"/>
    <xf numFmtId="0" fontId="41" fillId="0" borderId="73" applyNumberFormat="0" applyFill="0" applyAlignment="0" applyProtection="0"/>
    <xf numFmtId="0" fontId="42" fillId="0" borderId="74" applyNumberFormat="0" applyFill="0" applyAlignment="0" applyProtection="0"/>
    <xf numFmtId="0" fontId="43" fillId="0" borderId="75" applyNumberFormat="0" applyFill="0" applyAlignment="0" applyProtection="0"/>
    <xf numFmtId="0" fontId="43" fillId="0" borderId="0" applyNumberFormat="0" applyFill="0" applyBorder="0" applyAlignment="0" applyProtection="0"/>
    <xf numFmtId="0" fontId="25" fillId="7" borderId="1" applyNumberFormat="0" applyAlignment="0" applyProtection="0"/>
    <xf numFmtId="0" fontId="44" fillId="0" borderId="76" applyNumberFormat="0" applyFill="0" applyAlignment="0" applyProtection="0"/>
    <xf numFmtId="174" fontId="15" fillId="0" borderId="0" applyFont="0" applyFill="0" applyBorder="0" applyAlignment="0" applyProtection="0"/>
    <xf numFmtId="44" fontId="4" fillId="0" borderId="0" applyFont="0" applyFill="0" applyBorder="0" applyAlignment="0" applyProtection="0"/>
    <xf numFmtId="0" fontId="45" fillId="9" borderId="0" applyNumberFormat="0" applyBorder="0" applyAlignment="0" applyProtection="0"/>
    <xf numFmtId="0" fontId="15" fillId="5" borderId="4" applyNumberFormat="0" applyFont="0" applyAlignment="0" applyProtection="0"/>
    <xf numFmtId="0" fontId="28" fillId="30" borderId="5" applyNumberFormat="0" applyAlignment="0" applyProtection="0"/>
    <xf numFmtId="171" fontId="15" fillId="0" borderId="0" applyFill="0" applyBorder="0" applyAlignment="0" applyProtection="0"/>
    <xf numFmtId="0" fontId="46" fillId="0" borderId="0" applyNumberFormat="0" applyFill="0" applyBorder="0" applyAlignment="0" applyProtection="0"/>
    <xf numFmtId="0" fontId="30" fillId="0" borderId="77" applyNumberFormat="0" applyFill="0" applyAlignment="0" applyProtection="0"/>
    <xf numFmtId="43" fontId="4" fillId="0" borderId="0" applyFont="0" applyFill="0" applyBorder="0" applyAlignment="0" applyProtection="0"/>
    <xf numFmtId="0" fontId="24" fillId="0" borderId="0" applyNumberFormat="0" applyFill="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40"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3" fillId="44"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4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52" borderId="0" applyNumberFormat="0" applyBorder="0" applyAlignment="0" applyProtection="0"/>
    <xf numFmtId="0" fontId="3" fillId="5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3" fillId="6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 fillId="4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5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 fillId="5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3" fillId="6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70" fillId="4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70" fillId="46"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70" fillId="50"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0" fillId="54"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70" fillId="58"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70" fillId="6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59" fillId="32" borderId="0" applyNumberFormat="0" applyBorder="0" applyAlignment="0" applyProtection="0"/>
    <xf numFmtId="0" fontId="40" fillId="30" borderId="1" applyNumberFormat="0" applyAlignment="0" applyProtection="0"/>
    <xf numFmtId="0" fontId="40" fillId="30" borderId="1" applyNumberFormat="0" applyAlignment="0" applyProtection="0"/>
    <xf numFmtId="0" fontId="40" fillId="30" borderId="1" applyNumberFormat="0" applyAlignment="0" applyProtection="0"/>
    <xf numFmtId="0" fontId="64" fillId="36" borderId="81" applyNumberFormat="0" applyAlignment="0" applyProtection="0"/>
    <xf numFmtId="0" fontId="66" fillId="37" borderId="84"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44" fillId="0" borderId="76" applyNumberFormat="0" applyFill="0" applyAlignment="0" applyProtection="0"/>
    <xf numFmtId="0" fontId="65" fillId="0" borderId="83" applyNumberFormat="0" applyFill="0" applyAlignment="0" applyProtection="0"/>
    <xf numFmtId="0" fontId="71" fillId="0" borderId="0"/>
    <xf numFmtId="0" fontId="72" fillId="0" borderId="0"/>
    <xf numFmtId="0" fontId="71" fillId="0" borderId="0"/>
    <xf numFmtId="0" fontId="72" fillId="0" borderId="0"/>
    <xf numFmtId="179" fontId="15" fillId="0" borderId="0" applyFont="0" applyFill="0" applyBorder="0" applyAlignment="0" applyProtection="0"/>
    <xf numFmtId="180" fontId="15" fillId="0" borderId="0" applyFont="0" applyFill="0" applyBorder="0" applyAlignment="0" applyProtection="0"/>
    <xf numFmtId="0" fontId="73" fillId="0" borderId="0">
      <protection locked="0"/>
    </xf>
    <xf numFmtId="0" fontId="74" fillId="0" borderId="0">
      <protection locked="0"/>
    </xf>
    <xf numFmtId="0" fontId="74" fillId="0" borderId="0">
      <protection locked="0"/>
    </xf>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70" fillId="39"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70" fillId="43"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70" fillId="47"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0" fillId="51" borderId="0" applyNumberFormat="0" applyBorder="0" applyAlignment="0" applyProtection="0"/>
    <xf numFmtId="0" fontId="70" fillId="55"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70" fillId="59" borderId="0" applyNumberFormat="0" applyBorder="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62" fillId="35" borderId="81" applyNumberFormat="0" applyAlignment="0" applyProtection="0"/>
    <xf numFmtId="0" fontId="78" fillId="0" borderId="0"/>
    <xf numFmtId="182" fontId="15" fillId="0" borderId="0" applyFont="0" applyFill="0" applyBorder="0" applyAlignment="0" applyProtection="0"/>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60" fillId="33" borderId="0" applyNumberFormat="0" applyBorder="0" applyAlignment="0" applyProtection="0"/>
    <xf numFmtId="176" fontId="15" fillId="0" borderId="0" applyFont="0" applyFill="0" applyBorder="0" applyAlignment="0" applyProtection="0"/>
    <xf numFmtId="166" fontId="15" fillId="0" borderId="0" applyFont="0" applyFill="0" applyBorder="0" applyAlignment="0" applyProtection="0"/>
    <xf numFmtId="175" fontId="15" fillId="0" borderId="0" applyFont="0" applyFill="0" applyBorder="0" applyAlignment="0" applyProtection="0"/>
    <xf numFmtId="174" fontId="8" fillId="0" borderId="0" applyFont="0" applyFill="0" applyBorder="0" applyAlignment="0" applyProtection="0"/>
    <xf numFmtId="174" fontId="15" fillId="0" borderId="0" applyFont="0" applyFill="0" applyBorder="0" applyAlignment="0" applyProtection="0"/>
    <xf numFmtId="17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44" fontId="3" fillId="0" borderId="0" applyFont="0" applyFill="0" applyBorder="0" applyAlignment="0" applyProtection="0"/>
    <xf numFmtId="174" fontId="3"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0" fontId="73" fillId="0" borderId="0">
      <protection locked="0"/>
    </xf>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61" fillId="34" borderId="0" applyNumberFormat="0" applyBorder="0" applyAlignment="0" applyProtection="0"/>
    <xf numFmtId="37" fontId="75" fillId="0" borderId="0"/>
    <xf numFmtId="0" fontId="15" fillId="0" borderId="0"/>
    <xf numFmtId="0" fontId="8" fillId="0" borderId="0"/>
    <xf numFmtId="0" fontId="8" fillId="0" borderId="0"/>
    <xf numFmtId="0" fontId="15" fillId="0" borderId="0"/>
    <xf numFmtId="0" fontId="5" fillId="0" borderId="0"/>
    <xf numFmtId="0" fontId="3" fillId="0" borderId="0"/>
    <xf numFmtId="0" fontId="5" fillId="0" borderId="0"/>
    <xf numFmtId="0" fontId="15" fillId="0" borderId="0"/>
    <xf numFmtId="0" fontId="15" fillId="0" borderId="0"/>
    <xf numFmtId="0" fontId="3" fillId="0" borderId="0"/>
    <xf numFmtId="0" fontId="3" fillId="0" borderId="0"/>
    <xf numFmtId="0" fontId="8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9" fillId="0" borderId="0" applyNumberFormat="0" applyFill="0" applyBorder="0" applyProtection="0">
      <alignment vertical="top" wrapText="1"/>
    </xf>
    <xf numFmtId="0" fontId="8" fillId="0" borderId="0"/>
    <xf numFmtId="0" fontId="8" fillId="0" borderId="0"/>
    <xf numFmtId="0" fontId="77" fillId="0" borderId="0"/>
    <xf numFmtId="0" fontId="15" fillId="5" borderId="4" applyNumberFormat="0" applyFont="0" applyAlignment="0" applyProtection="0"/>
    <xf numFmtId="0" fontId="15" fillId="5" borderId="4" applyNumberFormat="0" applyFont="0" applyAlignment="0" applyProtection="0"/>
    <xf numFmtId="0" fontId="15" fillId="5" borderId="4" applyNumberFormat="0" applyFont="0" applyAlignment="0" applyProtection="0"/>
    <xf numFmtId="0" fontId="3" fillId="38" borderId="85" applyNumberFormat="0" applyFont="0" applyAlignment="0" applyProtection="0"/>
    <xf numFmtId="9" fontId="1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7" fillId="0" borderId="0" applyBorder="0" applyProtection="0"/>
    <xf numFmtId="9" fontId="77" fillId="0" borderId="0" applyBorder="0" applyProtection="0"/>
    <xf numFmtId="9" fontId="8"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73" fillId="0" borderId="0">
      <protection locked="0"/>
    </xf>
    <xf numFmtId="38" fontId="76" fillId="0" borderId="0"/>
    <xf numFmtId="0" fontId="28" fillId="30" borderId="5" applyNumberFormat="0" applyAlignment="0" applyProtection="0"/>
    <xf numFmtId="0" fontId="28" fillId="30" borderId="5" applyNumberFormat="0" applyAlignment="0" applyProtection="0"/>
    <xf numFmtId="0" fontId="28" fillId="30" borderId="5" applyNumberFormat="0" applyAlignment="0" applyProtection="0"/>
    <xf numFmtId="0" fontId="63" fillId="36" borderId="82" applyNumberFormat="0" applyAlignment="0" applyProtection="0"/>
    <xf numFmtId="164" fontId="15" fillId="0" borderId="0" applyFont="0" applyFill="0" applyBorder="0" applyAlignment="0" applyProtection="0"/>
    <xf numFmtId="40" fontId="5" fillId="0" borderId="0" applyFont="0" applyFill="0" applyBorder="0" applyAlignment="0" applyProtection="0"/>
    <xf numFmtId="171" fontId="15" fillId="0" borderId="0" applyFill="0" applyBorder="0" applyAlignment="0" applyProtection="0"/>
    <xf numFmtId="40" fontId="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71" fontId="15" fillId="0" borderId="0" applyFill="0" applyBorder="0" applyAlignment="0" applyProtection="0"/>
    <xf numFmtId="2" fontId="77" fillId="0" borderId="0" applyBorder="0" applyProtection="0"/>
    <xf numFmtId="0" fontId="67" fillId="0" borderId="0" applyNumberFormat="0" applyFill="0" applyBorder="0" applyAlignment="0" applyProtection="0"/>
    <xf numFmtId="0" fontId="68" fillId="0" borderId="0" applyNumberFormat="0" applyFill="0" applyBorder="0" applyAlignment="0" applyProtection="0"/>
    <xf numFmtId="0" fontId="46"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56" fillId="0" borderId="78" applyNumberFormat="0" applyFill="0" applyAlignment="0" applyProtection="0"/>
    <xf numFmtId="0" fontId="42" fillId="0" borderId="74" applyNumberFormat="0" applyFill="0" applyAlignment="0" applyProtection="0"/>
    <xf numFmtId="0" fontId="42" fillId="0" borderId="74" applyNumberFormat="0" applyFill="0" applyAlignment="0" applyProtection="0"/>
    <xf numFmtId="0" fontId="42" fillId="0" borderId="74" applyNumberFormat="0" applyFill="0" applyAlignment="0" applyProtection="0"/>
    <xf numFmtId="0" fontId="57" fillId="0" borderId="79" applyNumberFormat="0" applyFill="0" applyAlignment="0" applyProtection="0"/>
    <xf numFmtId="0" fontId="43" fillId="0" borderId="75" applyNumberFormat="0" applyFill="0" applyAlignment="0" applyProtection="0"/>
    <xf numFmtId="0" fontId="43" fillId="0" borderId="75" applyNumberFormat="0" applyFill="0" applyAlignment="0" applyProtection="0"/>
    <xf numFmtId="0" fontId="43" fillId="0" borderId="75" applyNumberFormat="0" applyFill="0" applyAlignment="0" applyProtection="0"/>
    <xf numFmtId="0" fontId="58" fillId="0" borderId="8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5" fillId="0" borderId="0" applyNumberFormat="0" applyFill="0" applyBorder="0" applyAlignment="0" applyProtection="0"/>
    <xf numFmtId="0" fontId="73" fillId="0" borderId="87">
      <protection locked="0"/>
    </xf>
    <xf numFmtId="0" fontId="73" fillId="0" borderId="87">
      <protection locked="0"/>
    </xf>
    <xf numFmtId="0" fontId="73" fillId="0" borderId="87">
      <protection locked="0"/>
    </xf>
    <xf numFmtId="0" fontId="69" fillId="0" borderId="86" applyNumberFormat="0" applyFill="0" applyAlignment="0" applyProtection="0"/>
    <xf numFmtId="164" fontId="8" fillId="0" borderId="0" applyFont="0" applyFill="0" applyBorder="0" applyAlignment="0" applyProtection="0"/>
    <xf numFmtId="40" fontId="5"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8"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1" fontId="77" fillId="0" borderId="0" applyBorder="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15"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81" fillId="0" borderId="0"/>
    <xf numFmtId="44" fontId="15" fillId="0" borderId="0" applyFont="0" applyFill="0" applyBorder="0" applyAlignment="0" applyProtection="0"/>
    <xf numFmtId="0" fontId="82" fillId="0" borderId="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175" fontId="8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38" borderId="85" applyNumberFormat="0" applyFont="0" applyAlignment="0" applyProtection="0"/>
    <xf numFmtId="9" fontId="8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164" fontId="8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81" fillId="0" borderId="0"/>
    <xf numFmtId="0" fontId="19" fillId="0" borderId="0"/>
    <xf numFmtId="43" fontId="1" fillId="0" borderId="0" applyFont="0" applyFill="0" applyBorder="0" applyAlignment="0" applyProtection="0"/>
    <xf numFmtId="166" fontId="15" fillId="0" borderId="0" applyFont="0" applyFill="0" applyBorder="0" applyAlignment="0" applyProtection="0"/>
    <xf numFmtId="0" fontId="8" fillId="0" borderId="0"/>
    <xf numFmtId="0" fontId="8" fillId="0" borderId="0"/>
    <xf numFmtId="0" fontId="15" fillId="0" borderId="0"/>
    <xf numFmtId="0" fontId="8" fillId="0" borderId="0"/>
    <xf numFmtId="9" fontId="77" fillId="0" borderId="0" applyBorder="0" applyProtection="0"/>
    <xf numFmtId="175" fontId="15" fillId="0" borderId="0" applyFont="0" applyFill="0" applyBorder="0" applyAlignment="0" applyProtection="0"/>
  </cellStyleXfs>
  <cellXfs count="1224">
    <xf numFmtId="0" fontId="0" fillId="0" borderId="0" xfId="0"/>
    <xf numFmtId="0" fontId="6" fillId="0" borderId="0" xfId="35" quotePrefix="1" applyFont="1" applyBorder="1" applyAlignment="1">
      <alignment horizontal="center" vertical="center"/>
    </xf>
    <xf numFmtId="0" fontId="5" fillId="0" borderId="0" xfId="35" applyBorder="1" applyAlignment="1">
      <alignment vertical="center"/>
    </xf>
    <xf numFmtId="0" fontId="7" fillId="0" borderId="0" xfId="35" applyFont="1" applyBorder="1" applyAlignment="1">
      <alignment vertical="center"/>
    </xf>
    <xf numFmtId="0" fontId="5" fillId="0" borderId="0" xfId="35" applyBorder="1" applyAlignment="1">
      <alignment horizontal="centerContinuous"/>
    </xf>
    <xf numFmtId="40" fontId="5" fillId="0" borderId="0" xfId="35" applyNumberFormat="1" applyBorder="1" applyAlignment="1">
      <alignment vertical="center"/>
    </xf>
    <xf numFmtId="40" fontId="5" fillId="0" borderId="0" xfId="35" applyNumberFormat="1" applyBorder="1" applyAlignment="1">
      <alignment horizontal="centerContinuous"/>
    </xf>
    <xf numFmtId="0" fontId="5" fillId="0" borderId="0" xfId="35" applyFont="1" applyBorder="1" applyAlignment="1">
      <alignment horizontal="centerContinuous" vertical="center"/>
    </xf>
    <xf numFmtId="40" fontId="5" fillId="0" borderId="0" xfId="35" applyNumberFormat="1" applyFont="1" applyBorder="1" applyAlignment="1">
      <alignment vertical="center"/>
    </xf>
    <xf numFmtId="0" fontId="5" fillId="0" borderId="0" xfId="35" applyFont="1" applyBorder="1" applyAlignment="1">
      <alignment vertical="center"/>
    </xf>
    <xf numFmtId="40" fontId="7" fillId="0" borderId="0" xfId="35" applyNumberFormat="1" applyFont="1" applyBorder="1" applyAlignment="1">
      <alignment vertical="center"/>
    </xf>
    <xf numFmtId="0" fontId="9" fillId="0" borderId="0" xfId="35" applyFont="1" applyBorder="1" applyAlignment="1">
      <alignment vertical="center"/>
    </xf>
    <xf numFmtId="40" fontId="7" fillId="0" borderId="0" xfId="50" applyFont="1" applyBorder="1" applyAlignment="1">
      <alignment vertical="center"/>
    </xf>
    <xf numFmtId="164" fontId="7" fillId="0" borderId="0" xfId="49" applyFont="1" applyBorder="1" applyAlignment="1">
      <alignment vertical="center"/>
    </xf>
    <xf numFmtId="40" fontId="9" fillId="0" borderId="0" xfId="35" applyNumberFormat="1" applyFont="1" applyBorder="1" applyAlignment="1">
      <alignment vertical="center"/>
    </xf>
    <xf numFmtId="4" fontId="7" fillId="0" borderId="0" xfId="35" applyNumberFormat="1" applyFont="1" applyBorder="1" applyAlignment="1">
      <alignment vertical="center"/>
    </xf>
    <xf numFmtId="40" fontId="10" fillId="0" borderId="0" xfId="35" applyNumberFormat="1" applyFont="1" applyBorder="1" applyAlignment="1">
      <alignment vertical="center"/>
    </xf>
    <xf numFmtId="0" fontId="11" fillId="0" borderId="0" xfId="35" applyFont="1" applyBorder="1" applyAlignment="1">
      <alignment vertical="center"/>
    </xf>
    <xf numFmtId="2" fontId="7" fillId="0" borderId="0" xfId="35" applyNumberFormat="1" applyFont="1" applyBorder="1" applyAlignment="1">
      <alignment vertical="center"/>
    </xf>
    <xf numFmtId="0" fontId="12" fillId="0" borderId="0" xfId="35" applyFont="1" applyBorder="1" applyAlignment="1">
      <alignment horizontal="centerContinuous" vertical="center"/>
    </xf>
    <xf numFmtId="40" fontId="9" fillId="0" borderId="0" xfId="50" applyFont="1" applyBorder="1" applyAlignment="1">
      <alignment vertical="center"/>
    </xf>
    <xf numFmtId="0" fontId="7" fillId="0" borderId="0" xfId="35" applyFont="1" applyBorder="1" applyAlignment="1">
      <alignment horizontal="centerContinuous" vertical="center"/>
    </xf>
    <xf numFmtId="0" fontId="5" fillId="0" borderId="0" xfId="35" applyBorder="1" applyAlignment="1">
      <alignment horizontal="centerContinuous" vertical="center"/>
    </xf>
    <xf numFmtId="0" fontId="5" fillId="0" borderId="0" xfId="35" applyAlignment="1">
      <alignment vertical="center"/>
    </xf>
    <xf numFmtId="168" fontId="8" fillId="0" borderId="0" xfId="49" applyNumberFormat="1"/>
    <xf numFmtId="167" fontId="17" fillId="18" borderId="0" xfId="0" applyNumberFormat="1" applyFont="1" applyFill="1" applyBorder="1"/>
    <xf numFmtId="168" fontId="8" fillId="0" borderId="0" xfId="49" applyNumberFormat="1" applyBorder="1"/>
    <xf numFmtId="0" fontId="15" fillId="0" borderId="0" xfId="0" applyFont="1" applyFill="1" applyBorder="1"/>
    <xf numFmtId="164" fontId="15" fillId="0" borderId="0" xfId="49" applyFont="1" applyBorder="1"/>
    <xf numFmtId="4" fontId="13" fillId="0" borderId="21" xfId="0" applyNumberFormat="1" applyFont="1" applyBorder="1" applyAlignment="1">
      <alignment horizontal="center" vertical="center"/>
    </xf>
    <xf numFmtId="168" fontId="8" fillId="0" borderId="0" xfId="49" applyNumberFormat="1" applyFont="1"/>
    <xf numFmtId="4" fontId="13" fillId="0" borderId="23" xfId="0" applyNumberFormat="1" applyFont="1" applyBorder="1" applyAlignment="1">
      <alignment horizontal="center" vertical="center"/>
    </xf>
    <xf numFmtId="168" fontId="8" fillId="0" borderId="0" xfId="49" applyNumberFormat="1" applyFill="1"/>
    <xf numFmtId="167" fontId="18" fillId="0" borderId="0" xfId="0" applyNumberFormat="1" applyFont="1" applyBorder="1" applyAlignment="1">
      <alignment horizontal="centerContinuous" vertical="top"/>
    </xf>
    <xf numFmtId="167" fontId="0" fillId="0" borderId="0" xfId="0" applyNumberFormat="1"/>
    <xf numFmtId="167" fontId="0" fillId="0" borderId="0" xfId="0" quotePrefix="1" applyNumberFormat="1"/>
    <xf numFmtId="169" fontId="13" fillId="0" borderId="0" xfId="0" applyNumberFormat="1" applyFont="1" applyBorder="1" applyAlignment="1">
      <alignment horizontal="right"/>
    </xf>
    <xf numFmtId="4" fontId="16" fillId="18" borderId="0" xfId="49" applyNumberFormat="1" applyFont="1" applyFill="1" applyBorder="1" applyAlignment="1">
      <alignment horizontal="right" vertical="center"/>
    </xf>
    <xf numFmtId="0" fontId="13" fillId="0" borderId="0" xfId="0" applyFont="1" applyBorder="1"/>
    <xf numFmtId="4" fontId="16" fillId="18" borderId="0" xfId="49" applyNumberFormat="1" applyFont="1" applyFill="1" applyBorder="1" applyAlignment="1">
      <alignment vertical="center"/>
    </xf>
    <xf numFmtId="167" fontId="16" fillId="18" borderId="0" xfId="0" applyNumberFormat="1" applyFont="1" applyFill="1" applyBorder="1" applyAlignment="1">
      <alignment horizontal="center" vertical="center"/>
    </xf>
    <xf numFmtId="0" fontId="13" fillId="0" borderId="0" xfId="0" quotePrefix="1" applyFont="1" applyBorder="1" applyAlignment="1">
      <alignment horizontal="center"/>
    </xf>
    <xf numFmtId="169" fontId="13" fillId="0" borderId="17" xfId="0" applyNumberFormat="1" applyFont="1" applyBorder="1" applyAlignment="1">
      <alignment horizontal="center"/>
    </xf>
    <xf numFmtId="168" fontId="0" fillId="0" borderId="0" xfId="49" applyNumberFormat="1" applyFont="1"/>
    <xf numFmtId="0" fontId="35" fillId="0" borderId="0" xfId="41" applyAlignment="1" applyProtection="1"/>
    <xf numFmtId="0" fontId="5" fillId="0" borderId="0" xfId="35" applyBorder="1" applyAlignment="1">
      <alignment horizontal="left"/>
    </xf>
    <xf numFmtId="0" fontId="15" fillId="0" borderId="0" xfId="43" applyFont="1" applyFill="1"/>
    <xf numFmtId="10" fontId="15" fillId="0" borderId="0" xfId="43" applyNumberFormat="1" applyFont="1" applyFill="1"/>
    <xf numFmtId="164" fontId="15" fillId="0" borderId="0" xfId="43" applyNumberFormat="1" applyFont="1" applyFill="1"/>
    <xf numFmtId="164" fontId="15" fillId="0" borderId="0" xfId="53" applyFont="1" applyFill="1"/>
    <xf numFmtId="0" fontId="47" fillId="18" borderId="0" xfId="35" applyFont="1" applyFill="1" applyBorder="1" applyAlignment="1">
      <alignment horizontal="left" vertical="center"/>
    </xf>
    <xf numFmtId="0" fontId="15" fillId="0" borderId="0" xfId="43" applyFont="1" applyFill="1" applyBorder="1"/>
    <xf numFmtId="0" fontId="49" fillId="18" borderId="0" xfId="35" applyFont="1" applyFill="1" applyBorder="1" applyAlignment="1">
      <alignment vertical="top" wrapText="1"/>
    </xf>
    <xf numFmtId="167" fontId="54" fillId="18" borderId="14" xfId="0" applyNumberFormat="1" applyFont="1" applyFill="1" applyBorder="1" applyAlignment="1">
      <alignment horizontal="center"/>
    </xf>
    <xf numFmtId="167" fontId="51" fillId="18" borderId="14" xfId="0" applyNumberFormat="1" applyFont="1" applyFill="1" applyBorder="1" applyAlignment="1">
      <alignment horizontal="center"/>
    </xf>
    <xf numFmtId="167" fontId="54" fillId="18" borderId="20" xfId="0" applyNumberFormat="1" applyFont="1" applyFill="1" applyBorder="1" applyAlignment="1">
      <alignment horizontal="center"/>
    </xf>
    <xf numFmtId="4" fontId="54" fillId="0" borderId="14" xfId="0" applyNumberFormat="1" applyFont="1" applyBorder="1" applyAlignment="1">
      <alignment horizontal="center" vertical="center"/>
    </xf>
    <xf numFmtId="4" fontId="54" fillId="0" borderId="17" xfId="0" applyNumberFormat="1" applyFont="1" applyBorder="1" applyAlignment="1">
      <alignment horizontal="center" vertical="center"/>
    </xf>
    <xf numFmtId="4" fontId="54" fillId="0" borderId="21" xfId="0" applyNumberFormat="1" applyFont="1" applyBorder="1" applyAlignment="1">
      <alignment horizontal="center" vertical="center"/>
    </xf>
    <xf numFmtId="169" fontId="54" fillId="0" borderId="22" xfId="0" applyNumberFormat="1" applyFont="1" applyBorder="1" applyAlignment="1">
      <alignment horizontal="center"/>
    </xf>
    <xf numFmtId="169" fontId="54" fillId="0" borderId="23" xfId="49" applyNumberFormat="1" applyFont="1" applyFill="1" applyBorder="1" applyAlignment="1">
      <alignment horizontal="center" vertical="center"/>
    </xf>
    <xf numFmtId="4" fontId="54" fillId="0" borderId="23" xfId="0" applyNumberFormat="1" applyFont="1" applyBorder="1" applyAlignment="1">
      <alignment horizontal="center" vertical="center"/>
    </xf>
    <xf numFmtId="167" fontId="54" fillId="0" borderId="0" xfId="0" applyNumberFormat="1" applyFont="1" applyFill="1" applyBorder="1" applyAlignment="1">
      <alignment horizontal="left" vertical="center"/>
    </xf>
    <xf numFmtId="167" fontId="54" fillId="0" borderId="14" xfId="0" applyNumberFormat="1" applyFont="1" applyFill="1" applyBorder="1" applyAlignment="1">
      <alignment horizontal="left" vertical="center"/>
    </xf>
    <xf numFmtId="4" fontId="54" fillId="0" borderId="24" xfId="0" applyNumberFormat="1" applyFont="1" applyFill="1" applyBorder="1" applyAlignment="1">
      <alignment horizontal="center" vertical="center"/>
    </xf>
    <xf numFmtId="4" fontId="54" fillId="0" borderId="25" xfId="0" applyNumberFormat="1" applyFont="1" applyBorder="1" applyAlignment="1">
      <alignment horizontal="center" vertical="center"/>
    </xf>
    <xf numFmtId="4" fontId="51" fillId="18" borderId="24" xfId="49" applyNumberFormat="1" applyFont="1" applyFill="1" applyBorder="1" applyAlignment="1">
      <alignment horizontal="center" vertical="center" wrapText="1"/>
    </xf>
    <xf numFmtId="164" fontId="54" fillId="18" borderId="24" xfId="49" applyFont="1" applyFill="1" applyBorder="1" applyAlignment="1">
      <alignment horizontal="center" vertical="center" wrapText="1"/>
    </xf>
    <xf numFmtId="167" fontId="51" fillId="18" borderId="13" xfId="0" applyNumberFormat="1" applyFont="1" applyFill="1" applyBorder="1" applyAlignment="1">
      <alignment horizontal="center"/>
    </xf>
    <xf numFmtId="0" fontId="51" fillId="18" borderId="15" xfId="0" applyNumberFormat="1" applyFont="1" applyFill="1" applyBorder="1" applyAlignment="1">
      <alignment horizontal="left"/>
    </xf>
    <xf numFmtId="0" fontId="51" fillId="18" borderId="16" xfId="0" applyNumberFormat="1" applyFont="1" applyFill="1" applyBorder="1" applyAlignment="1">
      <alignment horizontal="left"/>
    </xf>
    <xf numFmtId="0" fontId="51" fillId="18" borderId="16" xfId="0" applyNumberFormat="1" applyFont="1" applyFill="1" applyBorder="1"/>
    <xf numFmtId="0" fontId="51" fillId="18" borderId="13" xfId="0" applyNumberFormat="1" applyFont="1" applyFill="1" applyBorder="1" applyAlignment="1">
      <alignment horizontal="left"/>
    </xf>
    <xf numFmtId="0" fontId="51" fillId="18" borderId="17" xfId="0" applyNumberFormat="1" applyFont="1" applyFill="1" applyBorder="1" applyAlignment="1">
      <alignment horizontal="left"/>
    </xf>
    <xf numFmtId="0" fontId="51" fillId="18" borderId="0" xfId="0" applyNumberFormat="1" applyFont="1" applyFill="1" applyBorder="1" applyAlignment="1">
      <alignment horizontal="left"/>
    </xf>
    <xf numFmtId="0" fontId="51" fillId="18" borderId="0" xfId="0" applyNumberFormat="1" applyFont="1" applyFill="1" applyBorder="1"/>
    <xf numFmtId="0" fontId="51" fillId="18" borderId="14" xfId="0" applyNumberFormat="1" applyFont="1" applyFill="1" applyBorder="1" applyAlignment="1">
      <alignment horizontal="left"/>
    </xf>
    <xf numFmtId="0" fontId="51" fillId="18" borderId="0" xfId="0" applyNumberFormat="1" applyFont="1" applyFill="1" applyBorder="1" applyAlignment="1">
      <alignment horizontal="center"/>
    </xf>
    <xf numFmtId="0" fontId="51" fillId="18" borderId="18" xfId="0" applyNumberFormat="1" applyFont="1" applyFill="1" applyBorder="1" applyAlignment="1">
      <alignment horizontal="left"/>
    </xf>
    <xf numFmtId="0" fontId="51" fillId="18" borderId="19" xfId="0" applyNumberFormat="1" applyFont="1" applyFill="1" applyBorder="1" applyAlignment="1">
      <alignment horizontal="left"/>
    </xf>
    <xf numFmtId="0" fontId="51" fillId="18" borderId="19" xfId="0" applyNumberFormat="1" applyFont="1" applyFill="1" applyBorder="1" applyAlignment="1">
      <alignment horizontal="center"/>
    </xf>
    <xf numFmtId="0" fontId="51" fillId="18" borderId="19" xfId="0" applyNumberFormat="1" applyFont="1" applyFill="1" applyBorder="1"/>
    <xf numFmtId="0" fontId="51" fillId="18" borderId="20" xfId="0" applyNumberFormat="1" applyFont="1" applyFill="1" applyBorder="1" applyAlignment="1">
      <alignment horizontal="left"/>
    </xf>
    <xf numFmtId="167" fontId="54" fillId="18" borderId="23" xfId="0" applyNumberFormat="1" applyFont="1" applyFill="1" applyBorder="1" applyAlignment="1">
      <alignment horizontal="center" vertical="center" wrapText="1"/>
    </xf>
    <xf numFmtId="167" fontId="54" fillId="18" borderId="24" xfId="0" applyNumberFormat="1" applyFont="1" applyFill="1" applyBorder="1" applyAlignment="1">
      <alignment horizontal="center" vertical="center" wrapText="1"/>
    </xf>
    <xf numFmtId="167" fontId="54" fillId="18" borderId="0" xfId="0" applyNumberFormat="1" applyFont="1" applyFill="1" applyBorder="1"/>
    <xf numFmtId="167" fontId="54" fillId="18" borderId="14" xfId="0" applyNumberFormat="1" applyFont="1" applyFill="1" applyBorder="1"/>
    <xf numFmtId="167" fontId="54" fillId="18" borderId="17" xfId="0" applyNumberFormat="1" applyFont="1" applyFill="1" applyBorder="1"/>
    <xf numFmtId="167" fontId="54" fillId="18" borderId="18" xfId="0" applyNumberFormat="1" applyFont="1" applyFill="1" applyBorder="1" applyAlignment="1">
      <alignment horizontal="centerContinuous" vertical="top"/>
    </xf>
    <xf numFmtId="167" fontId="54" fillId="18" borderId="19" xfId="0" applyNumberFormat="1" applyFont="1" applyFill="1" applyBorder="1" applyAlignment="1">
      <alignment horizontal="centerContinuous" vertical="top"/>
    </xf>
    <xf numFmtId="167" fontId="54" fillId="18" borderId="19" xfId="0" applyNumberFormat="1" applyFont="1" applyFill="1" applyBorder="1" applyAlignment="1">
      <alignment horizontal="left" vertical="top"/>
    </xf>
    <xf numFmtId="167" fontId="54" fillId="18" borderId="19" xfId="0" applyNumberFormat="1" applyFont="1" applyFill="1" applyBorder="1" applyAlignment="1">
      <alignment horizontal="center" vertical="top"/>
    </xf>
    <xf numFmtId="167" fontId="54" fillId="18" borderId="19" xfId="0" applyNumberFormat="1" applyFont="1" applyFill="1" applyBorder="1" applyAlignment="1">
      <alignment horizontal="center"/>
    </xf>
    <xf numFmtId="167" fontId="54" fillId="18" borderId="20" xfId="0" applyNumberFormat="1" applyFont="1" applyFill="1" applyBorder="1" applyAlignment="1">
      <alignment horizontal="center" vertical="top"/>
    </xf>
    <xf numFmtId="167" fontId="50" fillId="18" borderId="13" xfId="0" applyNumberFormat="1" applyFont="1" applyFill="1" applyBorder="1" applyAlignment="1">
      <alignment horizontal="center"/>
    </xf>
    <xf numFmtId="167" fontId="50" fillId="18" borderId="14" xfId="0" applyNumberFormat="1" applyFont="1" applyFill="1" applyBorder="1" applyAlignment="1">
      <alignment horizontal="center"/>
    </xf>
    <xf numFmtId="167" fontId="39" fillId="18" borderId="14" xfId="0" applyNumberFormat="1" applyFont="1" applyFill="1" applyBorder="1" applyAlignment="1">
      <alignment horizontal="center"/>
    </xf>
    <xf numFmtId="0" fontId="50" fillId="18" borderId="15" xfId="0" applyNumberFormat="1" applyFont="1" applyFill="1" applyBorder="1" applyAlignment="1">
      <alignment horizontal="left"/>
    </xf>
    <xf numFmtId="0" fontId="50" fillId="18" borderId="16" xfId="0" applyNumberFormat="1" applyFont="1" applyFill="1" applyBorder="1" applyAlignment="1">
      <alignment horizontal="left"/>
    </xf>
    <xf numFmtId="0" fontId="50" fillId="18" borderId="16" xfId="0" applyNumberFormat="1" applyFont="1" applyFill="1" applyBorder="1"/>
    <xf numFmtId="0" fontId="50" fillId="18" borderId="13" xfId="0" applyNumberFormat="1" applyFont="1" applyFill="1" applyBorder="1" applyAlignment="1">
      <alignment horizontal="left"/>
    </xf>
    <xf numFmtId="0" fontId="50" fillId="18" borderId="17" xfId="0" applyNumberFormat="1" applyFont="1" applyFill="1" applyBorder="1" applyAlignment="1">
      <alignment horizontal="left"/>
    </xf>
    <xf numFmtId="0" fontId="50" fillId="18" borderId="0" xfId="0" applyNumberFormat="1" applyFont="1" applyFill="1" applyBorder="1" applyAlignment="1">
      <alignment horizontal="left"/>
    </xf>
    <xf numFmtId="0" fontId="50" fillId="18" borderId="0" xfId="0" applyNumberFormat="1" applyFont="1" applyFill="1" applyBorder="1"/>
    <xf numFmtId="0" fontId="50" fillId="18" borderId="14" xfId="0" applyNumberFormat="1" applyFont="1" applyFill="1" applyBorder="1" applyAlignment="1">
      <alignment horizontal="left"/>
    </xf>
    <xf numFmtId="0" fontId="50" fillId="18" borderId="0" xfId="0" applyNumberFormat="1" applyFont="1" applyFill="1" applyBorder="1" applyAlignment="1">
      <alignment horizontal="center"/>
    </xf>
    <xf numFmtId="0" fontId="50" fillId="18" borderId="18" xfId="0" applyNumberFormat="1" applyFont="1" applyFill="1" applyBorder="1" applyAlignment="1">
      <alignment horizontal="left"/>
    </xf>
    <xf numFmtId="0" fontId="50" fillId="18" borderId="19" xfId="0" applyNumberFormat="1" applyFont="1" applyFill="1" applyBorder="1" applyAlignment="1">
      <alignment horizontal="left"/>
    </xf>
    <xf numFmtId="0" fontId="50" fillId="18" borderId="19" xfId="0" applyNumberFormat="1" applyFont="1" applyFill="1" applyBorder="1" applyAlignment="1">
      <alignment horizontal="center"/>
    </xf>
    <xf numFmtId="0" fontId="50" fillId="18" borderId="19" xfId="0" applyNumberFormat="1" applyFont="1" applyFill="1" applyBorder="1"/>
    <xf numFmtId="0" fontId="50" fillId="18" borderId="20" xfId="0" applyNumberFormat="1" applyFont="1" applyFill="1" applyBorder="1" applyAlignment="1">
      <alignment horizontal="left"/>
    </xf>
    <xf numFmtId="167" fontId="39" fillId="18" borderId="20" xfId="0" applyNumberFormat="1" applyFont="1" applyFill="1" applyBorder="1" applyAlignment="1">
      <alignment horizontal="center"/>
    </xf>
    <xf numFmtId="4" fontId="39" fillId="0" borderId="14" xfId="0" applyNumberFormat="1" applyFont="1" applyBorder="1" applyAlignment="1">
      <alignment horizontal="center" vertical="center"/>
    </xf>
    <xf numFmtId="4" fontId="39" fillId="0" borderId="17" xfId="0" applyNumberFormat="1" applyFont="1" applyBorder="1" applyAlignment="1">
      <alignment horizontal="center" vertical="center"/>
    </xf>
    <xf numFmtId="4" fontId="39" fillId="0" borderId="21" xfId="0" applyNumberFormat="1" applyFont="1" applyBorder="1" applyAlignment="1">
      <alignment horizontal="center" vertical="center"/>
    </xf>
    <xf numFmtId="169" fontId="39" fillId="0" borderId="23" xfId="49" applyNumberFormat="1" applyFont="1" applyFill="1" applyBorder="1" applyAlignment="1">
      <alignment horizontal="center" vertical="center"/>
    </xf>
    <xf numFmtId="167" fontId="39" fillId="18" borderId="23" xfId="0" applyNumberFormat="1" applyFont="1" applyFill="1" applyBorder="1" applyAlignment="1">
      <alignment horizontal="center" vertical="center" wrapText="1"/>
    </xf>
    <xf numFmtId="0" fontId="39" fillId="0" borderId="17" xfId="0" applyFont="1" applyFill="1" applyBorder="1"/>
    <xf numFmtId="168" fontId="39" fillId="0" borderId="0" xfId="49" applyNumberFormat="1" applyFont="1" applyBorder="1"/>
    <xf numFmtId="167" fontId="39" fillId="0" borderId="0" xfId="0" applyNumberFormat="1" applyFont="1" applyFill="1" applyBorder="1" applyAlignment="1">
      <alignment vertical="center"/>
    </xf>
    <xf numFmtId="167" fontId="39" fillId="0" borderId="14" xfId="0" applyNumberFormat="1" applyFont="1" applyFill="1" applyBorder="1" applyAlignment="1">
      <alignment vertical="center"/>
    </xf>
    <xf numFmtId="4" fontId="39" fillId="0" borderId="23" xfId="0" applyNumberFormat="1" applyFont="1" applyBorder="1" applyAlignment="1">
      <alignment horizontal="center" vertical="center"/>
    </xf>
    <xf numFmtId="167" fontId="39" fillId="0" borderId="0" xfId="0" applyNumberFormat="1" applyFont="1" applyFill="1" applyBorder="1" applyAlignment="1">
      <alignment horizontal="left" vertical="center"/>
    </xf>
    <xf numFmtId="167" fontId="39" fillId="0" borderId="14" xfId="0" applyNumberFormat="1" applyFont="1" applyFill="1" applyBorder="1" applyAlignment="1">
      <alignment horizontal="left" vertical="center"/>
    </xf>
    <xf numFmtId="0" fontId="39" fillId="0" borderId="18" xfId="0" applyFont="1" applyFill="1" applyBorder="1"/>
    <xf numFmtId="168" fontId="39" fillId="0" borderId="19" xfId="49" applyNumberFormat="1" applyFont="1" applyFill="1" applyBorder="1"/>
    <xf numFmtId="167" fontId="39" fillId="0" borderId="19" xfId="0" applyNumberFormat="1" applyFont="1" applyFill="1" applyBorder="1" applyAlignment="1">
      <alignment vertical="center"/>
    </xf>
    <xf numFmtId="167" fontId="39" fillId="0" borderId="20" xfId="0" applyNumberFormat="1" applyFont="1" applyFill="1" applyBorder="1" applyAlignment="1">
      <alignment vertical="center"/>
    </xf>
    <xf numFmtId="4" fontId="39" fillId="0" borderId="14" xfId="0" applyNumberFormat="1" applyFont="1" applyFill="1" applyBorder="1" applyAlignment="1">
      <alignment horizontal="center" vertical="center"/>
    </xf>
    <xf numFmtId="4" fontId="39" fillId="0" borderId="24" xfId="0" applyNumberFormat="1" applyFont="1" applyFill="1" applyBorder="1" applyAlignment="1">
      <alignment horizontal="center" vertical="center"/>
    </xf>
    <xf numFmtId="4" fontId="39" fillId="0" borderId="25" xfId="0" applyNumberFormat="1" applyFont="1" applyBorder="1" applyAlignment="1">
      <alignment horizontal="center" vertical="center"/>
    </xf>
    <xf numFmtId="4" fontId="50" fillId="18" borderId="24" xfId="49" applyNumberFormat="1" applyFont="1" applyFill="1" applyBorder="1" applyAlignment="1">
      <alignment horizontal="center" vertical="center" wrapText="1"/>
    </xf>
    <xf numFmtId="164" fontId="39" fillId="18" borderId="24" xfId="49" applyFont="1" applyFill="1" applyBorder="1" applyAlignment="1">
      <alignment horizontal="center" vertical="center" wrapText="1"/>
    </xf>
    <xf numFmtId="167" fontId="39" fillId="18" borderId="24" xfId="0" applyNumberFormat="1" applyFont="1" applyFill="1" applyBorder="1" applyAlignment="1">
      <alignment horizontal="center" vertical="center" wrapText="1"/>
    </xf>
    <xf numFmtId="167" fontId="39" fillId="18" borderId="0" xfId="0" applyNumberFormat="1" applyFont="1" applyFill="1" applyBorder="1"/>
    <xf numFmtId="167" fontId="39" fillId="18" borderId="14" xfId="0" applyNumberFormat="1" applyFont="1" applyFill="1" applyBorder="1"/>
    <xf numFmtId="167" fontId="39" fillId="18" borderId="17" xfId="0" applyNumberFormat="1" applyFont="1" applyFill="1" applyBorder="1"/>
    <xf numFmtId="167" fontId="39" fillId="18" borderId="18" xfId="0" applyNumberFormat="1" applyFont="1" applyFill="1" applyBorder="1" applyAlignment="1">
      <alignment horizontal="centerContinuous" vertical="top"/>
    </xf>
    <xf numFmtId="167" fontId="39" fillId="18" borderId="19" xfId="0" applyNumberFormat="1" applyFont="1" applyFill="1" applyBorder="1" applyAlignment="1">
      <alignment horizontal="centerContinuous" vertical="top"/>
    </xf>
    <xf numFmtId="167" fontId="39" fillId="18" borderId="19" xfId="0" applyNumberFormat="1" applyFont="1" applyFill="1" applyBorder="1" applyAlignment="1">
      <alignment horizontal="left" vertical="top"/>
    </xf>
    <xf numFmtId="167" fontId="39" fillId="18" borderId="19" xfId="0" applyNumberFormat="1" applyFont="1" applyFill="1" applyBorder="1" applyAlignment="1">
      <alignment horizontal="center" vertical="top"/>
    </xf>
    <xf numFmtId="167" fontId="39" fillId="18" borderId="19" xfId="0" applyNumberFormat="1" applyFont="1" applyFill="1" applyBorder="1" applyAlignment="1">
      <alignment horizontal="center"/>
    </xf>
    <xf numFmtId="167" fontId="39" fillId="18" borderId="20" xfId="0" applyNumberFormat="1" applyFont="1" applyFill="1" applyBorder="1" applyAlignment="1">
      <alignment horizontal="center" vertical="top"/>
    </xf>
    <xf numFmtId="169" fontId="54" fillId="18" borderId="23" xfId="49" applyNumberFormat="1" applyFont="1" applyFill="1" applyBorder="1" applyAlignment="1">
      <alignment horizontal="center" vertical="center"/>
    </xf>
    <xf numFmtId="169" fontId="51" fillId="18" borderId="24" xfId="49" applyNumberFormat="1" applyFont="1" applyFill="1" applyBorder="1" applyAlignment="1">
      <alignment horizontal="center" vertical="center" wrapText="1"/>
    </xf>
    <xf numFmtId="168" fontId="54" fillId="18" borderId="24" xfId="49" applyNumberFormat="1" applyFont="1" applyFill="1" applyBorder="1" applyAlignment="1">
      <alignment horizontal="center" vertical="center"/>
    </xf>
    <xf numFmtId="0" fontId="50" fillId="20" borderId="15" xfId="0" applyNumberFormat="1" applyFont="1" applyFill="1" applyBorder="1" applyAlignment="1">
      <alignment horizontal="left"/>
    </xf>
    <xf numFmtId="0" fontId="50" fillId="20" borderId="16" xfId="0" applyNumberFormat="1" applyFont="1" applyFill="1" applyBorder="1" applyAlignment="1">
      <alignment horizontal="left"/>
    </xf>
    <xf numFmtId="0" fontId="50" fillId="20" borderId="16" xfId="0" applyNumberFormat="1" applyFont="1" applyFill="1" applyBorder="1"/>
    <xf numFmtId="0" fontId="50" fillId="20" borderId="13" xfId="0" applyNumberFormat="1" applyFont="1" applyFill="1" applyBorder="1" applyAlignment="1">
      <alignment horizontal="left"/>
    </xf>
    <xf numFmtId="167" fontId="39" fillId="20" borderId="0" xfId="0" applyNumberFormat="1" applyFont="1" applyFill="1" applyBorder="1"/>
    <xf numFmtId="167" fontId="39" fillId="20" borderId="14" xfId="0" applyNumberFormat="1" applyFont="1" applyFill="1" applyBorder="1"/>
    <xf numFmtId="0" fontId="50" fillId="20" borderId="17" xfId="0" applyNumberFormat="1" applyFont="1" applyFill="1" applyBorder="1" applyAlignment="1">
      <alignment horizontal="left"/>
    </xf>
    <xf numFmtId="0" fontId="50" fillId="20" borderId="0" xfId="0" applyNumberFormat="1" applyFont="1" applyFill="1" applyBorder="1" applyAlignment="1">
      <alignment horizontal="left"/>
    </xf>
    <xf numFmtId="0" fontId="50" fillId="20" borderId="0" xfId="0" applyNumberFormat="1" applyFont="1" applyFill="1" applyBorder="1"/>
    <xf numFmtId="0" fontId="50" fillId="20" borderId="14" xfId="0" applyNumberFormat="1" applyFont="1" applyFill="1" applyBorder="1" applyAlignment="1">
      <alignment horizontal="left"/>
    </xf>
    <xf numFmtId="0" fontId="50" fillId="20" borderId="0" xfId="0" applyNumberFormat="1" applyFont="1" applyFill="1" applyBorder="1" applyAlignment="1">
      <alignment horizontal="center"/>
    </xf>
    <xf numFmtId="167" fontId="39" fillId="20" borderId="0" xfId="0" applyNumberFormat="1" applyFont="1" applyFill="1" applyBorder="1" applyAlignment="1">
      <alignment horizontal="center"/>
    </xf>
    <xf numFmtId="167" fontId="39" fillId="20" borderId="14" xfId="0" applyNumberFormat="1" applyFont="1" applyFill="1" applyBorder="1" applyAlignment="1">
      <alignment horizontal="center"/>
    </xf>
    <xf numFmtId="0" fontId="50" fillId="20" borderId="18" xfId="0" applyNumberFormat="1" applyFont="1" applyFill="1" applyBorder="1" applyAlignment="1">
      <alignment horizontal="left"/>
    </xf>
    <xf numFmtId="0" fontId="50" fillId="20" borderId="19" xfId="0" applyNumberFormat="1" applyFont="1" applyFill="1" applyBorder="1" applyAlignment="1">
      <alignment horizontal="left"/>
    </xf>
    <xf numFmtId="0" fontId="50" fillId="20" borderId="19" xfId="0" applyNumberFormat="1" applyFont="1" applyFill="1" applyBorder="1" applyAlignment="1">
      <alignment horizontal="center"/>
    </xf>
    <xf numFmtId="0" fontId="50" fillId="20" borderId="19" xfId="0" applyNumberFormat="1" applyFont="1" applyFill="1" applyBorder="1"/>
    <xf numFmtId="0" fontId="50" fillId="20" borderId="20" xfId="0" applyNumberFormat="1" applyFont="1" applyFill="1" applyBorder="1" applyAlignment="1">
      <alignment horizontal="left"/>
    </xf>
    <xf numFmtId="167" fontId="39" fillId="20" borderId="19" xfId="0" applyNumberFormat="1" applyFont="1" applyFill="1" applyBorder="1" applyAlignment="1">
      <alignment horizontal="center"/>
    </xf>
    <xf numFmtId="167" fontId="39" fillId="20" borderId="20" xfId="0" applyNumberFormat="1" applyFont="1" applyFill="1" applyBorder="1" applyAlignment="1">
      <alignment horizontal="center"/>
    </xf>
    <xf numFmtId="169" fontId="39" fillId="18" borderId="23" xfId="49" applyNumberFormat="1" applyFont="1" applyFill="1" applyBorder="1" applyAlignment="1">
      <alignment horizontal="center" vertical="center"/>
    </xf>
    <xf numFmtId="169" fontId="50" fillId="18" borderId="24" xfId="49" applyNumberFormat="1" applyFont="1" applyFill="1" applyBorder="1" applyAlignment="1">
      <alignment horizontal="center" vertical="center" wrapText="1"/>
    </xf>
    <xf numFmtId="168" fontId="39" fillId="18" borderId="24" xfId="49" applyNumberFormat="1" applyFont="1" applyFill="1" applyBorder="1" applyAlignment="1">
      <alignment horizontal="center" vertical="center"/>
    </xf>
    <xf numFmtId="167" fontId="54" fillId="18" borderId="23" xfId="0" applyNumberFormat="1" applyFont="1" applyFill="1" applyBorder="1" applyAlignment="1">
      <alignment horizontal="center"/>
    </xf>
    <xf numFmtId="167" fontId="51" fillId="18" borderId="23" xfId="0" applyNumberFormat="1" applyFont="1" applyFill="1" applyBorder="1" applyAlignment="1">
      <alignment horizontal="center"/>
    </xf>
    <xf numFmtId="167" fontId="54" fillId="18" borderId="28" xfId="0" applyNumberFormat="1" applyFont="1" applyFill="1" applyBorder="1" applyAlignment="1">
      <alignment horizontal="center"/>
    </xf>
    <xf numFmtId="4" fontId="54" fillId="18" borderId="14" xfId="49" applyNumberFormat="1" applyFont="1" applyFill="1" applyBorder="1" applyAlignment="1">
      <alignment horizontal="center"/>
    </xf>
    <xf numFmtId="169" fontId="54" fillId="18" borderId="23" xfId="49" applyNumberFormat="1" applyFont="1" applyFill="1" applyBorder="1" applyAlignment="1">
      <alignment horizontal="center"/>
    </xf>
    <xf numFmtId="0" fontId="51" fillId="18" borderId="25" xfId="49" applyNumberFormat="1" applyFont="1" applyFill="1" applyBorder="1" applyAlignment="1">
      <alignment horizontal="left" vertical="center"/>
    </xf>
    <xf numFmtId="167" fontId="54" fillId="18" borderId="27" xfId="0" applyNumberFormat="1" applyFont="1" applyFill="1" applyBorder="1" applyAlignment="1">
      <alignment horizontal="centerContinuous" vertical="center"/>
    </xf>
    <xf numFmtId="164" fontId="54" fillId="18" borderId="27" xfId="49" applyFont="1" applyFill="1" applyBorder="1" applyAlignment="1">
      <alignment horizontal="centerContinuous" vertical="center"/>
    </xf>
    <xf numFmtId="170" fontId="54" fillId="18" borderId="27" xfId="49" applyNumberFormat="1" applyFont="1" applyFill="1" applyBorder="1" applyAlignment="1">
      <alignment horizontal="centerContinuous" vertical="center"/>
    </xf>
    <xf numFmtId="164" fontId="54" fillId="18" borderId="26" xfId="49" applyFont="1" applyFill="1" applyBorder="1" applyAlignment="1">
      <alignment horizontal="centerContinuous" vertical="center"/>
    </xf>
    <xf numFmtId="169" fontId="51" fillId="18" borderId="24" xfId="49" applyNumberFormat="1" applyFont="1" applyFill="1" applyBorder="1" applyAlignment="1">
      <alignment horizontal="right" vertical="center" wrapText="1"/>
    </xf>
    <xf numFmtId="169" fontId="54" fillId="18" borderId="24" xfId="49" applyNumberFormat="1" applyFont="1" applyFill="1" applyBorder="1" applyAlignment="1">
      <alignment horizontal="right" vertical="center" wrapText="1"/>
    </xf>
    <xf numFmtId="167" fontId="51" fillId="18" borderId="21" xfId="0" applyNumberFormat="1" applyFont="1" applyFill="1" applyBorder="1" applyAlignment="1">
      <alignment horizontal="center"/>
    </xf>
    <xf numFmtId="0" fontId="51" fillId="18" borderId="15" xfId="0" applyNumberFormat="1" applyFont="1" applyFill="1" applyBorder="1" applyAlignment="1">
      <alignment horizontal="center" vertical="center"/>
    </xf>
    <xf numFmtId="4" fontId="54" fillId="18" borderId="21" xfId="0" applyNumberFormat="1" applyFont="1" applyFill="1" applyBorder="1" applyAlignment="1">
      <alignment horizontal="right" vertical="center" wrapText="1"/>
    </xf>
    <xf numFmtId="4" fontId="54" fillId="18" borderId="23" xfId="0" applyNumberFormat="1" applyFont="1" applyFill="1" applyBorder="1" applyAlignment="1">
      <alignment horizontal="right" vertical="center" wrapText="1"/>
    </xf>
    <xf numFmtId="4" fontId="54" fillId="18" borderId="15" xfId="49" applyNumberFormat="1" applyFont="1" applyFill="1" applyBorder="1" applyAlignment="1">
      <alignment horizontal="center" vertical="center"/>
    </xf>
    <xf numFmtId="4" fontId="54" fillId="18" borderId="17" xfId="49" applyNumberFormat="1" applyFont="1" applyFill="1" applyBorder="1" applyAlignment="1">
      <alignment horizontal="center" vertical="center"/>
    </xf>
    <xf numFmtId="4" fontId="54" fillId="18" borderId="23" xfId="49" applyNumberFormat="1" applyFont="1" applyFill="1" applyBorder="1" applyAlignment="1">
      <alignment horizontal="center" vertical="center"/>
    </xf>
    <xf numFmtId="167" fontId="39" fillId="18" borderId="17" xfId="0" applyNumberFormat="1" applyFont="1" applyFill="1" applyBorder="1" applyAlignment="1">
      <alignment horizontal="centerContinuous" vertical="top"/>
    </xf>
    <xf numFmtId="167" fontId="39" fillId="18" borderId="0" xfId="0" applyNumberFormat="1" applyFont="1" applyFill="1" applyBorder="1" applyAlignment="1">
      <alignment horizontal="centerContinuous" vertical="top"/>
    </xf>
    <xf numFmtId="167" fontId="39" fillId="18" borderId="0" xfId="0" applyNumberFormat="1" applyFont="1" applyFill="1" applyBorder="1" applyAlignment="1">
      <alignment horizontal="left"/>
    </xf>
    <xf numFmtId="169" fontId="54" fillId="20" borderId="23" xfId="49" applyNumberFormat="1" applyFont="1" applyFill="1" applyBorder="1" applyAlignment="1">
      <alignment horizontal="center" vertical="center"/>
    </xf>
    <xf numFmtId="171" fontId="54" fillId="0" borderId="14" xfId="55" applyNumberFormat="1" applyFont="1" applyBorder="1" applyAlignment="1">
      <alignment horizontal="center" vertical="center"/>
    </xf>
    <xf numFmtId="171" fontId="54" fillId="18" borderId="23" xfId="49" applyNumberFormat="1" applyFont="1" applyFill="1" applyBorder="1" applyAlignment="1">
      <alignment horizontal="center" vertical="center"/>
    </xf>
    <xf numFmtId="4" fontId="54" fillId="18" borderId="24" xfId="49" applyNumberFormat="1" applyFont="1" applyFill="1" applyBorder="1" applyAlignment="1">
      <alignment horizontal="center" vertical="center" wrapText="1"/>
    </xf>
    <xf numFmtId="168" fontId="54" fillId="18" borderId="23" xfId="49" applyNumberFormat="1" applyFont="1" applyFill="1" applyBorder="1" applyAlignment="1">
      <alignment horizontal="center" vertical="center"/>
    </xf>
    <xf numFmtId="168" fontId="51" fillId="18" borderId="24" xfId="49" applyNumberFormat="1" applyFont="1" applyFill="1" applyBorder="1" applyAlignment="1">
      <alignment horizontal="center" vertical="center" wrapText="1"/>
    </xf>
    <xf numFmtId="169" fontId="51" fillId="18" borderId="16" xfId="49" applyNumberFormat="1" applyFont="1" applyFill="1" applyBorder="1" applyAlignment="1">
      <alignment horizontal="right" vertical="center" wrapText="1"/>
    </xf>
    <xf numFmtId="169" fontId="54" fillId="18" borderId="16" xfId="49" applyNumberFormat="1" applyFont="1" applyFill="1" applyBorder="1" applyAlignment="1">
      <alignment horizontal="right" vertical="center" wrapText="1"/>
    </xf>
    <xf numFmtId="4" fontId="51" fillId="18" borderId="16" xfId="49" applyNumberFormat="1" applyFont="1" applyFill="1" applyBorder="1" applyAlignment="1">
      <alignment horizontal="center" vertical="center" wrapText="1"/>
    </xf>
    <xf numFmtId="164" fontId="54" fillId="18" borderId="16" xfId="49" applyFont="1" applyFill="1" applyBorder="1" applyAlignment="1">
      <alignment horizontal="center" vertical="center" wrapText="1"/>
    </xf>
    <xf numFmtId="168" fontId="51" fillId="18" borderId="16" xfId="49" applyNumberFormat="1" applyFont="1" applyFill="1" applyBorder="1" applyAlignment="1">
      <alignment horizontal="center" vertical="center" wrapText="1"/>
    </xf>
    <xf numFmtId="167" fontId="54" fillId="18" borderId="13" xfId="0" applyNumberFormat="1" applyFont="1" applyFill="1" applyBorder="1" applyAlignment="1">
      <alignment horizontal="center" vertical="center" wrapText="1"/>
    </xf>
    <xf numFmtId="0" fontId="51" fillId="18" borderId="17" xfId="49" applyNumberFormat="1" applyFont="1" applyFill="1" applyBorder="1" applyAlignment="1">
      <alignment horizontal="left" vertical="center"/>
    </xf>
    <xf numFmtId="167" fontId="54" fillId="18" borderId="0" xfId="0" applyNumberFormat="1" applyFont="1" applyFill="1" applyBorder="1" applyAlignment="1">
      <alignment horizontal="centerContinuous" vertical="center"/>
    </xf>
    <xf numFmtId="164" fontId="54" fillId="18" borderId="0" xfId="49" applyFont="1" applyFill="1" applyBorder="1" applyAlignment="1">
      <alignment horizontal="centerContinuous" vertical="center"/>
    </xf>
    <xf numFmtId="170" fontId="54" fillId="18" borderId="0" xfId="49" applyNumberFormat="1" applyFont="1" applyFill="1" applyBorder="1" applyAlignment="1">
      <alignment horizontal="centerContinuous" vertical="center"/>
    </xf>
    <xf numFmtId="169" fontId="51" fillId="18" borderId="0" xfId="49" applyNumberFormat="1" applyFont="1" applyFill="1" applyBorder="1" applyAlignment="1">
      <alignment horizontal="right" vertical="center" wrapText="1"/>
    </xf>
    <xf numFmtId="169" fontId="54" fillId="18" borderId="0" xfId="49" applyNumberFormat="1" applyFont="1" applyFill="1" applyBorder="1" applyAlignment="1">
      <alignment horizontal="right" vertical="center" wrapText="1"/>
    </xf>
    <xf numFmtId="4" fontId="51" fillId="18" borderId="0" xfId="49" applyNumberFormat="1" applyFont="1" applyFill="1" applyBorder="1" applyAlignment="1">
      <alignment horizontal="center" vertical="center" wrapText="1"/>
    </xf>
    <xf numFmtId="164" fontId="54" fillId="18" borderId="0" xfId="49" applyFont="1" applyFill="1" applyBorder="1" applyAlignment="1">
      <alignment horizontal="center" vertical="center" wrapText="1"/>
    </xf>
    <xf numFmtId="168" fontId="51" fillId="18" borderId="0" xfId="49" applyNumberFormat="1" applyFont="1" applyFill="1" applyBorder="1" applyAlignment="1">
      <alignment horizontal="center" vertical="center" wrapText="1"/>
    </xf>
    <xf numFmtId="167" fontId="54" fillId="18" borderId="14" xfId="0" applyNumberFormat="1" applyFont="1" applyFill="1" applyBorder="1" applyAlignment="1">
      <alignment horizontal="center" vertical="center" wrapText="1"/>
    </xf>
    <xf numFmtId="168" fontId="54" fillId="0" borderId="18" xfId="49" applyNumberFormat="1" applyFont="1" applyBorder="1"/>
    <xf numFmtId="168" fontId="54" fillId="0" borderId="19" xfId="49" applyNumberFormat="1" applyFont="1" applyBorder="1"/>
    <xf numFmtId="167" fontId="54" fillId="18" borderId="19" xfId="0" applyNumberFormat="1" applyFont="1" applyFill="1" applyBorder="1"/>
    <xf numFmtId="167" fontId="54" fillId="18" borderId="20" xfId="0" applyNumberFormat="1" applyFont="1" applyFill="1" applyBorder="1"/>
    <xf numFmtId="167" fontId="54" fillId="18" borderId="17" xfId="0" applyNumberFormat="1" applyFont="1" applyFill="1" applyBorder="1" applyAlignment="1">
      <alignment horizontal="centerContinuous"/>
    </xf>
    <xf numFmtId="167" fontId="54" fillId="18" borderId="0" xfId="0" applyNumberFormat="1" applyFont="1" applyFill="1" applyBorder="1" applyAlignment="1">
      <alignment horizontal="centerContinuous"/>
    </xf>
    <xf numFmtId="167" fontId="54" fillId="18" borderId="14" xfId="0" applyNumberFormat="1" applyFont="1" applyFill="1" applyBorder="1" applyAlignment="1">
      <alignment horizontal="centerContinuous"/>
    </xf>
    <xf numFmtId="167" fontId="54" fillId="18" borderId="17" xfId="0" applyNumberFormat="1" applyFont="1" applyFill="1" applyBorder="1" applyAlignment="1">
      <alignment horizontal="centerContinuous" vertical="top"/>
    </xf>
    <xf numFmtId="167" fontId="54" fillId="18" borderId="0" xfId="0" applyNumberFormat="1" applyFont="1" applyFill="1" applyBorder="1" applyAlignment="1">
      <alignment horizontal="centerContinuous" vertical="top"/>
    </xf>
    <xf numFmtId="167" fontId="54" fillId="18" borderId="0" xfId="0" applyNumberFormat="1" applyFont="1" applyFill="1" applyBorder="1" applyAlignment="1">
      <alignment horizontal="center"/>
    </xf>
    <xf numFmtId="167" fontId="54" fillId="18" borderId="0" xfId="0" applyNumberFormat="1" applyFont="1" applyFill="1" applyBorder="1" applyAlignment="1">
      <alignment horizontal="left"/>
    </xf>
    <xf numFmtId="0" fontId="54" fillId="0" borderId="16" xfId="0" applyFont="1" applyBorder="1" applyAlignment="1">
      <alignment vertical="center" wrapText="1"/>
    </xf>
    <xf numFmtId="0" fontId="54" fillId="0" borderId="13" xfId="0" applyFont="1" applyBorder="1" applyAlignment="1">
      <alignment vertical="center" wrapText="1"/>
    </xf>
    <xf numFmtId="0" fontId="54" fillId="0" borderId="0" xfId="0" applyFont="1" applyBorder="1" applyAlignment="1">
      <alignment vertical="center" wrapText="1"/>
    </xf>
    <xf numFmtId="0" fontId="54" fillId="0" borderId="14" xfId="0" applyFont="1" applyBorder="1" applyAlignment="1">
      <alignment vertical="center" wrapText="1"/>
    </xf>
    <xf numFmtId="0" fontId="54" fillId="0" borderId="19" xfId="0" applyFont="1" applyBorder="1" applyAlignment="1">
      <alignment vertical="center" wrapText="1"/>
    </xf>
    <xf numFmtId="0" fontId="54" fillId="0" borderId="20" xfId="0" applyFont="1" applyBorder="1" applyAlignment="1">
      <alignment vertical="center" wrapText="1"/>
    </xf>
    <xf numFmtId="0" fontId="54" fillId="20" borderId="13" xfId="0" applyFont="1" applyFill="1" applyBorder="1" applyAlignment="1">
      <alignment vertical="center" wrapText="1"/>
    </xf>
    <xf numFmtId="0" fontId="54" fillId="20" borderId="14" xfId="0" applyFont="1" applyFill="1" applyBorder="1" applyAlignment="1">
      <alignment vertical="center" wrapText="1"/>
    </xf>
    <xf numFmtId="0" fontId="54" fillId="20" borderId="20" xfId="0" applyFont="1" applyFill="1" applyBorder="1" applyAlignment="1">
      <alignment vertical="center" wrapText="1"/>
    </xf>
    <xf numFmtId="0" fontId="51" fillId="20" borderId="15" xfId="0" applyNumberFormat="1" applyFont="1" applyFill="1" applyBorder="1" applyAlignment="1">
      <alignment horizontal="left"/>
    </xf>
    <xf numFmtId="0" fontId="51" fillId="20" borderId="16" xfId="0" applyNumberFormat="1" applyFont="1" applyFill="1" applyBorder="1" applyAlignment="1">
      <alignment horizontal="left"/>
    </xf>
    <xf numFmtId="0" fontId="51" fillId="20" borderId="16" xfId="0" applyNumberFormat="1" applyFont="1" applyFill="1" applyBorder="1"/>
    <xf numFmtId="0" fontId="51" fillId="20" borderId="13" xfId="0" applyNumberFormat="1" applyFont="1" applyFill="1" applyBorder="1" applyAlignment="1">
      <alignment horizontal="left"/>
    </xf>
    <xf numFmtId="167" fontId="54" fillId="20" borderId="14" xfId="0" applyNumberFormat="1" applyFont="1" applyFill="1" applyBorder="1"/>
    <xf numFmtId="0" fontId="51" fillId="20" borderId="17" xfId="0" applyNumberFormat="1" applyFont="1" applyFill="1" applyBorder="1" applyAlignment="1">
      <alignment horizontal="left"/>
    </xf>
    <xf numFmtId="0" fontId="51" fillId="20" borderId="0" xfId="0" applyNumberFormat="1" applyFont="1" applyFill="1" applyBorder="1" applyAlignment="1">
      <alignment horizontal="left"/>
    </xf>
    <xf numFmtId="0" fontId="51" fillId="20" borderId="0" xfId="0" applyNumberFormat="1" applyFont="1" applyFill="1" applyBorder="1"/>
    <xf numFmtId="0" fontId="51" fillId="20" borderId="14" xfId="0" applyNumberFormat="1" applyFont="1" applyFill="1" applyBorder="1" applyAlignment="1">
      <alignment horizontal="left"/>
    </xf>
    <xf numFmtId="0" fontId="51" fillId="20" borderId="0" xfId="0" applyNumberFormat="1" applyFont="1" applyFill="1" applyBorder="1" applyAlignment="1">
      <alignment horizontal="center"/>
    </xf>
    <xf numFmtId="167" fontId="54" fillId="20" borderId="14" xfId="0" applyNumberFormat="1" applyFont="1" applyFill="1" applyBorder="1" applyAlignment="1">
      <alignment horizontal="center"/>
    </xf>
    <xf numFmtId="0" fontId="51" fillId="20" borderId="18" xfId="0" applyNumberFormat="1" applyFont="1" applyFill="1" applyBorder="1" applyAlignment="1">
      <alignment horizontal="left"/>
    </xf>
    <xf numFmtId="0" fontId="51" fillId="20" borderId="19" xfId="0" applyNumberFormat="1" applyFont="1" applyFill="1" applyBorder="1" applyAlignment="1">
      <alignment horizontal="left"/>
    </xf>
    <xf numFmtId="0" fontId="51" fillId="20" borderId="19" xfId="0" applyNumberFormat="1" applyFont="1" applyFill="1" applyBorder="1" applyAlignment="1">
      <alignment horizontal="center"/>
    </xf>
    <xf numFmtId="0" fontId="51" fillId="20" borderId="19" xfId="0" applyNumberFormat="1" applyFont="1" applyFill="1" applyBorder="1"/>
    <xf numFmtId="0" fontId="51" fillId="20" borderId="20" xfId="0" applyNumberFormat="1" applyFont="1" applyFill="1" applyBorder="1" applyAlignment="1">
      <alignment horizontal="left"/>
    </xf>
    <xf numFmtId="167" fontId="54" fillId="20" borderId="20" xfId="0" applyNumberFormat="1" applyFont="1" applyFill="1" applyBorder="1" applyAlignment="1">
      <alignment horizontal="center"/>
    </xf>
    <xf numFmtId="167" fontId="54" fillId="21" borderId="21" xfId="0" applyNumberFormat="1" applyFont="1" applyFill="1" applyBorder="1" applyAlignment="1">
      <alignment horizontal="center"/>
    </xf>
    <xf numFmtId="167" fontId="54" fillId="21" borderId="25" xfId="0" applyNumberFormat="1" applyFont="1" applyFill="1" applyBorder="1" applyAlignment="1">
      <alignment horizontal="center" vertical="center"/>
    </xf>
    <xf numFmtId="167" fontId="54" fillId="21" borderId="27" xfId="0" applyNumberFormat="1" applyFont="1" applyFill="1" applyBorder="1" applyAlignment="1">
      <alignment horizontal="center" vertical="center"/>
    </xf>
    <xf numFmtId="167" fontId="54" fillId="21" borderId="26" xfId="0" applyNumberFormat="1" applyFont="1" applyFill="1" applyBorder="1" applyAlignment="1">
      <alignment horizontal="center" vertical="center"/>
    </xf>
    <xf numFmtId="167" fontId="54" fillId="21" borderId="28" xfId="0" applyNumberFormat="1" applyFont="1" applyFill="1" applyBorder="1" applyAlignment="1">
      <alignment horizontal="center" vertical="center" wrapText="1"/>
    </xf>
    <xf numFmtId="167" fontId="54" fillId="21" borderId="23" xfId="0" applyNumberFormat="1" applyFont="1" applyFill="1" applyBorder="1" applyAlignment="1">
      <alignment horizontal="center" vertical="center" wrapText="1"/>
    </xf>
    <xf numFmtId="167" fontId="39" fillId="21" borderId="21" xfId="0" applyNumberFormat="1" applyFont="1" applyFill="1" applyBorder="1" applyAlignment="1">
      <alignment horizontal="center"/>
    </xf>
    <xf numFmtId="167" fontId="39" fillId="21" borderId="25" xfId="0" applyNumberFormat="1" applyFont="1" applyFill="1" applyBorder="1" applyAlignment="1">
      <alignment horizontal="center" vertical="center"/>
    </xf>
    <xf numFmtId="167" fontId="39" fillId="21" borderId="27" xfId="0" applyNumberFormat="1" applyFont="1" applyFill="1" applyBorder="1" applyAlignment="1">
      <alignment horizontal="center" vertical="center"/>
    </xf>
    <xf numFmtId="167" fontId="39" fillId="21" borderId="26" xfId="0" applyNumberFormat="1" applyFont="1" applyFill="1" applyBorder="1" applyAlignment="1">
      <alignment horizontal="center" vertical="center"/>
    </xf>
    <xf numFmtId="167" fontId="39" fillId="21" borderId="28" xfId="0" applyNumberFormat="1" applyFont="1" applyFill="1" applyBorder="1" applyAlignment="1">
      <alignment horizontal="center" vertical="center" wrapText="1"/>
    </xf>
    <xf numFmtId="167" fontId="39" fillId="21" borderId="23" xfId="0" applyNumberFormat="1" applyFont="1" applyFill="1" applyBorder="1" applyAlignment="1">
      <alignment horizontal="center" vertical="center" wrapText="1"/>
    </xf>
    <xf numFmtId="167" fontId="53" fillId="21" borderId="24" xfId="0" applyNumberFormat="1" applyFont="1" applyFill="1" applyBorder="1" applyAlignment="1">
      <alignment horizontal="center" vertical="center" wrapText="1"/>
    </xf>
    <xf numFmtId="167" fontId="39" fillId="0" borderId="21" xfId="0" applyNumberFormat="1" applyFont="1" applyFill="1" applyBorder="1" applyAlignment="1">
      <alignment horizontal="center" vertical="center"/>
    </xf>
    <xf numFmtId="167" fontId="54" fillId="0" borderId="13" xfId="0" applyNumberFormat="1" applyFont="1" applyFill="1" applyBorder="1" applyAlignment="1">
      <alignment vertical="center"/>
    </xf>
    <xf numFmtId="0" fontId="39" fillId="0" borderId="21" xfId="49" applyNumberFormat="1" applyFont="1" applyFill="1" applyBorder="1" applyAlignment="1">
      <alignment horizontal="center" vertical="center"/>
    </xf>
    <xf numFmtId="167" fontId="39" fillId="0" borderId="13" xfId="0" applyNumberFormat="1" applyFont="1" applyFill="1" applyBorder="1" applyAlignment="1">
      <alignment horizontal="center" vertical="center"/>
    </xf>
    <xf numFmtId="4" fontId="39" fillId="18" borderId="24" xfId="49" applyNumberFormat="1" applyFont="1" applyFill="1" applyBorder="1" applyAlignment="1">
      <alignment horizontal="center" vertical="center"/>
    </xf>
    <xf numFmtId="0" fontId="39" fillId="0" borderId="24" xfId="0" applyFont="1" applyFill="1" applyBorder="1" applyAlignment="1">
      <alignment horizontal="center" vertical="center"/>
    </xf>
    <xf numFmtId="168" fontId="39" fillId="0" borderId="24" xfId="49" applyNumberFormat="1" applyFont="1" applyBorder="1" applyAlignment="1">
      <alignment horizontal="center" vertical="center"/>
    </xf>
    <xf numFmtId="167" fontId="54" fillId="0" borderId="24" xfId="0" applyNumberFormat="1" applyFont="1" applyFill="1" applyBorder="1" applyAlignment="1">
      <alignment vertical="center" wrapText="1"/>
    </xf>
    <xf numFmtId="0" fontId="39" fillId="0" borderId="24" xfId="0" applyNumberFormat="1" applyFont="1" applyFill="1" applyBorder="1" applyAlignment="1">
      <alignment horizontal="center" vertical="center"/>
    </xf>
    <xf numFmtId="167" fontId="39" fillId="0" borderId="24" xfId="0" applyNumberFormat="1" applyFont="1" applyFill="1" applyBorder="1" applyAlignment="1">
      <alignment horizontal="center" vertical="center"/>
    </xf>
    <xf numFmtId="4" fontId="39" fillId="0" borderId="24" xfId="0" applyNumberFormat="1" applyFont="1" applyBorder="1" applyAlignment="1">
      <alignment horizontal="center" vertical="center"/>
    </xf>
    <xf numFmtId="167" fontId="54" fillId="0" borderId="24" xfId="0" applyNumberFormat="1" applyFont="1" applyFill="1" applyBorder="1" applyAlignment="1">
      <alignment horizontal="left" vertical="center" wrapText="1"/>
    </xf>
    <xf numFmtId="4" fontId="49" fillId="18" borderId="24" xfId="49" applyNumberFormat="1" applyFont="1" applyFill="1" applyBorder="1" applyAlignment="1">
      <alignment horizontal="right" vertical="center" wrapText="1"/>
    </xf>
    <xf numFmtId="0" fontId="54" fillId="0" borderId="0" xfId="35" applyFont="1" applyBorder="1" applyAlignment="1">
      <alignment vertical="center"/>
    </xf>
    <xf numFmtId="40" fontId="54" fillId="0" borderId="0" xfId="35" applyNumberFormat="1" applyFont="1" applyBorder="1" applyAlignment="1">
      <alignment vertical="center"/>
    </xf>
    <xf numFmtId="0" fontId="52" fillId="0" borderId="0" xfId="41" applyFont="1" applyAlignment="1" applyProtection="1"/>
    <xf numFmtId="0" fontId="54" fillId="0" borderId="0" xfId="35" applyFont="1" applyBorder="1" applyAlignment="1">
      <alignment horizontal="left"/>
    </xf>
    <xf numFmtId="0" fontId="7" fillId="0" borderId="0" xfId="35" applyFont="1" applyBorder="1" applyAlignment="1">
      <alignment vertical="center"/>
    </xf>
    <xf numFmtId="40" fontId="5" fillId="0" borderId="0" xfId="35" applyNumberFormat="1" applyBorder="1" applyAlignment="1">
      <alignment horizontal="centerContinuous"/>
    </xf>
    <xf numFmtId="40" fontId="7" fillId="0" borderId="0" xfId="35" applyNumberFormat="1" applyFont="1" applyBorder="1" applyAlignment="1">
      <alignment vertical="center"/>
    </xf>
    <xf numFmtId="0" fontId="84" fillId="18" borderId="12" xfId="35" applyFont="1" applyFill="1" applyBorder="1" applyAlignment="1">
      <alignment vertical="center"/>
    </xf>
    <xf numFmtId="0" fontId="84" fillId="18" borderId="0" xfId="35" applyFont="1" applyFill="1" applyBorder="1" applyAlignment="1">
      <alignment vertical="center"/>
    </xf>
    <xf numFmtId="0" fontId="84" fillId="18" borderId="0" xfId="35" applyFont="1" applyFill="1" applyBorder="1" applyAlignment="1">
      <alignment horizontal="left" vertical="center"/>
    </xf>
    <xf numFmtId="0" fontId="84" fillId="18" borderId="31" xfId="35" applyFont="1" applyFill="1" applyBorder="1" applyAlignment="1">
      <alignment vertical="center"/>
    </xf>
    <xf numFmtId="0" fontId="84" fillId="18" borderId="31" xfId="35" applyFont="1" applyFill="1" applyBorder="1" applyAlignment="1">
      <alignment horizontal="left" vertical="center"/>
    </xf>
    <xf numFmtId="10" fontId="84" fillId="18" borderId="0" xfId="45" applyNumberFormat="1" applyFont="1" applyFill="1" applyBorder="1" applyAlignment="1">
      <alignment horizontal="center" vertical="center"/>
    </xf>
    <xf numFmtId="0" fontId="84" fillId="18" borderId="10" xfId="35" applyFont="1" applyFill="1" applyBorder="1" applyAlignment="1"/>
    <xf numFmtId="0" fontId="84" fillId="18" borderId="11" xfId="35" applyFont="1" applyFill="1" applyBorder="1" applyAlignment="1"/>
    <xf numFmtId="0" fontId="84" fillId="18" borderId="11" xfId="35" applyFont="1" applyFill="1" applyBorder="1" applyAlignment="1">
      <alignment horizontal="left" vertical="center"/>
    </xf>
    <xf numFmtId="10" fontId="84" fillId="18" borderId="11" xfId="35" applyNumberFormat="1" applyFont="1" applyFill="1" applyBorder="1" applyAlignment="1">
      <alignment horizontal="center" vertical="center"/>
    </xf>
    <xf numFmtId="0" fontId="84" fillId="21" borderId="57" xfId="35" applyFont="1" applyFill="1" applyBorder="1" applyAlignment="1">
      <alignment horizontal="center" vertical="center"/>
    </xf>
    <xf numFmtId="0" fontId="84" fillId="21" borderId="58" xfId="35" applyFont="1" applyFill="1" applyBorder="1" applyAlignment="1">
      <alignment horizontal="center" vertical="center"/>
    </xf>
    <xf numFmtId="0" fontId="84" fillId="21" borderId="59" xfId="35" applyFont="1" applyFill="1" applyBorder="1" applyAlignment="1">
      <alignment horizontal="center"/>
    </xf>
    <xf numFmtId="0" fontId="84" fillId="21" borderId="32" xfId="35" applyFont="1" applyFill="1" applyBorder="1" applyAlignment="1">
      <alignment horizontal="center" vertical="center"/>
    </xf>
    <xf numFmtId="0" fontId="84" fillId="21" borderId="28" xfId="35" applyFont="1" applyFill="1" applyBorder="1" applyAlignment="1">
      <alignment horizontal="center" vertical="center"/>
    </xf>
    <xf numFmtId="0" fontId="86" fillId="21" borderId="20" xfId="35" applyFont="1" applyFill="1" applyBorder="1" applyAlignment="1">
      <alignment vertical="center"/>
    </xf>
    <xf numFmtId="0" fontId="84" fillId="21" borderId="20" xfId="35" applyFont="1" applyFill="1" applyBorder="1" applyAlignment="1">
      <alignment horizontal="center" vertical="center"/>
    </xf>
    <xf numFmtId="0" fontId="84" fillId="21" borderId="30" xfId="35" applyFont="1" applyFill="1" applyBorder="1" applyAlignment="1">
      <alignment horizontal="center" vertical="center"/>
    </xf>
    <xf numFmtId="0" fontId="84" fillId="31" borderId="29" xfId="35" applyFont="1" applyFill="1" applyBorder="1" applyAlignment="1">
      <alignment horizontal="center" vertical="center"/>
    </xf>
    <xf numFmtId="0" fontId="84" fillId="31" borderId="24" xfId="35" applyFont="1" applyFill="1" applyBorder="1" applyAlignment="1">
      <alignment horizontal="center" vertical="center"/>
    </xf>
    <xf numFmtId="0" fontId="84" fillId="31" borderId="26" xfId="35" applyFont="1" applyFill="1" applyBorder="1" applyAlignment="1">
      <alignment vertical="center"/>
    </xf>
    <xf numFmtId="0" fontId="84" fillId="31" borderId="25" xfId="35" applyFont="1" applyFill="1" applyBorder="1" applyAlignment="1">
      <alignment horizontal="center" vertical="center"/>
    </xf>
    <xf numFmtId="44" fontId="84" fillId="31" borderId="25" xfId="65" applyFont="1" applyFill="1" applyBorder="1" applyAlignment="1">
      <alignment horizontal="center" vertical="center"/>
    </xf>
    <xf numFmtId="44" fontId="84" fillId="31" borderId="24" xfId="65" applyFont="1" applyFill="1" applyBorder="1" applyAlignment="1">
      <alignment horizontal="center" vertical="center"/>
    </xf>
    <xf numFmtId="44" fontId="84" fillId="31" borderId="33" xfId="65" applyFont="1" applyFill="1" applyBorder="1" applyAlignment="1">
      <alignment horizontal="right" vertical="center"/>
    </xf>
    <xf numFmtId="44" fontId="85" fillId="18" borderId="24" xfId="65" applyFont="1" applyFill="1" applyBorder="1" applyAlignment="1">
      <alignment vertical="center"/>
    </xf>
    <xf numFmtId="0" fontId="85" fillId="20" borderId="29" xfId="271" applyNumberFormat="1" applyFont="1" applyFill="1" applyBorder="1" applyAlignment="1">
      <alignment horizontal="center" vertical="center"/>
    </xf>
    <xf numFmtId="0" fontId="85" fillId="18" borderId="24" xfId="271" applyFont="1" applyFill="1" applyBorder="1" applyAlignment="1">
      <alignment horizontal="center" vertical="center"/>
    </xf>
    <xf numFmtId="44" fontId="85" fillId="0" borderId="20" xfId="65" applyFont="1" applyFill="1" applyBorder="1" applyAlignment="1">
      <alignment vertical="center"/>
    </xf>
    <xf numFmtId="10" fontId="85" fillId="0" borderId="24" xfId="45" applyNumberFormat="1" applyFont="1" applyFill="1" applyBorder="1" applyAlignment="1">
      <alignment horizontal="center" vertical="center"/>
    </xf>
    <xf numFmtId="44" fontId="85" fillId="18" borderId="19" xfId="65" applyFont="1" applyFill="1" applyBorder="1" applyAlignment="1">
      <alignment vertical="center"/>
    </xf>
    <xf numFmtId="44" fontId="85" fillId="18" borderId="28" xfId="65" applyFont="1" applyFill="1" applyBorder="1" applyAlignment="1">
      <alignment vertical="center"/>
    </xf>
    <xf numFmtId="38" fontId="85" fillId="31" borderId="29" xfId="35" applyNumberFormat="1" applyFont="1" applyFill="1" applyBorder="1" applyAlignment="1">
      <alignment horizontal="center"/>
    </xf>
    <xf numFmtId="38" fontId="84" fillId="31" borderId="24" xfId="35" applyNumberFormat="1" applyFont="1" applyFill="1" applyBorder="1" applyAlignment="1">
      <alignment horizontal="center"/>
    </xf>
    <xf numFmtId="40" fontId="84" fillId="31" borderId="27" xfId="35" applyNumberFormat="1" applyFont="1" applyFill="1" applyBorder="1" applyAlignment="1">
      <alignment horizontal="justify" wrapText="1"/>
    </xf>
    <xf numFmtId="40" fontId="85" fillId="31" borderId="24" xfId="35" applyNumberFormat="1" applyFont="1" applyFill="1" applyBorder="1" applyAlignment="1">
      <alignment horizontal="center" vertical="center"/>
    </xf>
    <xf numFmtId="40" fontId="85" fillId="31" borderId="26" xfId="50" applyFont="1" applyFill="1" applyBorder="1" applyAlignment="1">
      <alignment horizontal="right" vertical="center"/>
    </xf>
    <xf numFmtId="40" fontId="85" fillId="31" borderId="24" xfId="35" applyNumberFormat="1" applyFont="1" applyFill="1" applyBorder="1" applyAlignment="1">
      <alignment horizontal="right"/>
    </xf>
    <xf numFmtId="44" fontId="85" fillId="31" borderId="27" xfId="65" applyFont="1" applyFill="1" applyBorder="1" applyAlignment="1">
      <alignment horizontal="right" vertical="center"/>
    </xf>
    <xf numFmtId="44" fontId="85" fillId="31" borderId="24" xfId="65" applyFont="1" applyFill="1" applyBorder="1" applyAlignment="1">
      <alignment horizontal="right" vertical="center"/>
    </xf>
    <xf numFmtId="44" fontId="84" fillId="31" borderId="33" xfId="65" applyFont="1" applyFill="1" applyBorder="1" applyAlignment="1">
      <alignment horizontal="right"/>
    </xf>
    <xf numFmtId="44" fontId="85" fillId="18" borderId="0" xfId="65" applyFont="1" applyFill="1" applyBorder="1" applyAlignment="1">
      <alignment vertical="center"/>
    </xf>
    <xf numFmtId="0" fontId="85" fillId="20" borderId="24" xfId="35" applyFont="1" applyFill="1" applyBorder="1" applyAlignment="1">
      <alignment wrapText="1"/>
    </xf>
    <xf numFmtId="0" fontId="85" fillId="0" borderId="24" xfId="35" applyNumberFormat="1" applyFont="1" applyFill="1" applyBorder="1" applyAlignment="1">
      <alignment horizontal="center" vertical="center"/>
    </xf>
    <xf numFmtId="0" fontId="85" fillId="0" borderId="24" xfId="35" applyFont="1" applyFill="1" applyBorder="1" applyAlignment="1">
      <alignment vertical="center" wrapText="1"/>
    </xf>
    <xf numFmtId="40" fontId="85" fillId="0" borderId="24" xfId="271" applyNumberFormat="1" applyFont="1" applyFill="1" applyBorder="1" applyAlignment="1">
      <alignment horizontal="center" wrapText="1"/>
    </xf>
    <xf numFmtId="0" fontId="87" fillId="0" borderId="24" xfId="285" applyFont="1" applyFill="1" applyBorder="1" applyAlignment="1">
      <alignment wrapText="1"/>
    </xf>
    <xf numFmtId="0" fontId="87" fillId="0" borderId="24" xfId="285" applyFont="1" applyFill="1" applyBorder="1" applyAlignment="1">
      <alignment horizontal="center"/>
    </xf>
    <xf numFmtId="38" fontId="85" fillId="21" borderId="36" xfId="35" applyNumberFormat="1" applyFont="1" applyFill="1" applyBorder="1" applyAlignment="1">
      <alignment horizontal="center"/>
    </xf>
    <xf numFmtId="38" fontId="85" fillId="21" borderId="16" xfId="35" applyNumberFormat="1" applyFont="1" applyFill="1" applyBorder="1" applyAlignment="1">
      <alignment horizontal="center"/>
    </xf>
    <xf numFmtId="38" fontId="85" fillId="21" borderId="11" xfId="35" applyNumberFormat="1" applyFont="1" applyFill="1" applyBorder="1" applyAlignment="1"/>
    <xf numFmtId="38" fontId="85" fillId="21" borderId="38" xfId="35" applyNumberFormat="1" applyFont="1" applyFill="1" applyBorder="1" applyAlignment="1"/>
    <xf numFmtId="0" fontId="85" fillId="0" borderId="0" xfId="35" applyFont="1"/>
    <xf numFmtId="40" fontId="85" fillId="0" borderId="0" xfId="35" applyNumberFormat="1" applyFont="1"/>
    <xf numFmtId="40" fontId="85" fillId="0" borderId="0" xfId="50" applyFont="1"/>
    <xf numFmtId="0" fontId="85" fillId="0" borderId="0" xfId="35" applyFont="1" applyBorder="1" applyAlignment="1">
      <alignment vertical="center"/>
    </xf>
    <xf numFmtId="0" fontId="85" fillId="0" borderId="0" xfId="35" applyFont="1" applyBorder="1" applyAlignment="1">
      <alignment horizontal="center" vertical="center"/>
    </xf>
    <xf numFmtId="164" fontId="85" fillId="0" borderId="0" xfId="35" applyNumberFormat="1" applyFont="1" applyBorder="1" applyAlignment="1">
      <alignment vertical="center"/>
    </xf>
    <xf numFmtId="0" fontId="85" fillId="0" borderId="0" xfId="35" applyFont="1" applyAlignment="1">
      <alignment vertical="center"/>
    </xf>
    <xf numFmtId="0" fontId="85" fillId="0" borderId="0" xfId="35" applyFont="1" applyAlignment="1">
      <alignment horizontal="center" vertical="center"/>
    </xf>
    <xf numFmtId="0" fontId="1" fillId="0" borderId="0" xfId="409"/>
    <xf numFmtId="0" fontId="88" fillId="0" borderId="12" xfId="409" applyFont="1" applyBorder="1" applyAlignment="1">
      <alignment vertical="top"/>
    </xf>
    <xf numFmtId="0" fontId="89" fillId="0" borderId="0" xfId="409" applyFont="1" applyBorder="1" applyAlignment="1">
      <alignment wrapText="1"/>
    </xf>
    <xf numFmtId="0" fontId="88" fillId="0" borderId="17" xfId="409" applyFont="1" applyBorder="1" applyAlignment="1">
      <alignment vertical="center" wrapText="1"/>
    </xf>
    <xf numFmtId="0" fontId="88" fillId="0" borderId="31" xfId="409" applyFont="1" applyBorder="1" applyAlignment="1">
      <alignment vertical="center" wrapText="1"/>
    </xf>
    <xf numFmtId="0" fontId="88" fillId="0" borderId="12" xfId="409" applyFont="1" applyBorder="1" applyAlignment="1"/>
    <xf numFmtId="4" fontId="89" fillId="0" borderId="0" xfId="409" applyNumberFormat="1" applyFont="1" applyBorder="1" applyAlignment="1">
      <alignment horizontal="left" wrapText="1"/>
    </xf>
    <xf numFmtId="0" fontId="89" fillId="0" borderId="17" xfId="409" applyFont="1" applyBorder="1"/>
    <xf numFmtId="173" fontId="90" fillId="0" borderId="31" xfId="409" applyNumberFormat="1" applyFont="1" applyBorder="1" applyAlignment="1">
      <alignment vertical="center"/>
    </xf>
    <xf numFmtId="0" fontId="88" fillId="0" borderId="12" xfId="409" applyFont="1" applyBorder="1"/>
    <xf numFmtId="0" fontId="54" fillId="0" borderId="0" xfId="409" applyFont="1" applyBorder="1"/>
    <xf numFmtId="0" fontId="88" fillId="0" borderId="55" xfId="409" applyFont="1" applyBorder="1"/>
    <xf numFmtId="0" fontId="89" fillId="0" borderId="56" xfId="409" applyNumberFormat="1" applyFont="1" applyBorder="1" applyAlignment="1"/>
    <xf numFmtId="0" fontId="89" fillId="0" borderId="60" xfId="409" applyFont="1" applyBorder="1"/>
    <xf numFmtId="17" fontId="89" fillId="0" borderId="88" xfId="409" applyNumberFormat="1" applyFont="1" applyBorder="1" applyAlignment="1">
      <alignment horizontal="right"/>
    </xf>
    <xf numFmtId="0" fontId="89" fillId="0" borderId="0" xfId="409" applyNumberFormat="1" applyFont="1" applyBorder="1" applyAlignment="1"/>
    <xf numFmtId="0" fontId="89" fillId="0" borderId="0" xfId="409" applyFont="1" applyBorder="1"/>
    <xf numFmtId="17" fontId="89" fillId="0" borderId="31" xfId="409" applyNumberFormat="1" applyFont="1" applyBorder="1" applyAlignment="1">
      <alignment horizontal="right"/>
    </xf>
    <xf numFmtId="0" fontId="88" fillId="0" borderId="29" xfId="409" applyFont="1" applyBorder="1" applyAlignment="1">
      <alignment horizontal="left"/>
    </xf>
    <xf numFmtId="10" fontId="88" fillId="0" borderId="90" xfId="409" applyNumberFormat="1" applyFont="1" applyBorder="1" applyAlignment="1"/>
    <xf numFmtId="0" fontId="89" fillId="0" borderId="29" xfId="409" applyFont="1" applyBorder="1" applyAlignment="1">
      <alignment horizontal="left"/>
    </xf>
    <xf numFmtId="0" fontId="38" fillId="0" borderId="24" xfId="271" applyFont="1" applyBorder="1"/>
    <xf numFmtId="0" fontId="89" fillId="0" borderId="25" xfId="409" applyFont="1" applyBorder="1"/>
    <xf numFmtId="10" fontId="38" fillId="0" borderId="26" xfId="271" applyNumberFormat="1" applyFont="1" applyBorder="1"/>
    <xf numFmtId="0" fontId="89" fillId="0" borderId="12" xfId="409" applyFont="1" applyBorder="1" applyAlignment="1">
      <alignment horizontal="left"/>
    </xf>
    <xf numFmtId="10" fontId="89" fillId="0" borderId="31" xfId="296" applyNumberFormat="1" applyFont="1" applyBorder="1"/>
    <xf numFmtId="0" fontId="89" fillId="0" borderId="24" xfId="409" applyFont="1" applyBorder="1"/>
    <xf numFmtId="0" fontId="89" fillId="0" borderId="18" xfId="409" applyFont="1" applyBorder="1"/>
    <xf numFmtId="10" fontId="89" fillId="0" borderId="30" xfId="409" applyNumberFormat="1" applyFont="1" applyBorder="1"/>
    <xf numFmtId="0" fontId="89" fillId="0" borderId="31" xfId="409" applyFont="1" applyBorder="1"/>
    <xf numFmtId="10" fontId="1" fillId="0" borderId="0" xfId="409" applyNumberFormat="1"/>
    <xf numFmtId="0" fontId="88" fillId="21" borderId="91" xfId="409" applyFont="1" applyFill="1" applyBorder="1" applyAlignment="1">
      <alignment horizontal="left"/>
    </xf>
    <xf numFmtId="10" fontId="88" fillId="21" borderId="92" xfId="409" applyNumberFormat="1" applyFont="1" applyFill="1" applyBorder="1"/>
    <xf numFmtId="0" fontId="89" fillId="0" borderId="0" xfId="271" applyFont="1"/>
    <xf numFmtId="0" fontId="38" fillId="0" borderId="0" xfId="271" applyFont="1"/>
    <xf numFmtId="0" fontId="89" fillId="0" borderId="0" xfId="271" applyFont="1" applyFill="1" applyBorder="1"/>
    <xf numFmtId="0" fontId="38" fillId="0" borderId="0" xfId="271" applyFont="1" applyAlignment="1">
      <alignment horizontal="left"/>
    </xf>
    <xf numFmtId="0" fontId="1" fillId="0" borderId="0" xfId="409" applyAlignment="1">
      <alignment horizontal="left"/>
    </xf>
    <xf numFmtId="0" fontId="5" fillId="0" borderId="0" xfId="271"/>
    <xf numFmtId="4" fontId="1" fillId="0" borderId="0" xfId="409" applyNumberFormat="1"/>
    <xf numFmtId="0" fontId="8" fillId="0" borderId="0" xfId="39"/>
    <xf numFmtId="0" fontId="1" fillId="0" borderId="0" xfId="409" applyAlignment="1">
      <alignment horizontal="left" vertical="center"/>
    </xf>
    <xf numFmtId="10" fontId="89" fillId="0" borderId="31" xfId="409" applyNumberFormat="1" applyFont="1" applyBorder="1"/>
    <xf numFmtId="10" fontId="38" fillId="0" borderId="20" xfId="271" applyNumberFormat="1" applyFont="1" applyBorder="1"/>
    <xf numFmtId="0" fontId="89" fillId="0" borderId="25" xfId="409" applyFont="1" applyBorder="1" applyAlignment="1">
      <alignment horizontal="left"/>
    </xf>
    <xf numFmtId="10" fontId="38" fillId="0" borderId="26" xfId="271" applyNumberFormat="1" applyFont="1" applyBorder="1" applyAlignment="1">
      <alignment horizontal="right"/>
    </xf>
    <xf numFmtId="0" fontId="84" fillId="0" borderId="17" xfId="42" applyFont="1" applyFill="1" applyBorder="1" applyAlignment="1">
      <alignment horizontal="center" vertical="center" wrapText="1"/>
    </xf>
    <xf numFmtId="0" fontId="91" fillId="18" borderId="0" xfId="271" applyFont="1" applyFill="1" applyBorder="1" applyAlignment="1">
      <alignment horizontal="left" vertical="center"/>
    </xf>
    <xf numFmtId="10" fontId="91" fillId="18" borderId="0" xfId="304" applyNumberFormat="1" applyFont="1" applyFill="1" applyBorder="1" applyAlignment="1">
      <alignment vertical="center"/>
    </xf>
    <xf numFmtId="0" fontId="84" fillId="18" borderId="0" xfId="271" applyFont="1" applyFill="1" applyBorder="1" applyAlignment="1">
      <alignment horizontal="left" vertical="center"/>
    </xf>
    <xf numFmtId="0" fontId="92" fillId="18" borderId="0" xfId="271" applyFont="1" applyFill="1" applyBorder="1" applyAlignment="1">
      <alignment horizontal="left" vertical="center"/>
    </xf>
    <xf numFmtId="14" fontId="91" fillId="18" borderId="0" xfId="304" applyNumberFormat="1" applyFont="1" applyFill="1" applyBorder="1" applyAlignment="1">
      <alignment vertical="center"/>
    </xf>
    <xf numFmtId="0" fontId="84" fillId="18" borderId="0" xfId="271" applyFont="1" applyFill="1" applyBorder="1" applyAlignment="1">
      <alignment vertical="top" wrapText="1"/>
    </xf>
    <xf numFmtId="0" fontId="84" fillId="18" borderId="0" xfId="271" applyFont="1" applyFill="1" applyBorder="1" applyAlignment="1">
      <alignment horizontal="left" vertical="top"/>
    </xf>
    <xf numFmtId="14" fontId="84" fillId="18" borderId="0" xfId="271" applyNumberFormat="1" applyFont="1" applyFill="1" applyBorder="1" applyAlignment="1">
      <alignment horizontal="center" vertical="top" wrapText="1"/>
    </xf>
    <xf numFmtId="10" fontId="91" fillId="18" borderId="0" xfId="271" applyNumberFormat="1" applyFont="1" applyFill="1" applyBorder="1" applyAlignment="1">
      <alignment horizontal="right" vertical="center"/>
    </xf>
    <xf numFmtId="0" fontId="84" fillId="18" borderId="0" xfId="271" applyFont="1" applyFill="1" applyBorder="1" applyAlignment="1">
      <alignment horizontal="center" vertical="top" wrapText="1"/>
    </xf>
    <xf numFmtId="10" fontId="84" fillId="18" borderId="0" xfId="271" applyNumberFormat="1" applyFont="1" applyFill="1" applyBorder="1" applyAlignment="1">
      <alignment horizontal="center" vertical="top" wrapText="1"/>
    </xf>
    <xf numFmtId="0" fontId="94" fillId="18" borderId="0" xfId="271" applyFont="1" applyFill="1" applyBorder="1" applyAlignment="1">
      <alignment horizontal="left" vertical="center"/>
    </xf>
    <xf numFmtId="0" fontId="94" fillId="0" borderId="0" xfId="42" applyFont="1" applyFill="1" applyBorder="1" applyAlignment="1">
      <alignment horizontal="center" vertical="center" wrapText="1"/>
    </xf>
    <xf numFmtId="0" fontId="84" fillId="0" borderId="0" xfId="42" applyFont="1" applyFill="1" applyBorder="1" applyAlignment="1">
      <alignment horizontal="center" vertical="center" wrapText="1"/>
    </xf>
    <xf numFmtId="10" fontId="84" fillId="0" borderId="0" xfId="42" applyNumberFormat="1" applyFont="1" applyFill="1" applyBorder="1" applyAlignment="1">
      <alignment horizontal="center" vertical="center" wrapText="1"/>
    </xf>
    <xf numFmtId="164" fontId="84" fillId="0" borderId="23" xfId="53" applyFont="1" applyFill="1" applyBorder="1" applyAlignment="1">
      <alignment horizontal="center" wrapText="1"/>
    </xf>
    <xf numFmtId="164" fontId="84" fillId="0" borderId="17" xfId="53" applyFont="1" applyFill="1" applyBorder="1" applyAlignment="1">
      <alignment horizontal="center" wrapText="1"/>
    </xf>
    <xf numFmtId="49" fontId="84" fillId="0" borderId="25" xfId="43" applyNumberFormat="1" applyFont="1" applyFill="1" applyBorder="1" applyAlignment="1">
      <alignment horizontal="center" vertical="center"/>
    </xf>
    <xf numFmtId="49" fontId="84" fillId="0" borderId="26" xfId="43" applyNumberFormat="1" applyFont="1" applyFill="1" applyBorder="1" applyAlignment="1">
      <alignment horizontal="center" vertical="center"/>
    </xf>
    <xf numFmtId="164" fontId="84" fillId="0" borderId="40" xfId="53" applyFont="1" applyFill="1" applyBorder="1" applyAlignment="1">
      <alignment horizontal="center" vertical="top" wrapText="1"/>
    </xf>
    <xf numFmtId="164" fontId="84" fillId="0" borderId="60" xfId="53" applyFont="1" applyFill="1" applyBorder="1" applyAlignment="1">
      <alignment horizontal="center" vertical="top" wrapText="1"/>
    </xf>
    <xf numFmtId="4" fontId="84" fillId="0" borderId="41" xfId="43" applyNumberFormat="1" applyFont="1" applyFill="1" applyBorder="1" applyAlignment="1">
      <alignment horizontal="center" vertical="center"/>
    </xf>
    <xf numFmtId="4" fontId="84" fillId="0" borderId="42" xfId="43" applyNumberFormat="1" applyFont="1" applyFill="1" applyBorder="1" applyAlignment="1">
      <alignment horizontal="center" vertical="center"/>
    </xf>
    <xf numFmtId="49" fontId="85" fillId="0" borderId="17" xfId="43" applyNumberFormat="1" applyFont="1" applyFill="1" applyBorder="1" applyAlignment="1">
      <alignment horizontal="center" vertical="center"/>
    </xf>
    <xf numFmtId="44" fontId="85" fillId="0" borderId="23" xfId="252" applyFont="1" applyFill="1" applyBorder="1" applyAlignment="1">
      <alignment vertical="center" wrapText="1"/>
    </xf>
    <xf numFmtId="10" fontId="85" fillId="0" borderId="17" xfId="373" applyNumberFormat="1" applyFont="1" applyFill="1" applyBorder="1" applyAlignment="1">
      <alignment vertical="center" wrapText="1"/>
    </xf>
    <xf numFmtId="164" fontId="85" fillId="21" borderId="43" xfId="356" applyFont="1" applyFill="1" applyBorder="1" applyAlignment="1">
      <alignment horizontal="center" vertical="center"/>
    </xf>
    <xf numFmtId="10" fontId="85" fillId="0" borderId="44" xfId="373" applyNumberFormat="1" applyFont="1" applyFill="1" applyBorder="1" applyAlignment="1">
      <alignment horizontal="right" vertical="center"/>
    </xf>
    <xf numFmtId="44" fontId="85" fillId="21" borderId="43" xfId="294" applyNumberFormat="1" applyFont="1" applyFill="1" applyBorder="1" applyAlignment="1">
      <alignment horizontal="center" vertical="center"/>
    </xf>
    <xf numFmtId="164" fontId="85" fillId="0" borderId="21" xfId="43" applyNumberFormat="1" applyFont="1" applyFill="1" applyBorder="1" applyAlignment="1">
      <alignment vertical="center" wrapText="1"/>
    </xf>
    <xf numFmtId="164" fontId="85" fillId="0" borderId="15" xfId="43" applyNumberFormat="1" applyFont="1" applyFill="1" applyBorder="1" applyAlignment="1">
      <alignment vertical="center" wrapText="1"/>
    </xf>
    <xf numFmtId="10" fontId="85" fillId="0" borderId="45" xfId="54" applyNumberFormat="1" applyFont="1" applyFill="1" applyBorder="1" applyAlignment="1">
      <alignment horizontal="center" vertical="center"/>
    </xf>
    <xf numFmtId="164" fontId="85" fillId="0" borderId="46" xfId="53" applyFont="1" applyFill="1" applyBorder="1" applyAlignment="1">
      <alignment vertical="center"/>
    </xf>
    <xf numFmtId="164" fontId="85" fillId="0" borderId="40" xfId="43" applyNumberFormat="1" applyFont="1" applyFill="1" applyBorder="1" applyAlignment="1">
      <alignment vertical="center" wrapText="1"/>
    </xf>
    <xf numFmtId="164" fontId="85" fillId="0" borderId="60" xfId="43" applyNumberFormat="1" applyFont="1" applyFill="1" applyBorder="1" applyAlignment="1">
      <alignment vertical="center" wrapText="1"/>
    </xf>
    <xf numFmtId="164" fontId="85" fillId="0" borderId="47" xfId="356" applyFont="1" applyFill="1" applyBorder="1" applyAlignment="1">
      <alignment horizontal="center" vertical="center"/>
    </xf>
    <xf numFmtId="164" fontId="85" fillId="0" borderId="48" xfId="53" applyFont="1" applyFill="1" applyBorder="1" applyAlignment="1">
      <alignment horizontal="right" vertical="center"/>
    </xf>
    <xf numFmtId="44" fontId="85" fillId="0" borderId="47" xfId="54" applyNumberFormat="1" applyFont="1" applyFill="1" applyBorder="1" applyAlignment="1">
      <alignment horizontal="center" vertical="center"/>
    </xf>
    <xf numFmtId="164" fontId="85" fillId="0" borderId="48" xfId="53" applyFont="1" applyFill="1" applyBorder="1" applyAlignment="1">
      <alignment vertical="center"/>
    </xf>
    <xf numFmtId="49" fontId="85" fillId="0" borderId="54" xfId="43" applyNumberFormat="1" applyFont="1" applyFill="1" applyBorder="1" applyAlignment="1">
      <alignment horizontal="left"/>
    </xf>
    <xf numFmtId="49" fontId="85" fillId="0" borderId="52" xfId="43" applyNumberFormat="1" applyFont="1" applyFill="1" applyBorder="1" applyAlignment="1">
      <alignment horizontal="left"/>
    </xf>
    <xf numFmtId="164" fontId="85" fillId="0" borderId="52" xfId="53" applyFont="1" applyFill="1" applyBorder="1" applyAlignment="1">
      <alignment wrapText="1"/>
    </xf>
    <xf numFmtId="10" fontId="85" fillId="0" borderId="52" xfId="54" applyNumberFormat="1" applyFont="1" applyFill="1" applyBorder="1" applyAlignment="1">
      <alignment horizontal="center"/>
    </xf>
    <xf numFmtId="164" fontId="85" fillId="0" borderId="52" xfId="53" applyFont="1" applyFill="1" applyBorder="1" applyAlignment="1">
      <alignment horizontal="right"/>
    </xf>
    <xf numFmtId="164" fontId="85" fillId="0" borderId="52" xfId="53" applyFont="1" applyFill="1" applyBorder="1"/>
    <xf numFmtId="49" fontId="51" fillId="0" borderId="0" xfId="43" applyNumberFormat="1" applyFont="1" applyFill="1" applyBorder="1" applyAlignment="1">
      <alignment vertical="center"/>
    </xf>
    <xf numFmtId="0" fontId="51" fillId="0" borderId="0" xfId="43" applyFont="1" applyFill="1" applyBorder="1" applyAlignment="1">
      <alignment vertical="center" wrapText="1"/>
    </xf>
    <xf numFmtId="0" fontId="51" fillId="0" borderId="0" xfId="43" applyFont="1" applyFill="1" applyBorder="1" applyAlignment="1">
      <alignment horizontal="center" vertical="center" wrapText="1"/>
    </xf>
    <xf numFmtId="164" fontId="51" fillId="0" borderId="0" xfId="53" applyFont="1" applyFill="1" applyBorder="1" applyAlignment="1">
      <alignment horizontal="center" wrapText="1"/>
    </xf>
    <xf numFmtId="164" fontId="51" fillId="0" borderId="0" xfId="53" applyFont="1" applyFill="1" applyBorder="1" applyAlignment="1">
      <alignment horizontal="center" vertical="top" wrapText="1"/>
    </xf>
    <xf numFmtId="4" fontId="51" fillId="0" borderId="0" xfId="43" applyNumberFormat="1" applyFont="1" applyFill="1" applyBorder="1" applyAlignment="1">
      <alignment horizontal="center" vertical="center"/>
    </xf>
    <xf numFmtId="49" fontId="51" fillId="0" borderId="0" xfId="43" applyNumberFormat="1" applyFont="1" applyFill="1" applyBorder="1" applyAlignment="1">
      <alignment horizontal="center" vertical="center"/>
    </xf>
    <xf numFmtId="4" fontId="51" fillId="63" borderId="0" xfId="43" applyNumberFormat="1" applyFont="1" applyFill="1" applyBorder="1" applyAlignment="1">
      <alignment horizontal="center" vertical="center"/>
    </xf>
    <xf numFmtId="49" fontId="54" fillId="0" borderId="0" xfId="43" applyNumberFormat="1" applyFont="1" applyFill="1" applyBorder="1" applyAlignment="1">
      <alignment horizontal="center" vertical="center"/>
    </xf>
    <xf numFmtId="0" fontId="49" fillId="18" borderId="0" xfId="271" applyFont="1" applyFill="1" applyBorder="1" applyAlignment="1">
      <alignment horizontal="left" vertical="center"/>
    </xf>
    <xf numFmtId="10" fontId="49" fillId="18" borderId="0" xfId="304" applyNumberFormat="1" applyFont="1" applyFill="1" applyBorder="1" applyAlignment="1">
      <alignment vertical="center"/>
    </xf>
    <xf numFmtId="10" fontId="49" fillId="18" borderId="0" xfId="304" applyNumberFormat="1" applyFont="1" applyFill="1" applyBorder="1" applyAlignment="1">
      <alignment horizontal="left" vertical="center"/>
    </xf>
    <xf numFmtId="0" fontId="47" fillId="18" borderId="0" xfId="271" applyFont="1" applyFill="1" applyBorder="1" applyAlignment="1">
      <alignment horizontal="left" vertical="center"/>
    </xf>
    <xf numFmtId="4" fontId="49" fillId="18" borderId="0" xfId="271" applyNumberFormat="1" applyFont="1" applyFill="1" applyBorder="1" applyAlignment="1">
      <alignment horizontal="left" vertical="center"/>
    </xf>
    <xf numFmtId="14" fontId="49" fillId="18" borderId="0" xfId="304" applyNumberFormat="1" applyFont="1" applyFill="1" applyBorder="1" applyAlignment="1">
      <alignment vertical="center"/>
    </xf>
    <xf numFmtId="0" fontId="47" fillId="18" borderId="0" xfId="271" applyFont="1" applyFill="1" applyBorder="1" applyAlignment="1">
      <alignment vertical="center"/>
    </xf>
    <xf numFmtId="10" fontId="49" fillId="18" borderId="0" xfId="271" applyNumberFormat="1" applyFont="1" applyFill="1" applyBorder="1" applyAlignment="1">
      <alignment horizontal="right" vertical="center"/>
    </xf>
    <xf numFmtId="49" fontId="54" fillId="0" borderId="0" xfId="43" applyNumberFormat="1" applyFont="1" applyFill="1" applyBorder="1" applyAlignment="1">
      <alignment horizontal="center"/>
    </xf>
    <xf numFmtId="0" fontId="54" fillId="0" borderId="0" xfId="43" applyFont="1" applyFill="1" applyBorder="1" applyAlignment="1">
      <alignment wrapText="1"/>
    </xf>
    <xf numFmtId="4" fontId="54" fillId="0" borderId="0" xfId="43" applyNumberFormat="1" applyFont="1" applyFill="1" applyBorder="1" applyAlignment="1">
      <alignment horizontal="center"/>
    </xf>
    <xf numFmtId="169" fontId="54" fillId="0" borderId="0" xfId="43" applyNumberFormat="1" applyFont="1" applyFill="1" applyBorder="1" applyAlignment="1"/>
    <xf numFmtId="4" fontId="54" fillId="0" borderId="0" xfId="43" applyNumberFormat="1" applyFont="1" applyFill="1" applyBorder="1" applyAlignment="1">
      <alignment horizontal="right"/>
    </xf>
    <xf numFmtId="4" fontId="54" fillId="0" borderId="0" xfId="43" applyNumberFormat="1" applyFont="1" applyFill="1" applyBorder="1" applyAlignment="1"/>
    <xf numFmtId="49" fontId="51" fillId="0" borderId="0" xfId="43" applyNumberFormat="1" applyFont="1" applyFill="1" applyBorder="1" applyAlignment="1">
      <alignment horizontal="left"/>
    </xf>
    <xf numFmtId="0" fontId="8" fillId="0" borderId="0" xfId="39" applyBorder="1"/>
    <xf numFmtId="4" fontId="8" fillId="0" borderId="0" xfId="39" applyNumberFormat="1" applyBorder="1"/>
    <xf numFmtId="4" fontId="8" fillId="0" borderId="0" xfId="39" applyNumberFormat="1"/>
    <xf numFmtId="0" fontId="8" fillId="0" borderId="0" xfId="39" applyAlignment="1">
      <alignment horizontal="left" vertical="center"/>
    </xf>
    <xf numFmtId="49" fontId="96" fillId="20" borderId="12" xfId="42" applyNumberFormat="1" applyFont="1" applyFill="1" applyBorder="1" applyAlignment="1">
      <alignment horizontal="center"/>
    </xf>
    <xf numFmtId="49" fontId="96" fillId="20" borderId="0" xfId="42" applyNumberFormat="1" applyFont="1" applyFill="1" applyBorder="1" applyAlignment="1">
      <alignment horizontal="center"/>
    </xf>
    <xf numFmtId="172" fontId="91" fillId="20" borderId="0" xfId="42" applyNumberFormat="1" applyFont="1" applyFill="1" applyBorder="1" applyAlignment="1">
      <alignment horizontal="left"/>
    </xf>
    <xf numFmtId="0" fontId="91" fillId="20" borderId="0" xfId="42" applyFont="1" applyFill="1" applyBorder="1" applyAlignment="1">
      <alignment horizontal="center" vertical="center"/>
    </xf>
    <xf numFmtId="169" fontId="91" fillId="20" borderId="0" xfId="42" applyNumberFormat="1" applyFont="1" applyFill="1" applyBorder="1" applyAlignment="1">
      <alignment horizontal="center" vertical="center"/>
    </xf>
    <xf numFmtId="49" fontId="91" fillId="0" borderId="36" xfId="42" applyNumberFormat="1" applyFont="1" applyFill="1" applyBorder="1" applyAlignment="1">
      <alignment horizontal="left"/>
    </xf>
    <xf numFmtId="49" fontId="91" fillId="0" borderId="16" xfId="42" applyNumberFormat="1" applyFont="1" applyFill="1" applyBorder="1" applyAlignment="1">
      <alignment horizontal="left"/>
    </xf>
    <xf numFmtId="0" fontId="91" fillId="0" borderId="16" xfId="42" applyFont="1" applyFill="1" applyBorder="1" applyAlignment="1">
      <alignment horizontal="left"/>
    </xf>
    <xf numFmtId="0" fontId="91" fillId="18" borderId="0" xfId="35" applyFont="1" applyFill="1" applyBorder="1" applyAlignment="1">
      <alignment vertical="center"/>
    </xf>
    <xf numFmtId="49" fontId="91" fillId="0" borderId="0" xfId="42" applyNumberFormat="1" applyFont="1" applyFill="1" applyBorder="1" applyAlignment="1">
      <alignment horizontal="left"/>
    </xf>
    <xf numFmtId="0" fontId="91" fillId="0" borderId="0" xfId="42" applyFont="1" applyFill="1" applyBorder="1" applyAlignment="1">
      <alignment horizontal="left"/>
    </xf>
    <xf numFmtId="0" fontId="91" fillId="18" borderId="0" xfId="35" applyFont="1" applyFill="1" applyBorder="1" applyAlignment="1">
      <alignment horizontal="left" vertical="center"/>
    </xf>
    <xf numFmtId="10" fontId="91" fillId="18" borderId="0" xfId="45" applyNumberFormat="1" applyFont="1" applyFill="1" applyBorder="1" applyAlignment="1">
      <alignment vertical="center"/>
    </xf>
    <xf numFmtId="0" fontId="91" fillId="18" borderId="0" xfId="35" applyFont="1" applyFill="1" applyBorder="1" applyAlignment="1">
      <alignment vertical="center" wrapText="1"/>
    </xf>
    <xf numFmtId="10" fontId="91" fillId="18" borderId="0" xfId="35" applyNumberFormat="1" applyFont="1" applyFill="1" applyBorder="1" applyAlignment="1">
      <alignment horizontal="right" vertical="center"/>
    </xf>
    <xf numFmtId="0" fontId="85" fillId="0" borderId="0" xfId="43" applyFont="1" applyFill="1"/>
    <xf numFmtId="169" fontId="96" fillId="0" borderId="0" xfId="42" applyNumberFormat="1" applyFont="1" applyFill="1" applyBorder="1"/>
    <xf numFmtId="0" fontId="91" fillId="0" borderId="0" xfId="42" applyFont="1" applyFill="1" applyBorder="1" applyAlignment="1"/>
    <xf numFmtId="14" fontId="91" fillId="18" borderId="0" xfId="45" applyNumberFormat="1" applyFont="1" applyFill="1" applyBorder="1" applyAlignment="1">
      <alignment vertical="center"/>
    </xf>
    <xf numFmtId="49" fontId="91" fillId="0" borderId="39" xfId="42" applyNumberFormat="1" applyFont="1" applyFill="1" applyBorder="1" applyAlignment="1">
      <alignment horizontal="left"/>
    </xf>
    <xf numFmtId="49" fontId="91" fillId="0" borderId="19" xfId="42" applyNumberFormat="1" applyFont="1" applyFill="1" applyBorder="1" applyAlignment="1">
      <alignment horizontal="left"/>
    </xf>
    <xf numFmtId="0" fontId="91" fillId="0" borderId="19" xfId="42" applyFont="1" applyFill="1" applyBorder="1" applyAlignment="1">
      <alignment horizontal="left"/>
    </xf>
    <xf numFmtId="169" fontId="96" fillId="0" borderId="19" xfId="42" applyNumberFormat="1" applyFont="1" applyFill="1" applyBorder="1"/>
    <xf numFmtId="0" fontId="96" fillId="0" borderId="19" xfId="42" applyFont="1" applyFill="1" applyBorder="1"/>
    <xf numFmtId="0" fontId="96" fillId="0" borderId="20" xfId="42" applyFont="1" applyFill="1" applyBorder="1"/>
    <xf numFmtId="49" fontId="91" fillId="0" borderId="12" xfId="42" applyNumberFormat="1" applyFont="1" applyFill="1" applyBorder="1" applyAlignment="1">
      <alignment horizontal="left"/>
    </xf>
    <xf numFmtId="0" fontId="96" fillId="0" borderId="0" xfId="42" applyFont="1" applyFill="1" applyBorder="1"/>
    <xf numFmtId="164" fontId="91" fillId="0" borderId="23" xfId="53" applyFont="1" applyFill="1" applyBorder="1" applyAlignment="1">
      <alignment horizontal="center" wrapText="1"/>
    </xf>
    <xf numFmtId="164" fontId="91" fillId="0" borderId="40" xfId="53" applyFont="1" applyFill="1" applyBorder="1" applyAlignment="1">
      <alignment horizontal="center" vertical="top" wrapText="1"/>
    </xf>
    <xf numFmtId="4" fontId="91" fillId="0" borderId="41" xfId="43" applyNumberFormat="1" applyFont="1" applyFill="1" applyBorder="1" applyAlignment="1">
      <alignment horizontal="center" vertical="center"/>
    </xf>
    <xf numFmtId="4" fontId="91" fillId="0" borderId="42" xfId="43" applyNumberFormat="1" applyFont="1" applyFill="1" applyBorder="1" applyAlignment="1">
      <alignment horizontal="center" vertical="center"/>
    </xf>
    <xf numFmtId="49" fontId="91" fillId="0" borderId="12" xfId="43" applyNumberFormat="1" applyFont="1" applyFill="1" applyBorder="1" applyAlignment="1">
      <alignment horizontal="center" vertical="center"/>
    </xf>
    <xf numFmtId="0" fontId="91" fillId="0" borderId="17" xfId="43" applyFont="1" applyFill="1" applyBorder="1" applyAlignment="1">
      <alignment horizontal="center" vertical="center" wrapText="1"/>
    </xf>
    <xf numFmtId="0" fontId="91" fillId="0" borderId="14" xfId="43" applyFont="1" applyFill="1" applyBorder="1" applyAlignment="1">
      <alignment horizontal="center" vertical="center" wrapText="1"/>
    </xf>
    <xf numFmtId="164" fontId="91" fillId="0" borderId="23" xfId="53" applyFont="1" applyFill="1" applyBorder="1" applyAlignment="1">
      <alignment horizontal="center" vertical="top" wrapText="1"/>
    </xf>
    <xf numFmtId="4" fontId="91" fillId="19" borderId="43" xfId="43" applyNumberFormat="1" applyFont="1" applyFill="1" applyBorder="1" applyAlignment="1">
      <alignment horizontal="center" vertical="center"/>
    </xf>
    <xf numFmtId="4" fontId="91" fillId="0" borderId="44" xfId="43" applyNumberFormat="1" applyFont="1" applyFill="1" applyBorder="1" applyAlignment="1">
      <alignment horizontal="center" vertical="center"/>
    </xf>
    <xf numFmtId="49" fontId="96" fillId="0" borderId="12" xfId="43" applyNumberFormat="1" applyFont="1" applyFill="1" applyBorder="1" applyAlignment="1">
      <alignment horizontal="center" vertical="center"/>
    </xf>
    <xf numFmtId="164" fontId="96" fillId="0" borderId="23" xfId="53" applyFont="1" applyFill="1" applyBorder="1" applyAlignment="1">
      <alignment vertical="center" wrapText="1"/>
    </xf>
    <xf numFmtId="10" fontId="96" fillId="21" borderId="43" xfId="46" applyNumberFormat="1" applyFont="1" applyFill="1" applyBorder="1" applyAlignment="1">
      <alignment horizontal="center" vertical="center"/>
    </xf>
    <xf numFmtId="164" fontId="96" fillId="0" borderId="44" xfId="53" applyNumberFormat="1" applyFont="1" applyFill="1" applyBorder="1" applyAlignment="1">
      <alignment horizontal="right" vertical="center"/>
    </xf>
    <xf numFmtId="0" fontId="96" fillId="0" borderId="17" xfId="43" applyFont="1" applyFill="1" applyBorder="1" applyAlignment="1">
      <alignment horizontal="left" vertical="center" wrapText="1"/>
    </xf>
    <xf numFmtId="0" fontId="96" fillId="0" borderId="14" xfId="43" applyFont="1" applyFill="1" applyBorder="1" applyAlignment="1">
      <alignment horizontal="left" vertical="center" wrapText="1"/>
    </xf>
    <xf numFmtId="40" fontId="96" fillId="0" borderId="17" xfId="43" applyNumberFormat="1" applyFont="1" applyFill="1" applyBorder="1" applyAlignment="1">
      <alignment horizontal="left" vertical="center" wrapText="1"/>
    </xf>
    <xf numFmtId="40" fontId="96" fillId="0" borderId="14" xfId="43" applyNumberFormat="1" applyFont="1" applyFill="1" applyBorder="1" applyAlignment="1">
      <alignment horizontal="left" vertical="center" wrapText="1"/>
    </xf>
    <xf numFmtId="164" fontId="96" fillId="0" borderId="21" xfId="43" applyNumberFormat="1" applyFont="1" applyFill="1" applyBorder="1" applyAlignment="1">
      <alignment vertical="center" wrapText="1"/>
    </xf>
    <xf numFmtId="10" fontId="96" fillId="0" borderId="45" xfId="54" applyNumberFormat="1" applyFont="1" applyFill="1" applyBorder="1" applyAlignment="1">
      <alignment horizontal="center" vertical="center"/>
    </xf>
    <xf numFmtId="164" fontId="96" fillId="0" borderId="46" xfId="53" applyFont="1" applyFill="1" applyBorder="1" applyAlignment="1">
      <alignment vertical="center"/>
    </xf>
    <xf numFmtId="164" fontId="96" fillId="0" borderId="40" xfId="43" applyNumberFormat="1" applyFont="1" applyFill="1" applyBorder="1" applyAlignment="1">
      <alignment vertical="center" wrapText="1"/>
    </xf>
    <xf numFmtId="10" fontId="96" fillId="0" borderId="47" xfId="54" applyNumberFormat="1" applyFont="1" applyFill="1" applyBorder="1" applyAlignment="1">
      <alignment horizontal="center" vertical="center"/>
    </xf>
    <xf numFmtId="164" fontId="96" fillId="0" borderId="48" xfId="53" applyFont="1" applyFill="1" applyBorder="1" applyAlignment="1">
      <alignment horizontal="right" vertical="center"/>
    </xf>
    <xf numFmtId="164" fontId="96" fillId="0" borderId="48" xfId="53" applyFont="1" applyFill="1" applyBorder="1" applyAlignment="1">
      <alignment vertical="center"/>
    </xf>
    <xf numFmtId="49" fontId="96" fillId="0" borderId="49" xfId="43" applyNumberFormat="1" applyFont="1" applyFill="1" applyBorder="1" applyAlignment="1">
      <alignment horizontal="left"/>
    </xf>
    <xf numFmtId="49" fontId="96" fillId="0" borderId="50" xfId="43" applyNumberFormat="1" applyFont="1" applyFill="1" applyBorder="1" applyAlignment="1">
      <alignment horizontal="left"/>
    </xf>
    <xf numFmtId="164" fontId="96" fillId="0" borderId="50" xfId="53" applyFont="1" applyFill="1" applyBorder="1" applyAlignment="1">
      <alignment wrapText="1"/>
    </xf>
    <xf numFmtId="10" fontId="96" fillId="0" borderId="50" xfId="54" applyNumberFormat="1" applyFont="1" applyFill="1" applyBorder="1" applyAlignment="1">
      <alignment horizontal="center"/>
    </xf>
    <xf numFmtId="164" fontId="96" fillId="0" borderId="50" xfId="53" applyFont="1" applyFill="1" applyBorder="1" applyAlignment="1">
      <alignment horizontal="right"/>
    </xf>
    <xf numFmtId="164" fontId="96" fillId="0" borderId="50" xfId="53" applyFont="1" applyFill="1" applyBorder="1"/>
    <xf numFmtId="49" fontId="96" fillId="0" borderId="12" xfId="43" applyNumberFormat="1" applyFont="1" applyFill="1" applyBorder="1" applyAlignment="1">
      <alignment horizontal="center"/>
    </xf>
    <xf numFmtId="49" fontId="96" fillId="0" borderId="0" xfId="43" applyNumberFormat="1" applyFont="1" applyFill="1" applyBorder="1" applyAlignment="1">
      <alignment horizontal="center"/>
    </xf>
    <xf numFmtId="0" fontId="96" fillId="0" borderId="0" xfId="43" applyFont="1" applyFill="1" applyBorder="1" applyAlignment="1">
      <alignment wrapText="1"/>
    </xf>
    <xf numFmtId="0" fontId="96" fillId="0" borderId="0" xfId="43" applyFont="1" applyFill="1" applyBorder="1" applyAlignment="1">
      <alignment horizontal="center"/>
    </xf>
    <xf numFmtId="169" fontId="96" fillId="0" borderId="0" xfId="43" applyNumberFormat="1" applyFont="1" applyFill="1" applyBorder="1" applyAlignment="1"/>
    <xf numFmtId="4" fontId="96" fillId="0" borderId="0" xfId="43" applyNumberFormat="1" applyFont="1" applyFill="1" applyBorder="1" applyAlignment="1">
      <alignment horizontal="right"/>
    </xf>
    <xf numFmtId="4" fontId="96" fillId="0" borderId="0" xfId="43" applyNumberFormat="1" applyFont="1" applyFill="1" applyBorder="1" applyAlignment="1"/>
    <xf numFmtId="49" fontId="91" fillId="0" borderId="51" xfId="43" applyNumberFormat="1" applyFont="1" applyFill="1" applyBorder="1" applyAlignment="1">
      <alignment horizontal="left"/>
    </xf>
    <xf numFmtId="49" fontId="96" fillId="0" borderId="52" xfId="43" applyNumberFormat="1" applyFont="1" applyFill="1" applyBorder="1" applyAlignment="1">
      <alignment horizontal="center"/>
    </xf>
    <xf numFmtId="0" fontId="96" fillId="0" borderId="52" xfId="43" applyFont="1" applyFill="1" applyBorder="1" applyAlignment="1">
      <alignment wrapText="1"/>
    </xf>
    <xf numFmtId="0" fontId="96" fillId="0" borderId="52" xfId="43" applyFont="1" applyFill="1" applyBorder="1" applyAlignment="1">
      <alignment horizontal="center"/>
    </xf>
    <xf numFmtId="169" fontId="96" fillId="0" borderId="52" xfId="43" applyNumberFormat="1" applyFont="1" applyFill="1" applyBorder="1" applyAlignment="1"/>
    <xf numFmtId="4" fontId="96" fillId="0" borderId="52" xfId="43" applyNumberFormat="1" applyFont="1" applyFill="1" applyBorder="1" applyAlignment="1">
      <alignment horizontal="right"/>
    </xf>
    <xf numFmtId="49" fontId="91" fillId="0" borderId="52" xfId="43" applyNumberFormat="1" applyFont="1" applyFill="1" applyBorder="1" applyAlignment="1">
      <alignment horizontal="left"/>
    </xf>
    <xf numFmtId="49" fontId="91" fillId="0" borderId="12" xfId="43" applyNumberFormat="1" applyFont="1" applyFill="1" applyBorder="1" applyAlignment="1">
      <alignment horizontal="left"/>
    </xf>
    <xf numFmtId="49" fontId="91" fillId="0" borderId="0" xfId="43" applyNumberFormat="1" applyFont="1" applyFill="1" applyBorder="1" applyAlignment="1">
      <alignment horizontal="left"/>
    </xf>
    <xf numFmtId="0" fontId="15" fillId="0" borderId="0" xfId="265"/>
    <xf numFmtId="0" fontId="102" fillId="0" borderId="0" xfId="271" quotePrefix="1" applyFont="1" applyBorder="1" applyAlignment="1">
      <alignment horizontal="center" vertical="center"/>
    </xf>
    <xf numFmtId="0" fontId="103" fillId="0" borderId="0" xfId="271" applyFont="1" applyBorder="1" applyAlignment="1">
      <alignment vertical="center"/>
    </xf>
    <xf numFmtId="0" fontId="95" fillId="18" borderId="12" xfId="271" applyFont="1" applyFill="1" applyBorder="1" applyAlignment="1">
      <alignment vertical="center"/>
    </xf>
    <xf numFmtId="0" fontId="95" fillId="18" borderId="0" xfId="271" applyFont="1" applyFill="1" applyBorder="1" applyAlignment="1">
      <alignment vertical="center"/>
    </xf>
    <xf numFmtId="0" fontId="97" fillId="18" borderId="0" xfId="271" applyFont="1" applyFill="1" applyBorder="1" applyAlignment="1">
      <alignment vertical="center"/>
    </xf>
    <xf numFmtId="0" fontId="91" fillId="18" borderId="0" xfId="271" applyFont="1" applyFill="1" applyBorder="1" applyAlignment="1">
      <alignment vertical="center"/>
    </xf>
    <xf numFmtId="0" fontId="91" fillId="18" borderId="31" xfId="271" applyFont="1" applyFill="1" applyBorder="1" applyAlignment="1">
      <alignment vertical="center"/>
    </xf>
    <xf numFmtId="0" fontId="104" fillId="18" borderId="12" xfId="271" applyFont="1" applyFill="1" applyBorder="1" applyAlignment="1">
      <alignment vertical="center"/>
    </xf>
    <xf numFmtId="0" fontId="104" fillId="18" borderId="0" xfId="271" applyFont="1" applyFill="1" applyBorder="1" applyAlignment="1">
      <alignment vertical="center"/>
    </xf>
    <xf numFmtId="0" fontId="97" fillId="18" borderId="0" xfId="271" applyFont="1" applyFill="1" applyBorder="1" applyAlignment="1">
      <alignment horizontal="left" vertical="center"/>
    </xf>
    <xf numFmtId="10" fontId="91" fillId="18" borderId="0" xfId="296" applyNumberFormat="1" applyFont="1" applyFill="1" applyBorder="1" applyAlignment="1">
      <alignment vertical="center"/>
    </xf>
    <xf numFmtId="10" fontId="97" fillId="18" borderId="0" xfId="296" applyNumberFormat="1" applyFont="1" applyFill="1" applyBorder="1" applyAlignment="1">
      <alignment vertical="center"/>
    </xf>
    <xf numFmtId="0" fontId="97" fillId="18" borderId="31" xfId="271" applyFont="1" applyFill="1" applyBorder="1" applyAlignment="1">
      <alignment horizontal="left" vertical="center"/>
    </xf>
    <xf numFmtId="0" fontId="97" fillId="0" borderId="0" xfId="271" applyFont="1" applyBorder="1" applyAlignment="1">
      <alignment vertical="center"/>
    </xf>
    <xf numFmtId="0" fontId="91" fillId="18" borderId="12" xfId="271" applyFont="1" applyFill="1" applyBorder="1" applyAlignment="1"/>
    <xf numFmtId="0" fontId="91" fillId="18" borderId="0" xfId="271" applyFont="1" applyFill="1" applyBorder="1" applyAlignment="1"/>
    <xf numFmtId="0" fontId="85" fillId="0" borderId="0" xfId="271" applyFont="1" applyBorder="1" applyAlignment="1">
      <alignment vertical="center"/>
    </xf>
    <xf numFmtId="0" fontId="97" fillId="21" borderId="32" xfId="271" applyFont="1" applyFill="1" applyBorder="1" applyAlignment="1">
      <alignment horizontal="center" vertical="center"/>
    </xf>
    <xf numFmtId="0" fontId="97" fillId="21" borderId="28" xfId="271" applyFont="1" applyFill="1" applyBorder="1" applyAlignment="1">
      <alignment horizontal="center" vertical="center"/>
    </xf>
    <xf numFmtId="0" fontId="97" fillId="21" borderId="20" xfId="271" applyFont="1" applyFill="1" applyBorder="1" applyAlignment="1">
      <alignment horizontal="center"/>
    </xf>
    <xf numFmtId="0" fontId="105" fillId="0" borderId="0" xfId="271" applyFont="1" applyBorder="1" applyAlignment="1">
      <alignment vertical="center"/>
    </xf>
    <xf numFmtId="0" fontId="97" fillId="31" borderId="24" xfId="271" applyFont="1" applyFill="1" applyBorder="1" applyAlignment="1">
      <alignment horizontal="center" vertical="center"/>
    </xf>
    <xf numFmtId="0" fontId="106" fillId="31" borderId="26" xfId="271" applyFont="1" applyFill="1" applyBorder="1" applyAlignment="1">
      <alignment vertical="center"/>
    </xf>
    <xf numFmtId="0" fontId="97" fillId="31" borderId="28" xfId="271" applyFont="1" applyFill="1" applyBorder="1" applyAlignment="1">
      <alignment horizontal="center" vertical="center"/>
    </xf>
    <xf numFmtId="0" fontId="97" fillId="31" borderId="30" xfId="271" applyFont="1" applyFill="1" applyBorder="1" applyAlignment="1">
      <alignment horizontal="center" vertical="center"/>
    </xf>
    <xf numFmtId="0" fontId="103" fillId="0" borderId="0" xfId="271" applyFont="1" applyBorder="1" applyAlignment="1">
      <alignment horizontal="centerContinuous"/>
    </xf>
    <xf numFmtId="0" fontId="107" fillId="0" borderId="0" xfId="285" applyFont="1" applyAlignment="1" applyProtection="1"/>
    <xf numFmtId="0" fontId="84" fillId="31" borderId="29" xfId="271" applyFont="1" applyFill="1" applyBorder="1" applyAlignment="1">
      <alignment horizontal="center" vertical="center"/>
    </xf>
    <xf numFmtId="0" fontId="84" fillId="31" borderId="24" xfId="271" applyFont="1" applyFill="1" applyBorder="1" applyAlignment="1">
      <alignment horizontal="center" vertical="center"/>
    </xf>
    <xf numFmtId="0" fontId="84" fillId="31" borderId="25" xfId="271" applyFont="1" applyFill="1" applyBorder="1" applyAlignment="1">
      <alignment vertical="center"/>
    </xf>
    <xf numFmtId="0" fontId="84" fillId="31" borderId="25" xfId="271" applyFont="1" applyFill="1" applyBorder="1" applyAlignment="1">
      <alignment horizontal="center" vertical="center"/>
    </xf>
    <xf numFmtId="0" fontId="84" fillId="31" borderId="27" xfId="271" applyFont="1" applyFill="1" applyBorder="1" applyAlignment="1">
      <alignment vertical="center"/>
    </xf>
    <xf numFmtId="0" fontId="84" fillId="31" borderId="90" xfId="271" applyFont="1" applyFill="1" applyBorder="1" applyAlignment="1">
      <alignment vertical="center"/>
    </xf>
    <xf numFmtId="0" fontId="103" fillId="0" borderId="0" xfId="285" applyFont="1" applyAlignment="1" applyProtection="1"/>
    <xf numFmtId="174" fontId="85" fillId="18" borderId="33" xfId="249" applyFont="1" applyFill="1" applyBorder="1" applyAlignment="1">
      <alignment horizontal="right" vertical="center"/>
    </xf>
    <xf numFmtId="0" fontId="85" fillId="0" borderId="0" xfId="271" applyFont="1" applyBorder="1" applyAlignment="1">
      <alignment horizontal="left"/>
    </xf>
    <xf numFmtId="0" fontId="85" fillId="0" borderId="0" xfId="285" applyFont="1" applyAlignment="1" applyProtection="1"/>
    <xf numFmtId="40" fontId="85" fillId="0" borderId="0" xfId="271" applyNumberFormat="1" applyFont="1" applyBorder="1" applyAlignment="1">
      <alignment vertical="center"/>
    </xf>
    <xf numFmtId="0" fontId="85" fillId="18" borderId="28" xfId="271" applyFont="1" applyFill="1" applyBorder="1" applyAlignment="1">
      <alignment horizontal="center" vertical="center"/>
    </xf>
    <xf numFmtId="174" fontId="84" fillId="18" borderId="33" xfId="249" applyFont="1" applyFill="1" applyBorder="1" applyAlignment="1">
      <alignment horizontal="right"/>
    </xf>
    <xf numFmtId="0" fontId="103" fillId="0" borderId="0" xfId="271" applyFont="1" applyBorder="1" applyAlignment="1">
      <alignment horizontal="left"/>
    </xf>
    <xf numFmtId="40" fontId="103" fillId="0" borderId="0" xfId="271" applyNumberFormat="1" applyFont="1" applyBorder="1" applyAlignment="1">
      <alignment vertical="center"/>
    </xf>
    <xf numFmtId="38" fontId="84" fillId="31" borderId="29" xfId="271" applyNumberFormat="1" applyFont="1" applyFill="1" applyBorder="1" applyAlignment="1">
      <alignment horizontal="center" vertical="center"/>
    </xf>
    <xf numFmtId="38" fontId="84" fillId="31" borderId="24" xfId="271" applyNumberFormat="1" applyFont="1" applyFill="1" applyBorder="1" applyAlignment="1">
      <alignment horizontal="center" vertical="center"/>
    </xf>
    <xf numFmtId="40" fontId="84" fillId="31" borderId="24" xfId="271" applyNumberFormat="1" applyFont="1" applyFill="1" applyBorder="1" applyAlignment="1">
      <alignment vertical="center" wrapText="1"/>
    </xf>
    <xf numFmtId="40" fontId="84" fillId="31" borderId="24" xfId="271" applyNumberFormat="1" applyFont="1" applyFill="1" applyBorder="1" applyAlignment="1">
      <alignment horizontal="center" vertical="center" wrapText="1"/>
    </xf>
    <xf numFmtId="40" fontId="84" fillId="31" borderId="27" xfId="271" applyNumberFormat="1" applyFont="1" applyFill="1" applyBorder="1" applyAlignment="1">
      <alignment vertical="center" wrapText="1"/>
    </xf>
    <xf numFmtId="40" fontId="84" fillId="31" borderId="90" xfId="271" applyNumberFormat="1" applyFont="1" applyFill="1" applyBorder="1" applyAlignment="1">
      <alignment vertical="center" wrapText="1"/>
    </xf>
    <xf numFmtId="0" fontId="108" fillId="0" borderId="0" xfId="411" applyFont="1" applyBorder="1" applyAlignment="1">
      <alignment horizontal="left" vertical="center" wrapText="1"/>
    </xf>
    <xf numFmtId="0" fontId="109" fillId="0" borderId="24" xfId="271" applyNumberFormat="1" applyFont="1" applyFill="1" applyBorder="1" applyAlignment="1">
      <alignment horizontal="center"/>
    </xf>
    <xf numFmtId="38" fontId="109" fillId="20" borderId="24" xfId="271" applyNumberFormat="1" applyFont="1" applyFill="1" applyBorder="1" applyAlignment="1">
      <alignment horizontal="center"/>
    </xf>
    <xf numFmtId="0" fontId="85" fillId="0" borderId="24" xfId="271" applyFont="1" applyBorder="1" applyAlignment="1">
      <alignment horizontal="center" vertical="center"/>
    </xf>
    <xf numFmtId="38" fontId="85" fillId="0" borderId="24" xfId="271" applyNumberFormat="1" applyFont="1" applyFill="1" applyBorder="1" applyAlignment="1">
      <alignment horizontal="center"/>
    </xf>
    <xf numFmtId="40" fontId="85" fillId="0" borderId="24" xfId="271" applyNumberFormat="1" applyFont="1" applyFill="1" applyBorder="1" applyAlignment="1">
      <alignment horizontal="justify" wrapText="1"/>
    </xf>
    <xf numFmtId="40" fontId="85" fillId="0" borderId="24" xfId="271" applyNumberFormat="1" applyFont="1" applyFill="1" applyBorder="1" applyAlignment="1">
      <alignment horizontal="center"/>
    </xf>
    <xf numFmtId="183" fontId="85" fillId="0" borderId="24" xfId="317" applyNumberFormat="1" applyFont="1" applyFill="1" applyBorder="1" applyAlignment="1"/>
    <xf numFmtId="44" fontId="110" fillId="0" borderId="24" xfId="252" applyFont="1" applyFill="1" applyBorder="1" applyAlignment="1">
      <alignment horizontal="center"/>
    </xf>
    <xf numFmtId="174" fontId="85" fillId="0" borderId="33" xfId="249" applyFont="1" applyFill="1" applyBorder="1" applyAlignment="1">
      <alignment horizontal="right" vertical="center"/>
    </xf>
    <xf numFmtId="0" fontId="108" fillId="0" borderId="12" xfId="411" applyNumberFormat="1" applyFont="1" applyFill="1" applyBorder="1" applyAlignment="1">
      <alignment horizontal="center" vertical="center" wrapText="1"/>
    </xf>
    <xf numFmtId="40" fontId="85" fillId="0" borderId="25" xfId="271" applyNumberFormat="1" applyFont="1" applyFill="1" applyBorder="1" applyAlignment="1">
      <alignment horizontal="justify" wrapText="1"/>
    </xf>
    <xf numFmtId="0" fontId="108" fillId="0" borderId="17" xfId="411" applyNumberFormat="1" applyFont="1" applyFill="1" applyBorder="1" applyAlignment="1">
      <alignment horizontal="center" vertical="center" wrapText="1"/>
    </xf>
    <xf numFmtId="38" fontId="109" fillId="0" borderId="24" xfId="271" applyNumberFormat="1" applyFont="1" applyFill="1" applyBorder="1" applyAlignment="1">
      <alignment horizontal="center"/>
    </xf>
    <xf numFmtId="40" fontId="109" fillId="0" borderId="25" xfId="271" applyNumberFormat="1" applyFont="1" applyFill="1" applyBorder="1" applyAlignment="1">
      <alignment wrapText="1"/>
    </xf>
    <xf numFmtId="40" fontId="109" fillId="0" borderId="27" xfId="271" applyNumberFormat="1" applyFont="1" applyFill="1" applyBorder="1" applyAlignment="1">
      <alignment wrapText="1"/>
    </xf>
    <xf numFmtId="40" fontId="109" fillId="0" borderId="90" xfId="271" applyNumberFormat="1" applyFont="1" applyFill="1" applyBorder="1" applyAlignment="1">
      <alignment wrapText="1"/>
    </xf>
    <xf numFmtId="0" fontId="85" fillId="0" borderId="24" xfId="271" applyNumberFormat="1" applyFont="1" applyFill="1" applyBorder="1" applyAlignment="1">
      <alignment horizontal="center"/>
    </xf>
    <xf numFmtId="0" fontId="85" fillId="0" borderId="24" xfId="271" applyFont="1" applyFill="1" applyBorder="1" applyAlignment="1"/>
    <xf numFmtId="175" fontId="111" fillId="0" borderId="24" xfId="254" applyFont="1" applyFill="1" applyBorder="1" applyAlignment="1">
      <alignment horizontal="center"/>
    </xf>
    <xf numFmtId="40" fontId="85" fillId="0" borderId="24" xfId="271" applyNumberFormat="1" applyFont="1" applyFill="1" applyBorder="1" applyAlignment="1">
      <alignment horizontal="left" wrapText="1"/>
    </xf>
    <xf numFmtId="183" fontId="85" fillId="0" borderId="24" xfId="271" applyNumberFormat="1" applyFont="1" applyFill="1" applyBorder="1" applyAlignment="1">
      <alignment horizontal="right" wrapText="1"/>
    </xf>
    <xf numFmtId="0" fontId="108" fillId="0" borderId="17" xfId="411" applyFont="1" applyFill="1" applyBorder="1" applyAlignment="1">
      <alignment horizontal="center" vertical="center" wrapText="1"/>
    </xf>
    <xf numFmtId="175" fontId="110" fillId="0" borderId="24" xfId="254" applyFont="1" applyFill="1" applyBorder="1" applyAlignment="1">
      <alignment horizontal="center"/>
    </xf>
    <xf numFmtId="0" fontId="112" fillId="0" borderId="0" xfId="411" applyFont="1" applyFill="1" applyBorder="1" applyAlignment="1">
      <alignment horizontal="center" vertical="center" wrapText="1"/>
    </xf>
    <xf numFmtId="0" fontId="112" fillId="0" borderId="0" xfId="411" applyFont="1" applyBorder="1" applyAlignment="1">
      <alignment horizontal="left" vertical="center" wrapText="1"/>
    </xf>
    <xf numFmtId="0" fontId="85" fillId="0" borderId="24" xfId="271" applyFont="1" applyBorder="1" applyAlignment="1">
      <alignment vertical="center"/>
    </xf>
    <xf numFmtId="0" fontId="87" fillId="0" borderId="0" xfId="411" applyFont="1" applyFill="1" applyBorder="1" applyAlignment="1">
      <alignment horizontal="left" vertical="center" wrapText="1"/>
    </xf>
    <xf numFmtId="0" fontId="85" fillId="0" borderId="24" xfId="271" applyFont="1" applyBorder="1" applyAlignment="1">
      <alignment vertical="center" wrapText="1"/>
    </xf>
    <xf numFmtId="174" fontId="84" fillId="0" borderId="33" xfId="249" applyFont="1" applyFill="1" applyBorder="1" applyAlignment="1">
      <alignment horizontal="right"/>
    </xf>
    <xf numFmtId="0" fontId="103" fillId="0" borderId="12" xfId="271" applyFont="1" applyBorder="1" applyAlignment="1">
      <alignment horizontal="left"/>
    </xf>
    <xf numFmtId="0" fontId="84" fillId="18" borderId="27" xfId="271" applyNumberFormat="1" applyFont="1" applyFill="1" applyBorder="1" applyAlignment="1">
      <alignment horizontal="right"/>
    </xf>
    <xf numFmtId="174" fontId="84" fillId="18" borderId="90" xfId="249" applyFont="1" applyFill="1" applyBorder="1" applyAlignment="1">
      <alignment horizontal="right"/>
    </xf>
    <xf numFmtId="38" fontId="84" fillId="31" borderId="29" xfId="271" applyNumberFormat="1" applyFont="1" applyFill="1" applyBorder="1" applyAlignment="1">
      <alignment horizontal="center"/>
    </xf>
    <xf numFmtId="40" fontId="84" fillId="31" borderId="25" xfId="271" applyNumberFormat="1" applyFont="1" applyFill="1" applyBorder="1" applyAlignment="1">
      <alignment vertical="center" wrapText="1"/>
    </xf>
    <xf numFmtId="40" fontId="84" fillId="31" borderId="26" xfId="271" applyNumberFormat="1" applyFont="1" applyFill="1" applyBorder="1" applyAlignment="1">
      <alignment vertical="center" wrapText="1"/>
    </xf>
    <xf numFmtId="40" fontId="103" fillId="0" borderId="0" xfId="271" applyNumberFormat="1" applyFont="1" applyBorder="1" applyAlignment="1">
      <alignment horizontal="centerContinuous"/>
    </xf>
    <xf numFmtId="0" fontId="103" fillId="0" borderId="0" xfId="271" applyFont="1" applyBorder="1" applyAlignment="1">
      <alignment horizontal="centerContinuous" vertical="center"/>
    </xf>
    <xf numFmtId="40" fontId="109" fillId="20" borderId="25" xfId="271" applyNumberFormat="1" applyFont="1" applyFill="1" applyBorder="1" applyAlignment="1">
      <alignment wrapText="1"/>
    </xf>
    <xf numFmtId="40" fontId="109" fillId="20" borderId="27" xfId="271" applyNumberFormat="1" applyFont="1" applyFill="1" applyBorder="1" applyAlignment="1">
      <alignment wrapText="1"/>
    </xf>
    <xf numFmtId="40" fontId="109" fillId="20" borderId="90" xfId="271" applyNumberFormat="1" applyFont="1" applyFill="1" applyBorder="1" applyAlignment="1">
      <alignment wrapText="1"/>
    </xf>
    <xf numFmtId="0" fontId="109" fillId="0" borderId="0" xfId="271" applyFont="1" applyBorder="1" applyAlignment="1">
      <alignment horizontal="left"/>
    </xf>
    <xf numFmtId="40" fontId="109" fillId="0" borderId="0" xfId="271" applyNumberFormat="1" applyFont="1" applyBorder="1" applyAlignment="1">
      <alignment horizontal="center"/>
    </xf>
    <xf numFmtId="0" fontId="109" fillId="0" borderId="0" xfId="271" applyFont="1" applyBorder="1" applyAlignment="1">
      <alignment horizontal="center"/>
    </xf>
    <xf numFmtId="0" fontId="109" fillId="0" borderId="0" xfId="271" applyFont="1" applyBorder="1" applyAlignment="1"/>
    <xf numFmtId="38" fontId="85" fillId="20" borderId="24" xfId="271" applyNumberFormat="1" applyFont="1" applyFill="1" applyBorder="1" applyAlignment="1">
      <alignment horizontal="center"/>
    </xf>
    <xf numFmtId="40" fontId="85" fillId="20" borderId="24" xfId="271" applyNumberFormat="1" applyFont="1" applyFill="1" applyBorder="1" applyAlignment="1">
      <alignment horizontal="justify" wrapText="1"/>
    </xf>
    <xf numFmtId="40" fontId="85" fillId="20" borderId="24" xfId="271" applyNumberFormat="1" applyFont="1" applyFill="1" applyBorder="1" applyAlignment="1">
      <alignment horizontal="center"/>
    </xf>
    <xf numFmtId="40" fontId="85" fillId="20" borderId="24" xfId="317" applyNumberFormat="1" applyFont="1" applyFill="1" applyBorder="1" applyAlignment="1"/>
    <xf numFmtId="44" fontId="110" fillId="18" borderId="24" xfId="252" applyFont="1" applyFill="1" applyBorder="1" applyAlignment="1">
      <alignment horizontal="center"/>
    </xf>
    <xf numFmtId="40" fontId="85" fillId="0" borderId="0" xfId="271" applyNumberFormat="1" applyFont="1" applyBorder="1" applyAlignment="1">
      <alignment horizontal="center"/>
    </xf>
    <xf numFmtId="0" fontId="85" fillId="0" borderId="0" xfId="271" applyFont="1" applyBorder="1" applyAlignment="1">
      <alignment horizontal="center"/>
    </xf>
    <xf numFmtId="0" fontId="85" fillId="0" borderId="0" xfId="271" applyFont="1" applyBorder="1" applyAlignment="1"/>
    <xf numFmtId="0" fontId="85" fillId="18" borderId="24" xfId="271" applyNumberFormat="1" applyFont="1" applyFill="1" applyBorder="1" applyAlignment="1">
      <alignment horizontal="center"/>
    </xf>
    <xf numFmtId="0" fontId="85" fillId="20" borderId="24" xfId="271" applyFont="1" applyFill="1" applyBorder="1" applyAlignment="1"/>
    <xf numFmtId="175" fontId="111" fillId="0" borderId="24" xfId="254" applyFont="1" applyBorder="1" applyAlignment="1">
      <alignment horizontal="center"/>
    </xf>
    <xf numFmtId="184" fontId="85" fillId="0" borderId="0" xfId="271" applyNumberFormat="1" applyFont="1" applyBorder="1" applyAlignment="1">
      <alignment horizontal="left"/>
    </xf>
    <xf numFmtId="185" fontId="85" fillId="20" borderId="24" xfId="317" applyNumberFormat="1" applyFont="1" applyFill="1" applyBorder="1" applyAlignment="1"/>
    <xf numFmtId="174" fontId="85" fillId="18" borderId="33" xfId="249" applyFont="1" applyFill="1" applyBorder="1" applyAlignment="1">
      <alignment horizontal="center" vertical="center"/>
    </xf>
    <xf numFmtId="0" fontId="84" fillId="18" borderId="15" xfId="271" applyNumberFormat="1" applyFont="1" applyFill="1" applyBorder="1" applyAlignment="1">
      <alignment horizontal="right"/>
    </xf>
    <xf numFmtId="0" fontId="84" fillId="18" borderId="16" xfId="271" applyNumberFormat="1" applyFont="1" applyFill="1" applyBorder="1" applyAlignment="1">
      <alignment horizontal="right"/>
    </xf>
    <xf numFmtId="174" fontId="84" fillId="18" borderId="16" xfId="249" applyFont="1" applyFill="1" applyBorder="1" applyAlignment="1">
      <alignment horizontal="right"/>
    </xf>
    <xf numFmtId="40" fontId="85" fillId="20" borderId="24" xfId="271" applyNumberFormat="1" applyFont="1" applyFill="1" applyBorder="1" applyAlignment="1">
      <alignment horizontal="center" vertical="center"/>
    </xf>
    <xf numFmtId="186" fontId="85" fillId="20" borderId="24" xfId="317" applyNumberFormat="1" applyFont="1" applyFill="1" applyBorder="1" applyAlignment="1">
      <alignment horizontal="center"/>
    </xf>
    <xf numFmtId="44" fontId="85" fillId="18" borderId="24" xfId="252" applyFont="1" applyFill="1" applyBorder="1" applyAlignment="1">
      <alignment horizontal="center"/>
    </xf>
    <xf numFmtId="40" fontId="85" fillId="20" borderId="25" xfId="271" applyNumberFormat="1" applyFont="1" applyFill="1" applyBorder="1" applyAlignment="1">
      <alignment horizontal="justify" wrapText="1"/>
    </xf>
    <xf numFmtId="174" fontId="85" fillId="18" borderId="24" xfId="249" applyFont="1" applyFill="1" applyBorder="1" applyAlignment="1">
      <alignment horizontal="right" vertical="center"/>
    </xf>
    <xf numFmtId="40" fontId="85" fillId="20" borderId="25" xfId="271" applyNumberFormat="1" applyFont="1" applyFill="1" applyBorder="1" applyAlignment="1">
      <alignment wrapText="1"/>
    </xf>
    <xf numFmtId="40" fontId="85" fillId="20" borderId="24" xfId="271" applyNumberFormat="1" applyFont="1" applyFill="1" applyBorder="1" applyAlignment="1">
      <alignment horizontal="center" vertical="center" wrapText="1"/>
    </xf>
    <xf numFmtId="40" fontId="85" fillId="20" borderId="24" xfId="271" applyNumberFormat="1" applyFont="1" applyFill="1" applyBorder="1" applyAlignment="1">
      <alignment horizontal="center" wrapText="1"/>
    </xf>
    <xf numFmtId="0" fontId="85" fillId="20" borderId="25" xfId="271" applyFont="1" applyFill="1" applyBorder="1" applyAlignment="1"/>
    <xf numFmtId="185" fontId="85" fillId="20" borderId="24" xfId="317" applyNumberFormat="1" applyFont="1" applyFill="1" applyBorder="1" applyAlignment="1">
      <alignment horizontal="center"/>
    </xf>
    <xf numFmtId="175" fontId="113" fillId="0" borderId="24" xfId="254" applyFont="1" applyBorder="1" applyAlignment="1">
      <alignment horizontal="center"/>
    </xf>
    <xf numFmtId="40" fontId="85" fillId="20" borderId="24" xfId="271" applyNumberFormat="1" applyFont="1" applyFill="1" applyBorder="1" applyAlignment="1">
      <alignment wrapText="1"/>
    </xf>
    <xf numFmtId="44" fontId="110" fillId="0" borderId="24" xfId="252" applyFont="1" applyFill="1" applyBorder="1" applyAlignment="1">
      <alignment horizontal="left" wrapText="1"/>
    </xf>
    <xf numFmtId="174" fontId="85" fillId="0" borderId="24" xfId="249" applyFont="1" applyFill="1" applyBorder="1" applyAlignment="1">
      <alignment horizontal="right" vertical="center"/>
    </xf>
    <xf numFmtId="0" fontId="85" fillId="0" borderId="0" xfId="271" applyFont="1" applyFill="1" applyBorder="1" applyAlignment="1">
      <alignment horizontal="left"/>
    </xf>
    <xf numFmtId="40" fontId="85" fillId="0" borderId="0" xfId="271" applyNumberFormat="1" applyFont="1" applyFill="1" applyBorder="1" applyAlignment="1">
      <alignment horizontal="center"/>
    </xf>
    <xf numFmtId="0" fontId="85" fillId="0" borderId="0" xfId="271" applyFont="1" applyFill="1" applyBorder="1" applyAlignment="1">
      <alignment horizontal="center"/>
    </xf>
    <xf numFmtId="0" fontId="85" fillId="0" borderId="0" xfId="271" applyFont="1" applyFill="1" applyBorder="1" applyAlignment="1"/>
    <xf numFmtId="0" fontId="108" fillId="0" borderId="24" xfId="411" applyFont="1" applyFill="1" applyBorder="1" applyAlignment="1">
      <alignment horizontal="center" vertical="center" wrapText="1"/>
    </xf>
    <xf numFmtId="0" fontId="108" fillId="0" borderId="24" xfId="411" applyFont="1" applyFill="1" applyBorder="1" applyAlignment="1">
      <alignment horizontal="left" vertical="center" wrapText="1"/>
    </xf>
    <xf numFmtId="44" fontId="110" fillId="0" borderId="24" xfId="252" applyFont="1" applyFill="1" applyBorder="1" applyAlignment="1">
      <alignment horizontal="left"/>
    </xf>
    <xf numFmtId="0" fontId="7" fillId="0" borderId="0" xfId="271" applyFont="1" applyBorder="1" applyAlignment="1">
      <alignment vertical="center"/>
    </xf>
    <xf numFmtId="40" fontId="10" fillId="0" borderId="0" xfId="271" applyNumberFormat="1" applyFont="1" applyBorder="1" applyAlignment="1">
      <alignment vertical="center"/>
    </xf>
    <xf numFmtId="40" fontId="7" fillId="0" borderId="0" xfId="271" applyNumberFormat="1" applyFont="1" applyBorder="1" applyAlignment="1">
      <alignment vertical="center"/>
    </xf>
    <xf numFmtId="0" fontId="5" fillId="0" borderId="0" xfId="271" applyBorder="1" applyAlignment="1">
      <alignment vertical="center"/>
    </xf>
    <xf numFmtId="0" fontId="96" fillId="0" borderId="0" xfId="271" applyFont="1" applyBorder="1" applyAlignment="1">
      <alignment vertical="center"/>
    </xf>
    <xf numFmtId="0" fontId="96" fillId="0" borderId="0" xfId="271" applyFont="1" applyBorder="1" applyAlignment="1">
      <alignment horizontal="center" vertical="center"/>
    </xf>
    <xf numFmtId="0" fontId="7" fillId="0" borderId="0" xfId="271" applyFont="1" applyBorder="1" applyAlignment="1">
      <alignment horizontal="centerContinuous" vertical="center"/>
    </xf>
    <xf numFmtId="0" fontId="85" fillId="0" borderId="0" xfId="271" applyFont="1" applyBorder="1" applyAlignment="1">
      <alignment horizontal="center" vertical="center"/>
    </xf>
    <xf numFmtId="0" fontId="5" fillId="0" borderId="0" xfId="271" applyBorder="1" applyAlignment="1">
      <alignment horizontal="centerContinuous" vertical="center"/>
    </xf>
    <xf numFmtId="0" fontId="85" fillId="0" borderId="0" xfId="271" applyFont="1" applyAlignment="1">
      <alignment vertical="center"/>
    </xf>
    <xf numFmtId="0" fontId="85" fillId="0" borderId="0" xfId="271" applyFont="1" applyAlignment="1">
      <alignment horizontal="center" vertical="center"/>
    </xf>
    <xf numFmtId="0" fontId="5" fillId="0" borderId="0" xfId="271" applyAlignment="1">
      <alignment vertical="center"/>
    </xf>
    <xf numFmtId="0" fontId="85" fillId="20" borderId="27" xfId="271" applyFont="1" applyFill="1" applyBorder="1" applyAlignment="1">
      <alignment horizontal="left" vertical="center" wrapText="1"/>
    </xf>
    <xf numFmtId="40" fontId="85" fillId="0" borderId="20" xfId="50" applyFont="1" applyFill="1" applyBorder="1" applyAlignment="1">
      <alignment vertical="center"/>
    </xf>
    <xf numFmtId="44" fontId="85" fillId="18" borderId="18" xfId="65" applyFont="1" applyFill="1" applyBorder="1" applyAlignment="1">
      <alignment vertical="center"/>
    </xf>
    <xf numFmtId="38" fontId="85" fillId="20" borderId="23" xfId="35" applyNumberFormat="1" applyFont="1" applyFill="1" applyBorder="1" applyAlignment="1">
      <alignment horizontal="center"/>
    </xf>
    <xf numFmtId="40" fontId="85" fillId="20" borderId="14" xfId="35" applyNumberFormat="1" applyFont="1" applyFill="1" applyBorder="1" applyAlignment="1">
      <alignment horizontal="justify" vertical="top" wrapText="1"/>
    </xf>
    <xf numFmtId="40" fontId="85" fillId="18" borderId="23" xfId="35" applyNumberFormat="1" applyFont="1" applyFill="1" applyBorder="1" applyAlignment="1">
      <alignment horizontal="center"/>
    </xf>
    <xf numFmtId="40" fontId="85" fillId="20" borderId="23" xfId="50" applyFont="1" applyFill="1" applyBorder="1" applyAlignment="1">
      <alignment horizontal="right" vertical="center"/>
    </xf>
    <xf numFmtId="44" fontId="85" fillId="0" borderId="23" xfId="65" applyFont="1" applyFill="1" applyBorder="1" applyAlignment="1">
      <alignment horizontal="right" vertical="center"/>
    </xf>
    <xf numFmtId="10" fontId="85" fillId="0" borderId="18" xfId="45" applyNumberFormat="1" applyFont="1" applyFill="1" applyBorder="1" applyAlignment="1">
      <alignment horizontal="center" vertical="center"/>
    </xf>
    <xf numFmtId="44" fontId="85" fillId="20" borderId="23" xfId="65" applyFont="1" applyFill="1" applyBorder="1" applyAlignment="1">
      <alignment horizontal="right" vertical="center"/>
    </xf>
    <xf numFmtId="44" fontId="85" fillId="18" borderId="35" xfId="65" applyFont="1" applyFill="1" applyBorder="1" applyAlignment="1">
      <alignment horizontal="right" vertical="center"/>
    </xf>
    <xf numFmtId="0" fontId="85" fillId="18" borderId="17" xfId="271" applyFont="1" applyFill="1" applyBorder="1" applyAlignment="1">
      <alignment horizontal="center" vertical="center"/>
    </xf>
    <xf numFmtId="0" fontId="85" fillId="18" borderId="0" xfId="271" applyFont="1" applyFill="1" applyBorder="1" applyAlignment="1">
      <alignment horizontal="center" vertical="center"/>
    </xf>
    <xf numFmtId="0" fontId="85" fillId="18" borderId="0" xfId="271" applyFont="1" applyFill="1" applyBorder="1" applyAlignment="1">
      <alignment vertical="center"/>
    </xf>
    <xf numFmtId="0" fontId="85" fillId="18" borderId="19" xfId="271" applyFont="1" applyFill="1" applyBorder="1" applyAlignment="1">
      <alignment horizontal="center" vertical="center"/>
    </xf>
    <xf numFmtId="40" fontId="85" fillId="0" borderId="19" xfId="317" applyNumberFormat="1" applyFont="1" applyFill="1" applyBorder="1" applyAlignment="1">
      <alignment horizontal="right" vertical="center"/>
    </xf>
    <xf numFmtId="44" fontId="85" fillId="18" borderId="19" xfId="252" applyFont="1" applyFill="1" applyBorder="1" applyAlignment="1">
      <alignment horizontal="center" vertical="center"/>
    </xf>
    <xf numFmtId="174" fontId="85" fillId="18" borderId="93" xfId="249" applyFont="1" applyFill="1" applyBorder="1" applyAlignment="1">
      <alignment horizontal="right" vertical="center"/>
    </xf>
    <xf numFmtId="38" fontId="85" fillId="20" borderId="24" xfId="35" applyNumberFormat="1" applyFont="1" applyFill="1" applyBorder="1" applyAlignment="1">
      <alignment horizontal="center"/>
    </xf>
    <xf numFmtId="44" fontId="85" fillId="20" borderId="24" xfId="65" applyFont="1" applyFill="1" applyBorder="1" applyAlignment="1">
      <alignment horizontal="right" vertical="center"/>
    </xf>
    <xf numFmtId="0" fontId="85" fillId="20" borderId="32" xfId="271" applyNumberFormat="1" applyFont="1" applyFill="1" applyBorder="1" applyAlignment="1">
      <alignment horizontal="center" vertical="center"/>
    </xf>
    <xf numFmtId="0" fontId="85" fillId="20" borderId="19" xfId="271" applyFont="1" applyFill="1" applyBorder="1" applyAlignment="1">
      <alignment horizontal="left" vertical="center" wrapText="1"/>
    </xf>
    <xf numFmtId="10" fontId="85" fillId="0" borderId="28" xfId="45" applyNumberFormat="1" applyFont="1" applyFill="1" applyBorder="1" applyAlignment="1">
      <alignment horizontal="center" vertical="center"/>
    </xf>
    <xf numFmtId="0" fontId="85" fillId="0" borderId="24" xfId="35" applyFont="1" applyFill="1" applyBorder="1" applyAlignment="1">
      <alignment horizontal="center" vertical="center"/>
    </xf>
    <xf numFmtId="0" fontId="85" fillId="18" borderId="24" xfId="35" applyFont="1" applyFill="1" applyBorder="1" applyAlignment="1">
      <alignment horizontal="center" vertical="center"/>
    </xf>
    <xf numFmtId="0" fontId="85" fillId="18" borderId="24" xfId="35" applyFont="1" applyFill="1" applyBorder="1" applyAlignment="1">
      <alignment vertical="center"/>
    </xf>
    <xf numFmtId="40" fontId="85" fillId="0" borderId="24" xfId="50" applyFont="1" applyFill="1" applyBorder="1" applyAlignment="1">
      <alignment vertical="center"/>
    </xf>
    <xf numFmtId="44" fontId="85" fillId="0" borderId="24" xfId="65" applyFont="1" applyFill="1" applyBorder="1" applyAlignment="1">
      <alignment vertical="center"/>
    </xf>
    <xf numFmtId="0" fontId="85" fillId="0" borderId="20" xfId="35" applyNumberFormat="1" applyFont="1" applyFill="1" applyBorder="1" applyAlignment="1">
      <alignment horizontal="center" vertical="center"/>
    </xf>
    <xf numFmtId="40" fontId="85" fillId="20" borderId="24" xfId="35" applyNumberFormat="1" applyFont="1" applyFill="1" applyBorder="1" applyAlignment="1">
      <alignment horizontal="justify" vertical="top" wrapText="1"/>
    </xf>
    <xf numFmtId="40" fontId="85" fillId="18" borderId="24" xfId="35" applyNumberFormat="1" applyFont="1" applyFill="1" applyBorder="1" applyAlignment="1">
      <alignment horizontal="center" vertical="center"/>
    </xf>
    <xf numFmtId="40" fontId="85" fillId="20" borderId="24" xfId="50" applyFont="1" applyFill="1" applyBorder="1" applyAlignment="1">
      <alignment horizontal="right" vertical="center"/>
    </xf>
    <xf numFmtId="44" fontId="85" fillId="0" borderId="24" xfId="65" applyFont="1" applyFill="1" applyBorder="1" applyAlignment="1">
      <alignment horizontal="right" vertical="center"/>
    </xf>
    <xf numFmtId="44" fontId="85" fillId="18" borderId="24" xfId="65" applyFont="1" applyFill="1" applyBorder="1" applyAlignment="1">
      <alignment horizontal="right" vertical="center"/>
    </xf>
    <xf numFmtId="40" fontId="85" fillId="18" borderId="24" xfId="35" applyNumberFormat="1" applyFont="1" applyFill="1" applyBorder="1" applyAlignment="1">
      <alignment horizontal="center"/>
    </xf>
    <xf numFmtId="44" fontId="7" fillId="0" borderId="0" xfId="65" applyFont="1" applyBorder="1" applyAlignment="1">
      <alignment vertical="center"/>
    </xf>
    <xf numFmtId="40" fontId="85" fillId="0" borderId="24" xfId="35" applyNumberFormat="1" applyFont="1" applyFill="1" applyBorder="1" applyAlignment="1">
      <alignment horizontal="center" vertical="center"/>
    </xf>
    <xf numFmtId="40" fontId="85" fillId="0" borderId="24" xfId="50" applyFont="1" applyFill="1" applyBorder="1" applyAlignment="1"/>
    <xf numFmtId="44" fontId="85" fillId="18" borderId="24" xfId="65" applyFont="1" applyFill="1" applyBorder="1" applyAlignment="1"/>
    <xf numFmtId="175" fontId="85" fillId="0" borderId="24" xfId="254" applyFont="1" applyFill="1" applyBorder="1" applyAlignment="1"/>
    <xf numFmtId="10" fontId="85" fillId="0" borderId="24" xfId="45" applyNumberFormat="1" applyFont="1" applyFill="1" applyBorder="1" applyAlignment="1"/>
    <xf numFmtId="44" fontId="85" fillId="20" borderId="24" xfId="65" applyFont="1" applyFill="1" applyBorder="1" applyAlignment="1"/>
    <xf numFmtId="0" fontId="108" fillId="64" borderId="24" xfId="411" applyFont="1" applyFill="1" applyBorder="1" applyAlignment="1">
      <alignment horizontal="center" vertical="center" wrapText="1"/>
    </xf>
    <xf numFmtId="0" fontId="108" fillId="64" borderId="24" xfId="411" applyFont="1" applyFill="1" applyBorder="1" applyAlignment="1">
      <alignment horizontal="left" vertical="center" wrapText="1"/>
    </xf>
    <xf numFmtId="4" fontId="108" fillId="64" borderId="24" xfId="411" applyNumberFormat="1" applyFont="1" applyFill="1" applyBorder="1" applyAlignment="1">
      <alignment horizontal="center" vertical="center" wrapText="1"/>
    </xf>
    <xf numFmtId="4" fontId="108" fillId="0" borderId="24" xfId="411" applyNumberFormat="1" applyFont="1" applyFill="1" applyBorder="1" applyAlignment="1">
      <alignment horizontal="center" vertical="center" wrapText="1"/>
    </xf>
    <xf numFmtId="0" fontId="7" fillId="0" borderId="0" xfId="271" applyFont="1" applyFill="1" applyBorder="1" applyAlignment="1">
      <alignment vertical="center"/>
    </xf>
    <xf numFmtId="0" fontId="85" fillId="0" borderId="24" xfId="271" applyFont="1" applyFill="1" applyBorder="1" applyAlignment="1">
      <alignment horizontal="center"/>
    </xf>
    <xf numFmtId="44" fontId="110" fillId="0" borderId="24" xfId="252" applyFont="1" applyFill="1" applyBorder="1" applyAlignment="1">
      <alignment horizontal="center" wrapText="1"/>
    </xf>
    <xf numFmtId="38" fontId="84" fillId="31" borderId="29" xfId="271" applyNumberFormat="1" applyFont="1" applyFill="1" applyBorder="1" applyAlignment="1">
      <alignment horizontal="left" vertical="center" wrapText="1"/>
    </xf>
    <xf numFmtId="174" fontId="85" fillId="0" borderId="24" xfId="249" applyFont="1" applyFill="1" applyBorder="1" applyAlignment="1">
      <alignment horizontal="center" vertical="center"/>
    </xf>
    <xf numFmtId="44" fontId="110" fillId="0" borderId="24" xfId="252" applyFont="1" applyFill="1" applyBorder="1" applyAlignment="1">
      <alignment horizontal="center" vertical="center" wrapText="1"/>
    </xf>
    <xf numFmtId="0" fontId="85" fillId="0" borderId="24" xfId="35" applyFont="1" applyFill="1" applyBorder="1" applyAlignment="1">
      <alignment wrapText="1"/>
    </xf>
    <xf numFmtId="40" fontId="85" fillId="0" borderId="24" xfId="50" applyFont="1" applyFill="1" applyBorder="1" applyAlignment="1">
      <alignment horizontal="right" vertical="center"/>
    </xf>
    <xf numFmtId="0" fontId="5" fillId="0" borderId="0" xfId="35" applyFill="1" applyBorder="1" applyAlignment="1">
      <alignment horizontal="left"/>
    </xf>
    <xf numFmtId="40" fontId="5" fillId="0" borderId="0" xfId="35" applyNumberFormat="1" applyFill="1" applyBorder="1" applyAlignment="1">
      <alignment horizontal="centerContinuous"/>
    </xf>
    <xf numFmtId="0" fontId="7" fillId="0" borderId="0" xfId="35" applyFont="1" applyFill="1" applyBorder="1" applyAlignment="1">
      <alignment vertical="center"/>
    </xf>
    <xf numFmtId="0" fontId="5" fillId="0" borderId="0" xfId="35" applyFont="1" applyFill="1" applyBorder="1" applyAlignment="1">
      <alignment horizontal="centerContinuous" vertical="center"/>
    </xf>
    <xf numFmtId="0" fontId="5" fillId="0" borderId="0" xfId="35" applyFont="1" applyFill="1" applyBorder="1" applyAlignment="1">
      <alignment vertical="center"/>
    </xf>
    <xf numFmtId="0" fontId="85" fillId="20" borderId="24" xfId="35" applyFont="1" applyFill="1" applyBorder="1"/>
    <xf numFmtId="0" fontId="5" fillId="0" borderId="0" xfId="35" applyFont="1" applyBorder="1" applyAlignment="1">
      <alignment horizontal="left"/>
    </xf>
    <xf numFmtId="40" fontId="5" fillId="0" borderId="0" xfId="35" applyNumberFormat="1" applyFont="1" applyBorder="1" applyAlignment="1">
      <alignment horizontal="centerContinuous"/>
    </xf>
    <xf numFmtId="0" fontId="110" fillId="18" borderId="24" xfId="271" applyFont="1" applyFill="1" applyBorder="1" applyAlignment="1">
      <alignment horizontal="center" vertical="center"/>
    </xf>
    <xf numFmtId="0" fontId="110" fillId="18" borderId="26" xfId="271" applyFont="1" applyFill="1" applyBorder="1" applyAlignment="1">
      <alignment vertical="center"/>
    </xf>
    <xf numFmtId="40" fontId="110" fillId="0" borderId="24" xfId="317" applyNumberFormat="1" applyFont="1" applyFill="1" applyBorder="1" applyAlignment="1">
      <alignment horizontal="right" vertical="center"/>
    </xf>
    <xf numFmtId="44" fontId="110" fillId="18" borderId="24" xfId="252" applyFont="1" applyFill="1" applyBorder="1" applyAlignment="1">
      <alignment horizontal="center" vertical="center"/>
    </xf>
    <xf numFmtId="174" fontId="110" fillId="18" borderId="33" xfId="249" applyFont="1" applyFill="1" applyBorder="1" applyAlignment="1">
      <alignment horizontal="right" vertical="center"/>
    </xf>
    <xf numFmtId="0" fontId="110" fillId="18" borderId="23" xfId="271" applyFont="1" applyFill="1" applyBorder="1" applyAlignment="1">
      <alignment horizontal="center" vertical="center"/>
    </xf>
    <xf numFmtId="0" fontId="110" fillId="18" borderId="14" xfId="271" applyFont="1" applyFill="1" applyBorder="1" applyAlignment="1">
      <alignment vertical="center"/>
    </xf>
    <xf numFmtId="0" fontId="110" fillId="18" borderId="28" xfId="271" applyFont="1" applyFill="1" applyBorder="1" applyAlignment="1">
      <alignment horizontal="center" vertical="center"/>
    </xf>
    <xf numFmtId="40" fontId="110" fillId="0" borderId="28" xfId="317" applyNumberFormat="1" applyFont="1" applyFill="1" applyBorder="1" applyAlignment="1">
      <alignment horizontal="right" vertical="center"/>
    </xf>
    <xf numFmtId="44" fontId="110" fillId="18" borderId="28" xfId="252" applyFont="1" applyFill="1" applyBorder="1" applyAlignment="1">
      <alignment horizontal="center" vertical="center"/>
    </xf>
    <xf numFmtId="0" fontId="110" fillId="0" borderId="29" xfId="35" applyNumberFormat="1" applyFont="1" applyFill="1" applyBorder="1" applyAlignment="1">
      <alignment horizontal="center"/>
    </xf>
    <xf numFmtId="38" fontId="110" fillId="20" borderId="24" xfId="35" applyNumberFormat="1" applyFont="1" applyFill="1" applyBorder="1" applyAlignment="1">
      <alignment horizontal="center"/>
    </xf>
    <xf numFmtId="40" fontId="110" fillId="20" borderId="24" xfId="35" applyNumberFormat="1" applyFont="1" applyFill="1" applyBorder="1" applyAlignment="1">
      <alignment horizontal="left" wrapText="1"/>
    </xf>
    <xf numFmtId="40" fontId="110" fillId="20" borderId="24" xfId="35" applyNumberFormat="1" applyFont="1" applyFill="1" applyBorder="1" applyAlignment="1">
      <alignment horizontal="center"/>
    </xf>
    <xf numFmtId="40" fontId="110" fillId="20" borderId="24" xfId="35" applyNumberFormat="1" applyFont="1" applyFill="1" applyBorder="1" applyAlignment="1">
      <alignment horizontal="right" vertical="center"/>
    </xf>
    <xf numFmtId="44" fontId="110" fillId="20" borderId="24" xfId="65" applyFont="1" applyFill="1" applyBorder="1" applyAlignment="1">
      <alignment horizontal="right" vertical="center"/>
    </xf>
    <xf numFmtId="38" fontId="85" fillId="0" borderId="24" xfId="35" applyNumberFormat="1" applyFont="1" applyFill="1" applyBorder="1" applyAlignment="1">
      <alignment horizontal="center" vertical="center"/>
    </xf>
    <xf numFmtId="10" fontId="85" fillId="0" borderId="24" xfId="45" applyNumberFormat="1" applyFont="1" applyFill="1" applyBorder="1" applyAlignment="1">
      <alignment horizontal="right" vertical="center"/>
    </xf>
    <xf numFmtId="38" fontId="85" fillId="21" borderId="12" xfId="35" applyNumberFormat="1" applyFont="1" applyFill="1" applyBorder="1" applyAlignment="1">
      <alignment horizontal="center"/>
    </xf>
    <xf numFmtId="38" fontId="85" fillId="21" borderId="0" xfId="35" applyNumberFormat="1" applyFont="1" applyFill="1" applyBorder="1" applyAlignment="1">
      <alignment horizontal="center"/>
    </xf>
    <xf numFmtId="40" fontId="91" fillId="21" borderId="0" xfId="35" applyNumberFormat="1" applyFont="1" applyFill="1" applyBorder="1" applyAlignment="1">
      <alignment horizontal="right"/>
    </xf>
    <xf numFmtId="40" fontId="84" fillId="21" borderId="31" xfId="35" applyNumberFormat="1" applyFont="1" applyFill="1" applyBorder="1" applyAlignment="1">
      <alignment horizontal="right"/>
    </xf>
    <xf numFmtId="0" fontId="96" fillId="0" borderId="17" xfId="43" applyFont="1" applyFill="1" applyBorder="1" applyAlignment="1">
      <alignment horizontal="left" vertical="center" wrapText="1"/>
    </xf>
    <xf numFmtId="0" fontId="96" fillId="0" borderId="14" xfId="43" applyFont="1" applyFill="1" applyBorder="1" applyAlignment="1">
      <alignment horizontal="left" vertical="center" wrapText="1"/>
    </xf>
    <xf numFmtId="49" fontId="96" fillId="0" borderId="32" xfId="43" applyNumberFormat="1" applyFont="1" applyFill="1" applyBorder="1" applyAlignment="1">
      <alignment horizontal="center" vertical="center"/>
    </xf>
    <xf numFmtId="0" fontId="96" fillId="0" borderId="0" xfId="43" applyFont="1" applyFill="1" applyBorder="1" applyAlignment="1">
      <alignment horizontal="left" vertical="center"/>
    </xf>
    <xf numFmtId="167" fontId="54" fillId="21" borderId="28" xfId="0" applyNumberFormat="1" applyFont="1" applyFill="1" applyBorder="1" applyAlignment="1">
      <alignment horizontal="center" vertical="center" wrapText="1"/>
    </xf>
    <xf numFmtId="187" fontId="7" fillId="0" borderId="0" xfId="49" applyNumberFormat="1" applyFont="1" applyBorder="1" applyAlignment="1">
      <alignment vertical="center"/>
    </xf>
    <xf numFmtId="0" fontId="5" fillId="0" borderId="0" xfId="35" applyFont="1" applyFill="1" applyBorder="1" applyAlignment="1">
      <alignment horizontal="left"/>
    </xf>
    <xf numFmtId="40" fontId="5" fillId="0" borderId="0" xfId="35" applyNumberFormat="1" applyFont="1" applyFill="1" applyBorder="1" applyAlignment="1">
      <alignment horizontal="centerContinuous"/>
    </xf>
    <xf numFmtId="188" fontId="110" fillId="0" borderId="24" xfId="252" applyNumberFormat="1" applyFont="1" applyFill="1" applyBorder="1" applyAlignment="1">
      <alignment horizontal="center"/>
    </xf>
    <xf numFmtId="188" fontId="110" fillId="0" borderId="24" xfId="252" applyNumberFormat="1" applyFont="1" applyFill="1" applyBorder="1" applyAlignment="1">
      <alignment horizontal="center" vertical="center" wrapText="1"/>
    </xf>
    <xf numFmtId="167" fontId="54" fillId="21" borderId="21" xfId="0" applyNumberFormat="1" applyFont="1" applyFill="1" applyBorder="1" applyAlignment="1">
      <alignment horizontal="center" wrapText="1"/>
    </xf>
    <xf numFmtId="167" fontId="54" fillId="21" borderId="21" xfId="0" applyNumberFormat="1" applyFont="1" applyFill="1" applyBorder="1" applyAlignment="1">
      <alignment horizontal="center" vertical="center"/>
    </xf>
    <xf numFmtId="167" fontId="54" fillId="21" borderId="28" xfId="0" applyNumberFormat="1" applyFont="1" applyFill="1" applyBorder="1" applyAlignment="1">
      <alignment horizontal="center" wrapText="1"/>
    </xf>
    <xf numFmtId="2" fontId="54" fillId="0" borderId="24" xfId="0" applyNumberFormat="1" applyFont="1" applyFill="1" applyBorder="1" applyAlignment="1">
      <alignment horizontal="left" vertical="center"/>
    </xf>
    <xf numFmtId="167" fontId="54" fillId="0" borderId="24" xfId="0" applyNumberFormat="1" applyFont="1" applyFill="1" applyBorder="1" applyAlignment="1">
      <alignment horizontal="left" vertical="center"/>
    </xf>
    <xf numFmtId="4" fontId="54" fillId="0" borderId="24" xfId="0" applyNumberFormat="1" applyFont="1" applyBorder="1" applyAlignment="1">
      <alignment horizontal="center" vertical="center"/>
    </xf>
    <xf numFmtId="169" fontId="54" fillId="0" borderId="24" xfId="0" applyNumberFormat="1" applyFont="1" applyBorder="1" applyAlignment="1">
      <alignment horizontal="center" vertical="center"/>
    </xf>
    <xf numFmtId="169" fontId="54" fillId="0" borderId="24" xfId="0" applyNumberFormat="1" applyFont="1" applyBorder="1" applyAlignment="1">
      <alignment horizontal="center"/>
    </xf>
    <xf numFmtId="169" fontId="54" fillId="0" borderId="24" xfId="49" applyNumberFormat="1" applyFont="1" applyFill="1" applyBorder="1" applyAlignment="1">
      <alignment horizontal="center" vertical="center"/>
    </xf>
    <xf numFmtId="169" fontId="115" fillId="0" borderId="24" xfId="0" applyNumberFormat="1" applyFont="1" applyBorder="1" applyAlignment="1">
      <alignment horizontal="center" vertical="center"/>
    </xf>
    <xf numFmtId="167" fontId="54" fillId="0" borderId="17" xfId="0" applyNumberFormat="1" applyFont="1" applyFill="1" applyBorder="1" applyAlignment="1">
      <alignment horizontal="left" vertical="center"/>
    </xf>
    <xf numFmtId="4" fontId="54" fillId="0" borderId="0" xfId="0" applyNumberFormat="1" applyFont="1" applyBorder="1" applyAlignment="1">
      <alignment horizontal="center" vertical="center"/>
    </xf>
    <xf numFmtId="0" fontId="84" fillId="18" borderId="0" xfId="271" applyFont="1" applyFill="1" applyBorder="1" applyAlignment="1">
      <alignment vertical="top"/>
    </xf>
    <xf numFmtId="164" fontId="8" fillId="0" borderId="0" xfId="49" applyNumberFormat="1"/>
    <xf numFmtId="164" fontId="8" fillId="0" borderId="0" xfId="49" applyNumberFormat="1" applyFont="1"/>
    <xf numFmtId="164" fontId="39" fillId="18" borderId="23" xfId="49" applyFont="1" applyFill="1" applyBorder="1" applyAlignment="1">
      <alignment horizontal="center" vertical="center" wrapText="1"/>
    </xf>
    <xf numFmtId="189" fontId="110" fillId="0" borderId="24" xfId="252" applyNumberFormat="1" applyFont="1" applyFill="1" applyBorder="1" applyAlignment="1">
      <alignment horizontal="center" vertical="center" wrapText="1"/>
    </xf>
    <xf numFmtId="0" fontId="118" fillId="0" borderId="29" xfId="271" applyNumberFormat="1" applyFont="1" applyFill="1" applyBorder="1" applyAlignment="1">
      <alignment horizontal="center" vertical="center"/>
    </xf>
    <xf numFmtId="0" fontId="118" fillId="18" borderId="24" xfId="271" applyFont="1" applyFill="1" applyBorder="1" applyAlignment="1">
      <alignment horizontal="center" vertical="center"/>
    </xf>
    <xf numFmtId="0" fontId="118" fillId="20" borderId="24" xfId="271" applyFont="1" applyFill="1" applyBorder="1" applyAlignment="1">
      <alignment horizontal="left" vertical="center" wrapText="1"/>
    </xf>
    <xf numFmtId="40" fontId="118" fillId="0" borderId="28" xfId="50" applyFont="1" applyFill="1" applyBorder="1" applyAlignment="1">
      <alignment vertical="center"/>
    </xf>
    <xf numFmtId="44" fontId="118" fillId="0" borderId="20" xfId="65" applyFont="1" applyFill="1" applyBorder="1" applyAlignment="1">
      <alignment vertical="center"/>
    </xf>
    <xf numFmtId="174" fontId="118" fillId="18" borderId="33" xfId="249" applyFont="1" applyFill="1" applyBorder="1" applyAlignment="1">
      <alignment horizontal="right" vertical="center"/>
    </xf>
    <xf numFmtId="0" fontId="116" fillId="0" borderId="0" xfId="271" applyFont="1" applyBorder="1" applyAlignment="1">
      <alignment horizontal="left"/>
    </xf>
    <xf numFmtId="0" fontId="116" fillId="0" borderId="0" xfId="285" applyFont="1" applyAlignment="1" applyProtection="1"/>
    <xf numFmtId="40" fontId="116" fillId="0" borderId="0" xfId="271" applyNumberFormat="1" applyFont="1" applyBorder="1" applyAlignment="1">
      <alignment vertical="center"/>
    </xf>
    <xf numFmtId="0" fontId="116" fillId="0" borderId="0" xfId="271" applyFont="1" applyBorder="1" applyAlignment="1">
      <alignment vertical="center"/>
    </xf>
    <xf numFmtId="44" fontId="118" fillId="0" borderId="24" xfId="252" applyFont="1" applyFill="1" applyBorder="1" applyAlignment="1">
      <alignment horizontal="center"/>
    </xf>
    <xf numFmtId="0" fontId="116" fillId="0" borderId="24" xfId="271" applyFont="1" applyFill="1" applyBorder="1" applyAlignment="1">
      <alignment horizontal="center"/>
    </xf>
    <xf numFmtId="44" fontId="118" fillId="0" borderId="24" xfId="252" applyFont="1" applyFill="1" applyBorder="1" applyAlignment="1">
      <alignment horizontal="left" wrapText="1"/>
    </xf>
    <xf numFmtId="44" fontId="118" fillId="0" borderId="24" xfId="252" applyFont="1" applyFill="1" applyBorder="1" applyAlignment="1">
      <alignment horizontal="center" wrapText="1"/>
    </xf>
    <xf numFmtId="174" fontId="116" fillId="0" borderId="24" xfId="249" applyFont="1" applyFill="1" applyBorder="1" applyAlignment="1">
      <alignment horizontal="center" vertical="center"/>
    </xf>
    <xf numFmtId="0" fontId="119" fillId="0" borderId="24" xfId="411" applyFont="1" applyFill="1" applyBorder="1" applyAlignment="1">
      <alignment horizontal="center" vertical="center" wrapText="1"/>
    </xf>
    <xf numFmtId="0" fontId="119" fillId="0" borderId="24" xfId="411" applyFont="1" applyFill="1" applyBorder="1" applyAlignment="1">
      <alignment horizontal="left" vertical="center" wrapText="1"/>
    </xf>
    <xf numFmtId="4" fontId="119" fillId="0" borderId="24" xfId="411" applyNumberFormat="1" applyFont="1" applyFill="1" applyBorder="1" applyAlignment="1">
      <alignment horizontal="center" vertical="center" wrapText="1"/>
    </xf>
    <xf numFmtId="0" fontId="117" fillId="0" borderId="0" xfId="271" applyFont="1" applyFill="1" applyBorder="1" applyAlignment="1">
      <alignment vertical="center"/>
    </xf>
    <xf numFmtId="0" fontId="85" fillId="20" borderId="24" xfId="35" applyFont="1" applyFill="1" applyBorder="1" applyAlignment="1">
      <alignment vertical="top" wrapText="1"/>
    </xf>
    <xf numFmtId="40" fontId="85" fillId="20" borderId="24" xfId="35" applyNumberFormat="1" applyFont="1" applyFill="1" applyBorder="1" applyAlignment="1">
      <alignment horizontal="right" vertical="center"/>
    </xf>
    <xf numFmtId="49" fontId="85" fillId="0" borderId="24" xfId="35" applyNumberFormat="1" applyFont="1" applyFill="1" applyBorder="1" applyAlignment="1">
      <alignment horizontal="center" vertical="center"/>
    </xf>
    <xf numFmtId="40" fontId="5" fillId="0" borderId="0" xfId="35" applyNumberFormat="1" applyFont="1" applyBorder="1" applyAlignment="1">
      <alignment horizontal="centerContinuous" vertical="center"/>
    </xf>
    <xf numFmtId="0" fontId="87" fillId="0" borderId="24" xfId="285" applyFont="1" applyFill="1" applyBorder="1" applyAlignment="1">
      <alignment horizontal="center" vertical="center" wrapText="1"/>
    </xf>
    <xf numFmtId="0" fontId="87" fillId="0" borderId="24" xfId="285" applyFont="1" applyFill="1" applyBorder="1" applyAlignment="1">
      <alignment vertical="center" wrapText="1"/>
    </xf>
    <xf numFmtId="0" fontId="5" fillId="0" borderId="0" xfId="35" applyBorder="1" applyAlignment="1">
      <alignment horizontal="left" vertical="center"/>
    </xf>
    <xf numFmtId="40" fontId="5" fillId="0" borderId="0" xfId="35" applyNumberFormat="1" applyBorder="1" applyAlignment="1">
      <alignment horizontal="center" vertical="center"/>
    </xf>
    <xf numFmtId="40" fontId="85" fillId="20" borderId="24" xfId="35" applyNumberFormat="1" applyFont="1" applyFill="1" applyBorder="1" applyAlignment="1">
      <alignment horizontal="justify" vertical="center" wrapText="1"/>
    </xf>
    <xf numFmtId="0" fontId="85" fillId="18" borderId="24" xfId="35" applyFont="1" applyFill="1" applyBorder="1" applyAlignment="1">
      <alignment vertical="center" wrapText="1"/>
    </xf>
    <xf numFmtId="44" fontId="85" fillId="20" borderId="24" xfId="65" applyFont="1" applyFill="1" applyBorder="1" applyAlignment="1">
      <alignment vertical="center"/>
    </xf>
    <xf numFmtId="0" fontId="5" fillId="0" borderId="0" xfId="35" applyFont="1" applyBorder="1" applyAlignment="1">
      <alignment horizontal="left" vertical="center"/>
    </xf>
    <xf numFmtId="0" fontId="8" fillId="0" borderId="0" xfId="41" applyFont="1" applyAlignment="1" applyProtection="1">
      <alignment vertical="center"/>
    </xf>
    <xf numFmtId="2" fontId="8" fillId="0" borderId="24" xfId="39" applyNumberFormat="1" applyBorder="1" applyAlignment="1">
      <alignment horizontal="center"/>
    </xf>
    <xf numFmtId="167" fontId="8" fillId="0" borderId="0" xfId="39" applyNumberFormat="1"/>
    <xf numFmtId="4" fontId="13" fillId="0" borderId="0" xfId="413" applyNumberFormat="1" applyFont="1" applyBorder="1" applyAlignment="1">
      <alignment horizontal="right"/>
    </xf>
    <xf numFmtId="0" fontId="8" fillId="0" borderId="24" xfId="39" applyBorder="1" applyAlignment="1">
      <alignment horizontal="center"/>
    </xf>
    <xf numFmtId="167" fontId="114" fillId="18" borderId="15" xfId="39" applyNumberFormat="1" applyFont="1" applyFill="1" applyBorder="1"/>
    <xf numFmtId="167" fontId="84" fillId="18" borderId="16" xfId="39" applyNumberFormat="1" applyFont="1" applyFill="1" applyBorder="1"/>
    <xf numFmtId="167" fontId="84" fillId="18" borderId="13" xfId="39" applyNumberFormat="1" applyFont="1" applyFill="1" applyBorder="1"/>
    <xf numFmtId="167" fontId="96" fillId="18" borderId="17" xfId="39" applyNumberFormat="1" applyFont="1" applyFill="1" applyBorder="1" applyAlignment="1">
      <alignment horizontal="center" vertical="center"/>
    </xf>
    <xf numFmtId="167" fontId="84" fillId="18" borderId="0" xfId="39" applyNumberFormat="1" applyFont="1" applyFill="1" applyBorder="1" applyAlignment="1">
      <alignment horizontal="center" vertical="center"/>
    </xf>
    <xf numFmtId="167" fontId="84" fillId="18" borderId="14" xfId="39" applyNumberFormat="1" applyFont="1" applyFill="1" applyBorder="1" applyAlignment="1">
      <alignment horizontal="center" vertical="center"/>
    </xf>
    <xf numFmtId="167" fontId="114" fillId="18" borderId="18" xfId="39" applyNumberFormat="1" applyFont="1" applyFill="1" applyBorder="1"/>
    <xf numFmtId="167" fontId="84" fillId="18" borderId="19" xfId="39" applyNumberFormat="1" applyFont="1" applyFill="1" applyBorder="1"/>
    <xf numFmtId="167" fontId="84" fillId="18" borderId="20" xfId="39" applyNumberFormat="1" applyFont="1" applyFill="1" applyBorder="1"/>
    <xf numFmtId="0" fontId="84" fillId="18" borderId="15" xfId="39" applyNumberFormat="1" applyFont="1" applyFill="1" applyBorder="1" applyAlignment="1">
      <alignment horizontal="left"/>
    </xf>
    <xf numFmtId="0" fontId="84" fillId="18" borderId="16" xfId="39" applyNumberFormat="1" applyFont="1" applyFill="1" applyBorder="1" applyAlignment="1">
      <alignment horizontal="left"/>
    </xf>
    <xf numFmtId="0" fontId="84" fillId="18" borderId="16" xfId="39" applyNumberFormat="1" applyFont="1" applyFill="1" applyBorder="1"/>
    <xf numFmtId="0" fontId="84" fillId="18" borderId="17" xfId="39" applyNumberFormat="1" applyFont="1" applyFill="1" applyBorder="1" applyAlignment="1">
      <alignment horizontal="left"/>
    </xf>
    <xf numFmtId="0" fontId="84" fillId="18" borderId="0" xfId="39" applyNumberFormat="1" applyFont="1" applyFill="1" applyBorder="1" applyAlignment="1">
      <alignment horizontal="left"/>
    </xf>
    <xf numFmtId="0" fontId="84" fillId="18" borderId="0" xfId="39" applyNumberFormat="1" applyFont="1" applyFill="1" applyBorder="1"/>
    <xf numFmtId="0" fontId="84" fillId="18" borderId="0" xfId="39" applyNumberFormat="1" applyFont="1" applyFill="1" applyBorder="1" applyAlignment="1">
      <alignment horizontal="center"/>
    </xf>
    <xf numFmtId="0" fontId="84" fillId="18" borderId="18" xfId="39" applyNumberFormat="1" applyFont="1" applyFill="1" applyBorder="1" applyAlignment="1">
      <alignment horizontal="left"/>
    </xf>
    <xf numFmtId="0" fontId="84" fillId="18" borderId="19" xfId="39" applyNumberFormat="1" applyFont="1" applyFill="1" applyBorder="1" applyAlignment="1">
      <alignment horizontal="left"/>
    </xf>
    <xf numFmtId="0" fontId="84" fillId="18" borderId="19" xfId="39" applyNumberFormat="1" applyFont="1" applyFill="1" applyBorder="1"/>
    <xf numFmtId="0" fontId="84" fillId="18" borderId="19" xfId="39" applyNumberFormat="1" applyFont="1" applyFill="1" applyBorder="1" applyAlignment="1">
      <alignment horizontal="center"/>
    </xf>
    <xf numFmtId="4" fontId="85" fillId="0" borderId="14" xfId="39" applyNumberFormat="1" applyFont="1" applyBorder="1" applyAlignment="1">
      <alignment horizontal="center"/>
    </xf>
    <xf numFmtId="4" fontId="85" fillId="0" borderId="17" xfId="39" applyNumberFormat="1" applyFont="1" applyFill="1" applyBorder="1" applyAlignment="1">
      <alignment horizontal="center"/>
    </xf>
    <xf numFmtId="4" fontId="85" fillId="0" borderId="23" xfId="413" applyNumberFormat="1" applyFont="1" applyBorder="1" applyAlignment="1">
      <alignment horizontal="center"/>
    </xf>
    <xf numFmtId="2" fontId="85" fillId="0" borderId="0" xfId="39" applyNumberFormat="1" applyFont="1" applyFill="1" applyBorder="1" applyAlignment="1">
      <alignment horizontal="center" vertical="center" wrapText="1"/>
    </xf>
    <xf numFmtId="167" fontId="85" fillId="0" borderId="17" xfId="39" applyNumberFormat="1" applyFont="1" applyFill="1" applyBorder="1" applyAlignment="1">
      <alignment horizontal="left" vertical="center"/>
    </xf>
    <xf numFmtId="167" fontId="85" fillId="0" borderId="0" xfId="39" applyNumberFormat="1" applyFont="1" applyFill="1" applyBorder="1" applyAlignment="1">
      <alignment horizontal="left" vertical="center"/>
    </xf>
    <xf numFmtId="167" fontId="85" fillId="0" borderId="14" xfId="39" applyNumberFormat="1" applyFont="1" applyFill="1" applyBorder="1" applyAlignment="1">
      <alignment horizontal="left" vertical="center"/>
    </xf>
    <xf numFmtId="167" fontId="85" fillId="0" borderId="17" xfId="39" applyNumberFormat="1" applyFont="1" applyFill="1" applyBorder="1" applyAlignment="1">
      <alignment horizontal="center" vertical="center"/>
    </xf>
    <xf numFmtId="167" fontId="85" fillId="0" borderId="0" xfId="39" applyNumberFormat="1" applyFont="1" applyFill="1" applyBorder="1" applyAlignment="1">
      <alignment horizontal="center" vertical="center"/>
    </xf>
    <xf numFmtId="4" fontId="85" fillId="18" borderId="21" xfId="39" applyNumberFormat="1" applyFont="1" applyFill="1" applyBorder="1" applyAlignment="1">
      <alignment horizontal="center"/>
    </xf>
    <xf numFmtId="4" fontId="85" fillId="18" borderId="23" xfId="39" applyNumberFormat="1" applyFont="1" applyFill="1" applyBorder="1" applyAlignment="1">
      <alignment horizontal="center"/>
    </xf>
    <xf numFmtId="4" fontId="85" fillId="18" borderId="28" xfId="39" applyNumberFormat="1" applyFont="1" applyFill="1" applyBorder="1" applyAlignment="1">
      <alignment horizontal="center"/>
    </xf>
    <xf numFmtId="0" fontId="84" fillId="18" borderId="25" xfId="49" applyNumberFormat="1" applyFont="1" applyFill="1" applyBorder="1" applyAlignment="1">
      <alignment horizontal="left" vertical="center"/>
    </xf>
    <xf numFmtId="167" fontId="85" fillId="18" borderId="27" xfId="39" applyNumberFormat="1" applyFont="1" applyFill="1" applyBorder="1" applyAlignment="1">
      <alignment horizontal="centerContinuous" vertical="center"/>
    </xf>
    <xf numFmtId="164" fontId="85" fillId="18" borderId="27" xfId="49" applyFont="1" applyFill="1" applyBorder="1" applyAlignment="1">
      <alignment horizontal="centerContinuous" vertical="center"/>
    </xf>
    <xf numFmtId="170" fontId="85" fillId="18" borderId="27" xfId="49" applyNumberFormat="1" applyFont="1" applyFill="1" applyBorder="1" applyAlignment="1">
      <alignment horizontal="centerContinuous" vertical="center"/>
    </xf>
    <xf numFmtId="169" fontId="84" fillId="18" borderId="24" xfId="49" applyNumberFormat="1" applyFont="1" applyFill="1" applyBorder="1" applyAlignment="1">
      <alignment horizontal="right" vertical="center" wrapText="1"/>
    </xf>
    <xf numFmtId="169" fontId="85" fillId="18" borderId="24" xfId="49" applyNumberFormat="1" applyFont="1" applyFill="1" applyBorder="1" applyAlignment="1">
      <alignment horizontal="right" vertical="center" wrapText="1"/>
    </xf>
    <xf numFmtId="164" fontId="84" fillId="18" borderId="25" xfId="49" applyFont="1" applyFill="1" applyBorder="1" applyAlignment="1">
      <alignment horizontal="center" vertical="center" wrapText="1"/>
    </xf>
    <xf numFmtId="167" fontId="114" fillId="18" borderId="0" xfId="39" applyNumberFormat="1" applyFont="1" applyFill="1" applyBorder="1"/>
    <xf numFmtId="167" fontId="114" fillId="18" borderId="14" xfId="39" applyNumberFormat="1" applyFont="1" applyFill="1" applyBorder="1"/>
    <xf numFmtId="0" fontId="121" fillId="18" borderId="17" xfId="49" applyNumberFormat="1" applyFont="1" applyFill="1" applyBorder="1" applyAlignment="1">
      <alignment horizontal="left" vertical="center"/>
    </xf>
    <xf numFmtId="167" fontId="114" fillId="18" borderId="0" xfId="39" applyNumberFormat="1" applyFont="1" applyFill="1" applyBorder="1" applyAlignment="1">
      <alignment horizontal="centerContinuous" vertical="center"/>
    </xf>
    <xf numFmtId="164" fontId="114" fillId="18" borderId="0" xfId="49" applyFont="1" applyFill="1" applyBorder="1" applyAlignment="1">
      <alignment horizontal="centerContinuous" vertical="center"/>
    </xf>
    <xf numFmtId="170" fontId="114" fillId="18" borderId="0" xfId="49" applyNumberFormat="1" applyFont="1" applyFill="1" applyBorder="1" applyAlignment="1">
      <alignment horizontal="centerContinuous" vertical="center"/>
    </xf>
    <xf numFmtId="169" fontId="121" fillId="18" borderId="0" xfId="49" applyNumberFormat="1" applyFont="1" applyFill="1" applyBorder="1" applyAlignment="1">
      <alignment horizontal="right" vertical="center" wrapText="1"/>
    </xf>
    <xf numFmtId="169" fontId="114" fillId="18" borderId="0" xfId="49" applyNumberFormat="1" applyFont="1" applyFill="1" applyBorder="1" applyAlignment="1">
      <alignment horizontal="right" vertical="center" wrapText="1"/>
    </xf>
    <xf numFmtId="164" fontId="84" fillId="18" borderId="0" xfId="49" applyFont="1" applyFill="1" applyBorder="1" applyAlignment="1">
      <alignment horizontal="center" vertical="center" wrapText="1"/>
    </xf>
    <xf numFmtId="167" fontId="121" fillId="0" borderId="0" xfId="39" applyNumberFormat="1" applyFont="1" applyFill="1" applyBorder="1" applyAlignment="1">
      <alignment horizontal="center" vertical="center"/>
    </xf>
    <xf numFmtId="167" fontId="121" fillId="0" borderId="14" xfId="39" applyNumberFormat="1" applyFont="1" applyFill="1" applyBorder="1" applyAlignment="1">
      <alignment horizontal="center" vertical="center"/>
    </xf>
    <xf numFmtId="4" fontId="85" fillId="18" borderId="0" xfId="39" applyNumberFormat="1" applyFont="1" applyFill="1" applyBorder="1" applyAlignment="1">
      <alignment horizontal="center"/>
    </xf>
    <xf numFmtId="167" fontId="85" fillId="18" borderId="14" xfId="39" applyNumberFormat="1" applyFont="1" applyFill="1" applyBorder="1"/>
    <xf numFmtId="164" fontId="84" fillId="18" borderId="24" xfId="49" applyFont="1" applyFill="1" applyBorder="1" applyAlignment="1">
      <alignment horizontal="center" vertical="center" wrapText="1"/>
    </xf>
    <xf numFmtId="167" fontId="114" fillId="0" borderId="17" xfId="39" applyNumberFormat="1" applyFont="1" applyFill="1" applyBorder="1" applyAlignment="1" applyProtection="1">
      <alignment horizontal="left" vertical="center" wrapText="1"/>
      <protection locked="0"/>
    </xf>
    <xf numFmtId="167" fontId="114" fillId="0" borderId="0" xfId="39" applyNumberFormat="1" applyFont="1" applyFill="1" applyBorder="1" applyAlignment="1" applyProtection="1">
      <alignment horizontal="left" vertical="center" wrapText="1"/>
      <protection locked="0"/>
    </xf>
    <xf numFmtId="2" fontId="85" fillId="0" borderId="17" xfId="39" applyNumberFormat="1" applyFont="1" applyFill="1" applyBorder="1" applyAlignment="1">
      <alignment horizontal="center" vertical="center"/>
    </xf>
    <xf numFmtId="2" fontId="85" fillId="0" borderId="21" xfId="39" applyNumberFormat="1" applyFont="1" applyFill="1" applyBorder="1" applyAlignment="1">
      <alignment horizontal="center" vertical="center"/>
    </xf>
    <xf numFmtId="167" fontId="84" fillId="0" borderId="0" xfId="39" applyNumberFormat="1" applyFont="1" applyFill="1" applyBorder="1" applyAlignment="1">
      <alignment vertical="center"/>
    </xf>
    <xf numFmtId="167" fontId="84" fillId="0" borderId="14" xfId="39" applyNumberFormat="1" applyFont="1" applyFill="1" applyBorder="1" applyAlignment="1">
      <alignment vertical="center"/>
    </xf>
    <xf numFmtId="2" fontId="85" fillId="0" borderId="23" xfId="39" applyNumberFormat="1" applyFont="1" applyFill="1" applyBorder="1" applyAlignment="1">
      <alignment horizontal="center" vertical="center"/>
    </xf>
    <xf numFmtId="2" fontId="85" fillId="0" borderId="28" xfId="39" applyNumberFormat="1" applyFont="1" applyFill="1" applyBorder="1" applyAlignment="1">
      <alignment horizontal="center" vertical="center"/>
    </xf>
    <xf numFmtId="164" fontId="84" fillId="18" borderId="25" xfId="49" applyFont="1" applyFill="1" applyBorder="1" applyAlignment="1">
      <alignment vertical="center" wrapText="1"/>
    </xf>
    <xf numFmtId="164" fontId="84" fillId="18" borderId="24" xfId="49" applyFont="1" applyFill="1" applyBorder="1" applyAlignment="1">
      <alignment vertical="center" wrapText="1"/>
    </xf>
    <xf numFmtId="167" fontId="84" fillId="0" borderId="27" xfId="39" applyNumberFormat="1" applyFont="1" applyFill="1" applyBorder="1" applyAlignment="1">
      <alignment vertical="center"/>
    </xf>
    <xf numFmtId="167" fontId="84" fillId="0" borderId="26" xfId="39" applyNumberFormat="1" applyFont="1" applyFill="1" applyBorder="1" applyAlignment="1">
      <alignment vertical="center"/>
    </xf>
    <xf numFmtId="167" fontId="110" fillId="0" borderId="0" xfId="39" applyNumberFormat="1" applyFont="1"/>
    <xf numFmtId="167" fontId="85" fillId="21" borderId="25" xfId="39" applyNumberFormat="1" applyFont="1" applyFill="1" applyBorder="1" applyAlignment="1">
      <alignment horizontal="centerContinuous"/>
    </xf>
    <xf numFmtId="167" fontId="85" fillId="21" borderId="27" xfId="39" applyNumberFormat="1" applyFont="1" applyFill="1" applyBorder="1" applyAlignment="1">
      <alignment horizontal="centerContinuous"/>
    </xf>
    <xf numFmtId="167" fontId="85" fillId="21" borderId="26" xfId="39" applyNumberFormat="1" applyFont="1" applyFill="1" applyBorder="1" applyAlignment="1">
      <alignment horizontal="centerContinuous"/>
    </xf>
    <xf numFmtId="167" fontId="85" fillId="21" borderId="21" xfId="39" applyNumberFormat="1" applyFont="1" applyFill="1" applyBorder="1" applyAlignment="1">
      <alignment horizontal="center"/>
    </xf>
    <xf numFmtId="168" fontId="8" fillId="21" borderId="0" xfId="49" applyNumberFormat="1" applyFill="1"/>
    <xf numFmtId="167" fontId="85" fillId="21" borderId="28" xfId="39" applyNumberFormat="1" applyFont="1" applyFill="1" applyBorder="1" applyAlignment="1">
      <alignment horizontal="center" vertical="center" wrapText="1"/>
    </xf>
    <xf numFmtId="167" fontId="85" fillId="21" borderId="21" xfId="39" applyNumberFormat="1" applyFont="1" applyFill="1" applyBorder="1" applyAlignment="1">
      <alignment horizontal="center" wrapText="1"/>
    </xf>
    <xf numFmtId="167" fontId="85" fillId="21" borderId="23" xfId="39" applyNumberFormat="1" applyFont="1" applyFill="1" applyBorder="1" applyAlignment="1">
      <alignment horizontal="center" vertical="center" wrapText="1"/>
    </xf>
    <xf numFmtId="167" fontId="85" fillId="21" borderId="16" xfId="39" applyNumberFormat="1" applyFont="1" applyFill="1" applyBorder="1" applyAlignment="1">
      <alignment horizontal="center" vertical="center" wrapText="1"/>
    </xf>
    <xf numFmtId="167" fontId="85" fillId="21" borderId="19" xfId="39" applyNumberFormat="1" applyFont="1" applyFill="1" applyBorder="1" applyAlignment="1">
      <alignment horizontal="center" vertical="center" wrapText="1"/>
    </xf>
    <xf numFmtId="167" fontId="85" fillId="0" borderId="15" xfId="39" applyNumberFormat="1" applyFont="1" applyFill="1" applyBorder="1" applyAlignment="1">
      <alignment horizontal="center" vertical="center"/>
    </xf>
    <xf numFmtId="167" fontId="85" fillId="0" borderId="16" xfId="39" applyNumberFormat="1" applyFont="1" applyFill="1" applyBorder="1" applyAlignment="1">
      <alignment horizontal="center" vertical="center"/>
    </xf>
    <xf numFmtId="167" fontId="85" fillId="0" borderId="13" xfId="39" applyNumberFormat="1" applyFont="1" applyFill="1" applyBorder="1" applyAlignment="1">
      <alignment horizontal="left" vertical="center"/>
    </xf>
    <xf numFmtId="4" fontId="85" fillId="0" borderId="15" xfId="39" applyNumberFormat="1" applyFont="1" applyFill="1" applyBorder="1" applyAlignment="1">
      <alignment horizontal="center"/>
    </xf>
    <xf numFmtId="4" fontId="85" fillId="0" borderId="21" xfId="413" applyNumberFormat="1" applyFont="1" applyBorder="1" applyAlignment="1">
      <alignment horizontal="center"/>
    </xf>
    <xf numFmtId="2" fontId="85" fillId="0" borderId="13" xfId="39" applyNumberFormat="1" applyFont="1" applyFill="1" applyBorder="1" applyAlignment="1">
      <alignment horizontal="center" vertical="center" wrapText="1"/>
    </xf>
    <xf numFmtId="4" fontId="85" fillId="0" borderId="18" xfId="39" applyNumberFormat="1" applyFont="1" applyFill="1" applyBorder="1" applyAlignment="1">
      <alignment horizontal="center"/>
    </xf>
    <xf numFmtId="4" fontId="85" fillId="0" borderId="28" xfId="413" applyNumberFormat="1" applyFont="1" applyBorder="1" applyAlignment="1">
      <alignment horizontal="center"/>
    </xf>
    <xf numFmtId="2" fontId="85" fillId="0" borderId="20" xfId="39" applyNumberFormat="1" applyFont="1" applyFill="1" applyBorder="1" applyAlignment="1">
      <alignment horizontal="center" vertical="center" wrapText="1"/>
    </xf>
    <xf numFmtId="4" fontId="84" fillId="18" borderId="24" xfId="39" applyNumberFormat="1" applyFont="1" applyFill="1" applyBorder="1" applyAlignment="1">
      <alignment horizontal="center"/>
    </xf>
    <xf numFmtId="2" fontId="85" fillId="21" borderId="21" xfId="39" applyNumberFormat="1" applyFont="1" applyFill="1" applyBorder="1" applyAlignment="1">
      <alignment horizontal="center"/>
    </xf>
    <xf numFmtId="4" fontId="85" fillId="0" borderId="28" xfId="39" applyNumberFormat="1" applyFont="1" applyBorder="1" applyAlignment="1">
      <alignment horizontal="center"/>
    </xf>
    <xf numFmtId="2" fontId="84" fillId="18" borderId="0" xfId="49" applyNumberFormat="1" applyFont="1" applyFill="1" applyBorder="1" applyAlignment="1">
      <alignment horizontal="center"/>
    </xf>
    <xf numFmtId="0" fontId="122" fillId="0" borderId="0" xfId="0" applyFont="1" applyFill="1" applyBorder="1" applyAlignment="1">
      <alignment vertical="center" wrapText="1"/>
    </xf>
    <xf numFmtId="0" fontId="122" fillId="0" borderId="0" xfId="0" applyFont="1" applyBorder="1" applyAlignment="1">
      <alignment vertical="center" wrapText="1"/>
    </xf>
    <xf numFmtId="0" fontId="110" fillId="0" borderId="24" xfId="49" applyNumberFormat="1" applyFont="1" applyFill="1" applyBorder="1" applyAlignment="1">
      <alignment horizontal="center" wrapText="1"/>
    </xf>
    <xf numFmtId="0" fontId="110" fillId="0" borderId="24" xfId="252" applyNumberFormat="1" applyFont="1" applyFill="1" applyBorder="1" applyAlignment="1">
      <alignment horizontal="center" wrapText="1"/>
    </xf>
    <xf numFmtId="0" fontId="84" fillId="31" borderId="29" xfId="271" applyNumberFormat="1" applyFont="1" applyFill="1" applyBorder="1" applyAlignment="1">
      <alignment horizontal="center" vertical="center"/>
    </xf>
    <xf numFmtId="44" fontId="87" fillId="0" borderId="24" xfId="107" applyFont="1" applyFill="1" applyBorder="1"/>
    <xf numFmtId="44" fontId="110" fillId="0" borderId="28" xfId="252" applyFont="1" applyFill="1" applyBorder="1" applyAlignment="1">
      <alignment horizontal="left" wrapText="1"/>
    </xf>
    <xf numFmtId="0" fontId="85" fillId="0" borderId="24" xfId="271" applyFont="1" applyFill="1" applyBorder="1" applyAlignment="1">
      <alignment horizontal="center" vertical="center"/>
    </xf>
    <xf numFmtId="44" fontId="91" fillId="21" borderId="37" xfId="65" applyFont="1" applyFill="1" applyBorder="1" applyAlignment="1">
      <alignment horizontal="right"/>
    </xf>
    <xf numFmtId="44" fontId="7" fillId="0" borderId="0" xfId="35" applyNumberFormat="1" applyFont="1" applyBorder="1" applyAlignment="1">
      <alignment vertical="center"/>
    </xf>
    <xf numFmtId="167" fontId="85" fillId="0" borderId="17" xfId="39" applyNumberFormat="1" applyFont="1" applyFill="1" applyBorder="1" applyAlignment="1">
      <alignment horizontal="left" vertical="center"/>
    </xf>
    <xf numFmtId="167" fontId="85" fillId="0" borderId="0" xfId="39" applyNumberFormat="1" applyFont="1" applyFill="1" applyBorder="1" applyAlignment="1">
      <alignment horizontal="left" vertical="center"/>
    </xf>
    <xf numFmtId="167" fontId="85" fillId="0" borderId="14" xfId="39" applyNumberFormat="1" applyFont="1" applyFill="1" applyBorder="1" applyAlignment="1">
      <alignment horizontal="left" vertical="center"/>
    </xf>
    <xf numFmtId="167" fontId="39" fillId="0" borderId="17" xfId="0" applyNumberFormat="1" applyFont="1" applyFill="1" applyBorder="1" applyAlignment="1">
      <alignment horizontal="left" vertical="center"/>
    </xf>
    <xf numFmtId="0" fontId="98" fillId="21" borderId="0" xfId="265" applyFont="1" applyFill="1" applyAlignment="1">
      <alignment horizontal="center"/>
    </xf>
    <xf numFmtId="0" fontId="99" fillId="18" borderId="0" xfId="271" applyFont="1" applyFill="1" applyBorder="1" applyAlignment="1">
      <alignment horizontal="center" vertical="center"/>
    </xf>
    <xf numFmtId="0" fontId="100" fillId="18" borderId="0" xfId="271" applyFont="1" applyFill="1" applyBorder="1" applyAlignment="1">
      <alignment horizontal="center" vertical="center" wrapText="1"/>
    </xf>
    <xf numFmtId="38" fontId="84" fillId="21" borderId="10" xfId="35" applyNumberFormat="1" applyFont="1" applyFill="1" applyBorder="1" applyAlignment="1">
      <alignment horizontal="left"/>
    </xf>
    <xf numFmtId="38" fontId="84" fillId="21" borderId="11" xfId="35" applyNumberFormat="1" applyFont="1" applyFill="1" applyBorder="1" applyAlignment="1">
      <alignment horizontal="left"/>
    </xf>
    <xf numFmtId="0" fontId="84" fillId="20" borderId="61" xfId="35" applyFont="1" applyFill="1" applyBorder="1" applyAlignment="1">
      <alignment horizontal="center" vertical="center"/>
    </xf>
    <xf numFmtId="0" fontId="84" fillId="20" borderId="62" xfId="35" applyFont="1" applyFill="1" applyBorder="1" applyAlignment="1">
      <alignment horizontal="center" vertical="center"/>
    </xf>
    <xf numFmtId="0" fontId="84" fillId="20" borderId="63" xfId="35" applyFont="1" applyFill="1" applyBorder="1" applyAlignment="1">
      <alignment horizontal="center" vertical="center"/>
    </xf>
    <xf numFmtId="0" fontId="84" fillId="18" borderId="11" xfId="35" applyFont="1" applyFill="1" applyBorder="1" applyAlignment="1">
      <alignment horizontal="center" vertical="center"/>
    </xf>
    <xf numFmtId="0" fontId="84" fillId="18" borderId="38" xfId="35" applyFont="1" applyFill="1" applyBorder="1" applyAlignment="1">
      <alignment horizontal="center" vertical="center"/>
    </xf>
    <xf numFmtId="0" fontId="84" fillId="21" borderId="64" xfId="35" applyFont="1" applyFill="1" applyBorder="1" applyAlignment="1">
      <alignment horizontal="center" vertical="center"/>
    </xf>
    <xf numFmtId="0" fontId="84" fillId="21" borderId="59" xfId="35" applyFont="1" applyFill="1" applyBorder="1" applyAlignment="1">
      <alignment horizontal="center" vertical="center"/>
    </xf>
    <xf numFmtId="0" fontId="84" fillId="21" borderId="65" xfId="35" applyFont="1" applyFill="1" applyBorder="1" applyAlignment="1">
      <alignment horizontal="center" vertical="center"/>
    </xf>
    <xf numFmtId="0" fontId="84" fillId="21" borderId="66" xfId="35" applyFont="1" applyFill="1" applyBorder="1" applyAlignment="1">
      <alignment horizontal="center" vertical="center"/>
    </xf>
    <xf numFmtId="40" fontId="93" fillId="21" borderId="12" xfId="35" applyNumberFormat="1" applyFont="1" applyFill="1" applyBorder="1" applyAlignment="1">
      <alignment horizontal="center"/>
    </xf>
    <xf numFmtId="40" fontId="93" fillId="21" borderId="0" xfId="35" applyNumberFormat="1" applyFont="1" applyFill="1" applyBorder="1" applyAlignment="1">
      <alignment horizontal="center"/>
    </xf>
    <xf numFmtId="40" fontId="93" fillId="21" borderId="31" xfId="35" applyNumberFormat="1" applyFont="1" applyFill="1" applyBorder="1" applyAlignment="1">
      <alignment horizontal="center"/>
    </xf>
    <xf numFmtId="40" fontId="104" fillId="21" borderId="16" xfId="35" applyNumberFormat="1" applyFont="1" applyFill="1" applyBorder="1" applyAlignment="1">
      <alignment horizontal="right"/>
    </xf>
    <xf numFmtId="49" fontId="96" fillId="0" borderId="36" xfId="43" applyNumberFormat="1" applyFont="1" applyFill="1" applyBorder="1" applyAlignment="1">
      <alignment vertical="center"/>
    </xf>
    <xf numFmtId="49" fontId="96" fillId="0" borderId="16" xfId="43" applyNumberFormat="1" applyFont="1" applyFill="1" applyBorder="1" applyAlignment="1">
      <alignment vertical="center"/>
    </xf>
    <xf numFmtId="49" fontId="96" fillId="0" borderId="13" xfId="43" applyNumberFormat="1" applyFont="1" applyFill="1" applyBorder="1" applyAlignment="1">
      <alignment vertical="center"/>
    </xf>
    <xf numFmtId="49" fontId="96" fillId="0" borderId="55" xfId="43" applyNumberFormat="1" applyFont="1" applyFill="1" applyBorder="1" applyAlignment="1">
      <alignment horizontal="left" vertical="center"/>
    </xf>
    <xf numFmtId="49" fontId="96" fillId="0" borderId="56" xfId="43" applyNumberFormat="1" applyFont="1" applyFill="1" applyBorder="1" applyAlignment="1">
      <alignment horizontal="left" vertical="center"/>
    </xf>
    <xf numFmtId="49" fontId="96" fillId="0" borderId="67" xfId="43" applyNumberFormat="1" applyFont="1" applyFill="1" applyBorder="1" applyAlignment="1">
      <alignment horizontal="left" vertical="center"/>
    </xf>
    <xf numFmtId="49" fontId="91" fillId="0" borderId="68" xfId="43" applyNumberFormat="1" applyFont="1" applyFill="1" applyBorder="1" applyAlignment="1">
      <alignment horizontal="center" vertical="center"/>
    </xf>
    <xf numFmtId="49" fontId="91" fillId="0" borderId="34" xfId="43" applyNumberFormat="1" applyFont="1" applyFill="1" applyBorder="1" applyAlignment="1">
      <alignment horizontal="center" vertical="center"/>
    </xf>
    <xf numFmtId="49" fontId="91" fillId="0" borderId="69" xfId="43" applyNumberFormat="1" applyFont="1" applyFill="1" applyBorder="1" applyAlignment="1">
      <alignment horizontal="center" vertical="center"/>
    </xf>
    <xf numFmtId="0" fontId="91" fillId="0" borderId="54" xfId="43" applyFont="1" applyFill="1" applyBorder="1" applyAlignment="1">
      <alignment horizontal="center" vertical="center" wrapText="1"/>
    </xf>
    <xf numFmtId="0" fontId="91" fillId="0" borderId="52" xfId="43" applyFont="1" applyFill="1" applyBorder="1" applyAlignment="1">
      <alignment horizontal="center" vertical="center" wrapText="1"/>
    </xf>
    <xf numFmtId="0" fontId="91" fillId="0" borderId="53" xfId="43" applyFont="1" applyFill="1" applyBorder="1" applyAlignment="1">
      <alignment horizontal="center" vertical="center" wrapText="1"/>
    </xf>
    <xf numFmtId="0" fontId="91" fillId="0" borderId="18" xfId="43" applyFont="1" applyFill="1" applyBorder="1" applyAlignment="1">
      <alignment horizontal="center" vertical="center" wrapText="1"/>
    </xf>
    <xf numFmtId="0" fontId="91" fillId="0" borderId="19" xfId="43" applyFont="1" applyFill="1" applyBorder="1" applyAlignment="1">
      <alignment horizontal="center" vertical="center" wrapText="1"/>
    </xf>
    <xf numFmtId="0" fontId="91" fillId="0" borderId="20" xfId="43" applyFont="1" applyFill="1" applyBorder="1" applyAlignment="1">
      <alignment horizontal="center" vertical="center" wrapText="1"/>
    </xf>
    <xf numFmtId="0" fontId="96" fillId="0" borderId="17" xfId="43" applyFont="1" applyFill="1" applyBorder="1" applyAlignment="1">
      <alignment horizontal="left" vertical="center" wrapText="1"/>
    </xf>
    <xf numFmtId="0" fontId="96" fillId="0" borderId="14" xfId="43" applyFont="1" applyFill="1" applyBorder="1" applyAlignment="1">
      <alignment horizontal="left" vertical="center" wrapText="1"/>
    </xf>
    <xf numFmtId="40" fontId="96" fillId="0" borderId="17" xfId="43" applyNumberFormat="1" applyFont="1" applyFill="1" applyBorder="1" applyAlignment="1">
      <alignment horizontal="left" vertical="center" wrapText="1"/>
    </xf>
    <xf numFmtId="40" fontId="96" fillId="0" borderId="14" xfId="43" applyNumberFormat="1" applyFont="1" applyFill="1" applyBorder="1" applyAlignment="1">
      <alignment horizontal="left" vertical="center" wrapText="1"/>
    </xf>
    <xf numFmtId="4" fontId="91" fillId="0" borderId="54" xfId="43" applyNumberFormat="1" applyFont="1" applyFill="1" applyBorder="1" applyAlignment="1">
      <alignment horizontal="center" vertical="center"/>
    </xf>
    <xf numFmtId="4" fontId="91" fillId="0" borderId="52" xfId="43" applyNumberFormat="1" applyFont="1" applyFill="1" applyBorder="1" applyAlignment="1">
      <alignment horizontal="center" vertical="center"/>
    </xf>
    <xf numFmtId="4" fontId="91" fillId="0" borderId="70" xfId="43" applyNumberFormat="1" applyFont="1" applyFill="1" applyBorder="1" applyAlignment="1">
      <alignment horizontal="center" vertical="center"/>
    </xf>
    <xf numFmtId="0" fontId="91" fillId="0" borderId="15" xfId="43" applyFont="1" applyFill="1" applyBorder="1" applyAlignment="1">
      <alignment horizontal="center" vertical="center" wrapText="1"/>
    </xf>
    <xf numFmtId="0" fontId="91" fillId="0" borderId="13" xfId="43" applyFont="1" applyFill="1" applyBorder="1" applyAlignment="1">
      <alignment horizontal="center" vertical="center" wrapText="1"/>
    </xf>
    <xf numFmtId="0" fontId="91" fillId="0" borderId="60" xfId="43" applyFont="1" applyFill="1" applyBorder="1" applyAlignment="1">
      <alignment horizontal="center" vertical="center" wrapText="1"/>
    </xf>
    <xf numFmtId="0" fontId="91" fillId="0" borderId="67" xfId="43" applyFont="1" applyFill="1" applyBorder="1" applyAlignment="1">
      <alignment horizontal="center" vertical="center" wrapText="1"/>
    </xf>
    <xf numFmtId="49" fontId="91" fillId="0" borderId="25" xfId="43" applyNumberFormat="1" applyFont="1" applyFill="1" applyBorder="1" applyAlignment="1">
      <alignment horizontal="center" vertical="center"/>
    </xf>
    <xf numFmtId="49" fontId="91" fillId="0" borderId="26" xfId="43" applyNumberFormat="1" applyFont="1" applyFill="1" applyBorder="1" applyAlignment="1">
      <alignment horizontal="center" vertical="center"/>
    </xf>
    <xf numFmtId="0" fontId="95" fillId="20" borderId="61" xfId="42" applyFont="1" applyFill="1" applyBorder="1" applyAlignment="1">
      <alignment horizontal="center" vertical="center" wrapText="1"/>
    </xf>
    <xf numFmtId="0" fontId="95" fillId="20" borderId="62" xfId="42" applyFont="1" applyFill="1" applyBorder="1" applyAlignment="1">
      <alignment horizontal="center" vertical="center" wrapText="1"/>
    </xf>
    <xf numFmtId="0" fontId="95" fillId="20" borderId="12" xfId="42" applyFont="1" applyFill="1" applyBorder="1" applyAlignment="1">
      <alignment horizontal="center" vertical="center" wrapText="1"/>
    </xf>
    <xf numFmtId="0" fontId="95" fillId="20" borderId="0" xfId="42" applyFont="1" applyFill="1" applyBorder="1" applyAlignment="1">
      <alignment horizontal="center" vertical="center" wrapText="1"/>
    </xf>
    <xf numFmtId="4" fontId="91" fillId="21" borderId="54" xfId="43" applyNumberFormat="1" applyFont="1" applyFill="1" applyBorder="1" applyAlignment="1">
      <alignment horizontal="center" vertical="center"/>
    </xf>
    <xf numFmtId="4" fontId="91" fillId="21" borderId="52" xfId="43" applyNumberFormat="1" applyFont="1" applyFill="1" applyBorder="1" applyAlignment="1">
      <alignment horizontal="center" vertical="center"/>
    </xf>
    <xf numFmtId="4" fontId="91" fillId="21" borderId="70" xfId="43" applyNumberFormat="1" applyFont="1" applyFill="1" applyBorder="1" applyAlignment="1">
      <alignment horizontal="center" vertical="center"/>
    </xf>
    <xf numFmtId="0" fontId="91" fillId="18" borderId="0" xfId="35" applyFont="1" applyFill="1" applyBorder="1" applyAlignment="1">
      <alignment horizontal="left" vertical="center" wrapText="1"/>
    </xf>
    <xf numFmtId="0" fontId="97" fillId="18" borderId="0" xfId="35" applyFont="1" applyFill="1" applyBorder="1" applyAlignment="1">
      <alignment horizontal="center" vertical="top" wrapText="1"/>
    </xf>
    <xf numFmtId="4" fontId="104" fillId="21" borderId="54" xfId="43" applyNumberFormat="1" applyFont="1" applyFill="1" applyBorder="1" applyAlignment="1">
      <alignment horizontal="center" vertical="center"/>
    </xf>
    <xf numFmtId="4" fontId="104" fillId="21" borderId="52" xfId="43" applyNumberFormat="1" applyFont="1" applyFill="1" applyBorder="1" applyAlignment="1">
      <alignment horizontal="center" vertical="center"/>
    </xf>
    <xf numFmtId="4" fontId="104" fillId="21" borderId="70" xfId="43" applyNumberFormat="1" applyFont="1" applyFill="1" applyBorder="1" applyAlignment="1">
      <alignment horizontal="center" vertical="center"/>
    </xf>
    <xf numFmtId="0" fontId="54" fillId="0" borderId="0" xfId="271" applyFont="1" applyAlignment="1">
      <alignment horizontal="left" vertical="center" wrapText="1"/>
    </xf>
    <xf numFmtId="0" fontId="38" fillId="0" borderId="0" xfId="409" applyFont="1" applyAlignment="1">
      <alignment horizontal="center" vertical="top" wrapText="1"/>
    </xf>
    <xf numFmtId="0" fontId="38" fillId="0" borderId="0" xfId="409" applyFont="1" applyAlignment="1">
      <alignment horizontal="center" wrapText="1"/>
    </xf>
    <xf numFmtId="0" fontId="88" fillId="0" borderId="61" xfId="409" applyFont="1" applyBorder="1" applyAlignment="1">
      <alignment horizontal="center" wrapText="1"/>
    </xf>
    <xf numFmtId="0" fontId="88" fillId="0" borderId="62" xfId="409" applyFont="1" applyBorder="1" applyAlignment="1">
      <alignment horizontal="center" wrapText="1"/>
    </xf>
    <xf numFmtId="0" fontId="88" fillId="0" borderId="63" xfId="409" applyFont="1" applyBorder="1" applyAlignment="1">
      <alignment horizontal="center" wrapText="1"/>
    </xf>
    <xf numFmtId="0" fontId="83" fillId="0" borderId="39" xfId="409" applyFont="1" applyBorder="1" applyAlignment="1">
      <alignment horizontal="center" vertical="top" wrapText="1"/>
    </xf>
    <xf numFmtId="0" fontId="83" fillId="0" borderId="19" xfId="409" applyFont="1" applyBorder="1" applyAlignment="1">
      <alignment horizontal="center" vertical="top" wrapText="1"/>
    </xf>
    <xf numFmtId="0" fontId="83" fillId="0" borderId="30" xfId="409" applyFont="1" applyBorder="1" applyAlignment="1">
      <alignment horizontal="center" vertical="top" wrapText="1"/>
    </xf>
    <xf numFmtId="0" fontId="83" fillId="0" borderId="89" xfId="409" applyFont="1" applyBorder="1" applyAlignment="1">
      <alignment horizontal="center" vertical="center" wrapText="1"/>
    </xf>
    <xf numFmtId="0" fontId="83" fillId="0" borderId="27" xfId="409" applyFont="1" applyBorder="1" applyAlignment="1">
      <alignment horizontal="center" vertical="center" wrapText="1"/>
    </xf>
    <xf numFmtId="0" fontId="83" fillId="0" borderId="90" xfId="409" applyFont="1" applyBorder="1" applyAlignment="1">
      <alignment horizontal="center" vertical="center" wrapText="1"/>
    </xf>
    <xf numFmtId="0" fontId="88" fillId="0" borderId="25" xfId="409" applyFont="1" applyBorder="1" applyAlignment="1">
      <alignment horizontal="left"/>
    </xf>
    <xf numFmtId="0" fontId="88" fillId="0" borderId="27" xfId="409" applyFont="1" applyBorder="1" applyAlignment="1">
      <alignment horizontal="left"/>
    </xf>
    <xf numFmtId="0" fontId="88" fillId="21" borderId="71" xfId="409" applyFont="1" applyFill="1" applyBorder="1" applyAlignment="1">
      <alignment horizontal="left"/>
    </xf>
    <xf numFmtId="0" fontId="88" fillId="21" borderId="72" xfId="409" applyFont="1" applyFill="1" applyBorder="1" applyAlignment="1">
      <alignment horizontal="left"/>
    </xf>
    <xf numFmtId="49" fontId="51" fillId="0" borderId="0" xfId="43" applyNumberFormat="1" applyFont="1" applyFill="1" applyBorder="1" applyAlignment="1">
      <alignment horizontal="center" vertical="center"/>
    </xf>
    <xf numFmtId="0" fontId="91" fillId="0" borderId="17" xfId="42" applyFont="1" applyFill="1" applyBorder="1" applyAlignment="1">
      <alignment horizontal="center" vertical="center" wrapText="1"/>
    </xf>
    <xf numFmtId="0" fontId="91" fillId="0" borderId="0" xfId="42" applyFont="1" applyFill="1" applyBorder="1" applyAlignment="1">
      <alignment horizontal="center" vertical="center" wrapText="1"/>
    </xf>
    <xf numFmtId="49" fontId="84" fillId="0" borderId="21" xfId="43" applyNumberFormat="1" applyFont="1" applyFill="1" applyBorder="1" applyAlignment="1">
      <alignment horizontal="center" vertical="center"/>
    </xf>
    <xf numFmtId="49" fontId="84" fillId="0" borderId="23" xfId="43" applyNumberFormat="1" applyFont="1" applyFill="1" applyBorder="1" applyAlignment="1">
      <alignment horizontal="center" vertical="center"/>
    </xf>
    <xf numFmtId="49" fontId="84" fillId="0" borderId="40" xfId="43" applyNumberFormat="1" applyFont="1" applyFill="1" applyBorder="1" applyAlignment="1">
      <alignment horizontal="center" vertical="center"/>
    </xf>
    <xf numFmtId="0" fontId="84" fillId="0" borderId="15" xfId="43" applyFont="1" applyFill="1" applyBorder="1" applyAlignment="1">
      <alignment horizontal="center" vertical="center" wrapText="1"/>
    </xf>
    <xf numFmtId="0" fontId="84" fillId="0" borderId="16" xfId="43" applyFont="1" applyFill="1" applyBorder="1" applyAlignment="1">
      <alignment horizontal="center" vertical="center" wrapText="1"/>
    </xf>
    <xf numFmtId="0" fontId="84" fillId="0" borderId="18" xfId="43" applyFont="1" applyFill="1" applyBorder="1" applyAlignment="1">
      <alignment horizontal="center" vertical="center" wrapText="1"/>
    </xf>
    <xf numFmtId="0" fontId="84" fillId="0" borderId="19" xfId="43" applyFont="1" applyFill="1" applyBorder="1" applyAlignment="1">
      <alignment horizontal="center" vertical="center" wrapText="1"/>
    </xf>
    <xf numFmtId="4" fontId="91" fillId="21" borderId="16" xfId="43" applyNumberFormat="1" applyFont="1" applyFill="1" applyBorder="1" applyAlignment="1">
      <alignment horizontal="center" vertical="center"/>
    </xf>
    <xf numFmtId="4" fontId="84" fillId="0" borderId="19" xfId="43" applyNumberFormat="1" applyFont="1" applyFill="1" applyBorder="1" applyAlignment="1">
      <alignment horizontal="center" vertical="center"/>
    </xf>
    <xf numFmtId="0" fontId="84" fillId="0" borderId="13" xfId="43" applyFont="1" applyFill="1" applyBorder="1" applyAlignment="1">
      <alignment horizontal="center" vertical="center" wrapText="1"/>
    </xf>
    <xf numFmtId="0" fontId="84" fillId="0" borderId="60" xfId="43" applyFont="1" applyFill="1" applyBorder="1" applyAlignment="1">
      <alignment horizontal="center" vertical="center" wrapText="1"/>
    </xf>
    <xf numFmtId="0" fontId="84" fillId="0" borderId="67" xfId="43" applyFont="1" applyFill="1" applyBorder="1" applyAlignment="1">
      <alignment horizontal="center" vertical="center" wrapText="1"/>
    </xf>
    <xf numFmtId="0" fontId="85" fillId="0" borderId="17" xfId="43" applyFont="1" applyFill="1" applyBorder="1" applyAlignment="1">
      <alignment horizontal="left" vertical="center" wrapText="1"/>
    </xf>
    <xf numFmtId="0" fontId="85" fillId="0" borderId="14" xfId="43" applyFont="1" applyFill="1" applyBorder="1" applyAlignment="1">
      <alignment horizontal="left" vertical="center" wrapText="1"/>
    </xf>
    <xf numFmtId="49" fontId="85" fillId="0" borderId="15" xfId="43" applyNumberFormat="1" applyFont="1" applyFill="1" applyBorder="1" applyAlignment="1">
      <alignment vertical="center"/>
    </xf>
    <xf numFmtId="49" fontId="85" fillId="0" borderId="0" xfId="43" applyNumberFormat="1" applyFont="1" applyFill="1" applyBorder="1" applyAlignment="1">
      <alignment vertical="center"/>
    </xf>
    <xf numFmtId="49" fontId="85" fillId="0" borderId="14" xfId="43" applyNumberFormat="1" applyFont="1" applyFill="1" applyBorder="1" applyAlignment="1">
      <alignment vertical="center"/>
    </xf>
    <xf numFmtId="49" fontId="85" fillId="0" borderId="60" xfId="43" applyNumberFormat="1" applyFont="1" applyFill="1" applyBorder="1" applyAlignment="1">
      <alignment horizontal="left" vertical="center"/>
    </xf>
    <xf numFmtId="49" fontId="85" fillId="0" borderId="56" xfId="43" applyNumberFormat="1" applyFont="1" applyFill="1" applyBorder="1" applyAlignment="1">
      <alignment horizontal="left" vertical="center"/>
    </xf>
    <xf numFmtId="49" fontId="85" fillId="0" borderId="67" xfId="43" applyNumberFormat="1" applyFont="1" applyFill="1" applyBorder="1" applyAlignment="1">
      <alignment horizontal="left" vertical="center"/>
    </xf>
    <xf numFmtId="4" fontId="51" fillId="63" borderId="0" xfId="43" applyNumberFormat="1" applyFont="1" applyFill="1" applyBorder="1" applyAlignment="1">
      <alignment horizontal="center" vertical="center"/>
    </xf>
    <xf numFmtId="4" fontId="51" fillId="0" borderId="0" xfId="43" applyNumberFormat="1" applyFont="1" applyFill="1" applyBorder="1" applyAlignment="1">
      <alignment horizontal="center" vertical="center"/>
    </xf>
    <xf numFmtId="0" fontId="84" fillId="18" borderId="0" xfId="271" applyFont="1" applyFill="1" applyBorder="1" applyAlignment="1">
      <alignment horizontal="center" vertical="center" wrapText="1"/>
    </xf>
    <xf numFmtId="0" fontId="54" fillId="0" borderId="0" xfId="43" applyFont="1" applyFill="1" applyBorder="1" applyAlignment="1">
      <alignment vertical="center" wrapText="1"/>
    </xf>
    <xf numFmtId="0" fontId="51" fillId="18" borderId="0" xfId="271" applyFont="1" applyFill="1" applyBorder="1" applyAlignment="1">
      <alignment horizontal="center" vertical="center"/>
    </xf>
    <xf numFmtId="40" fontId="54" fillId="0" borderId="0" xfId="43" applyNumberFormat="1" applyFont="1" applyFill="1" applyBorder="1" applyAlignment="1">
      <alignment vertical="center" wrapText="1"/>
    </xf>
    <xf numFmtId="0" fontId="54" fillId="0" borderId="0" xfId="43" applyFont="1" applyFill="1" applyBorder="1" applyAlignment="1">
      <alignment horizontal="left" vertical="center" wrapText="1"/>
    </xf>
    <xf numFmtId="4" fontId="54" fillId="0" borderId="0" xfId="43" applyNumberFormat="1" applyFont="1" applyFill="1" applyBorder="1" applyAlignment="1">
      <alignment vertical="center" wrapText="1"/>
    </xf>
    <xf numFmtId="49" fontId="54" fillId="0" borderId="0" xfId="43" applyNumberFormat="1" applyFont="1" applyFill="1" applyBorder="1" applyAlignment="1">
      <alignment vertical="center"/>
    </xf>
    <xf numFmtId="0" fontId="51" fillId="18" borderId="0" xfId="271" applyFont="1" applyFill="1" applyBorder="1" applyAlignment="1">
      <alignment horizontal="left" vertical="top" wrapText="1"/>
    </xf>
    <xf numFmtId="49" fontId="54" fillId="0" borderId="0" xfId="43" quotePrefix="1" applyNumberFormat="1" applyFont="1" applyFill="1" applyBorder="1" applyAlignment="1">
      <alignment horizontal="left" vertical="center"/>
    </xf>
    <xf numFmtId="49" fontId="54" fillId="0" borderId="0" xfId="43" applyNumberFormat="1" applyFont="1" applyFill="1" applyBorder="1" applyAlignment="1">
      <alignment horizontal="left" vertical="center"/>
    </xf>
    <xf numFmtId="0" fontId="84" fillId="18" borderId="25" xfId="271" applyNumberFormat="1" applyFont="1" applyFill="1" applyBorder="1" applyAlignment="1">
      <alignment horizontal="right" vertical="center"/>
    </xf>
    <xf numFmtId="0" fontId="84" fillId="18" borderId="27" xfId="271" applyNumberFormat="1" applyFont="1" applyFill="1" applyBorder="1" applyAlignment="1">
      <alignment horizontal="right" vertical="center"/>
    </xf>
    <xf numFmtId="0" fontId="84" fillId="18" borderId="26" xfId="271" applyNumberFormat="1" applyFont="1" applyFill="1" applyBorder="1" applyAlignment="1">
      <alignment horizontal="right" vertical="center"/>
    </xf>
    <xf numFmtId="40" fontId="84" fillId="31" borderId="25" xfId="271" applyNumberFormat="1" applyFont="1" applyFill="1" applyBorder="1" applyAlignment="1">
      <alignment horizontal="center" vertical="center" wrapText="1"/>
    </xf>
    <xf numFmtId="40" fontId="84" fillId="31" borderId="27" xfId="271" applyNumberFormat="1" applyFont="1" applyFill="1" applyBorder="1" applyAlignment="1">
      <alignment horizontal="center" vertical="center" wrapText="1"/>
    </xf>
    <xf numFmtId="40" fontId="84" fillId="31" borderId="90" xfId="271" applyNumberFormat="1" applyFont="1" applyFill="1" applyBorder="1" applyAlignment="1">
      <alignment horizontal="center" vertical="center" wrapText="1"/>
    </xf>
    <xf numFmtId="0" fontId="101" fillId="20" borderId="61" xfId="271" applyFont="1" applyFill="1" applyBorder="1" applyAlignment="1">
      <alignment horizontal="center" vertical="center"/>
    </xf>
    <xf numFmtId="0" fontId="101" fillId="20" borderId="62" xfId="271" applyFont="1" applyFill="1" applyBorder="1" applyAlignment="1">
      <alignment horizontal="center" vertical="center"/>
    </xf>
    <xf numFmtId="0" fontId="101" fillId="20" borderId="63" xfId="271" applyFont="1" applyFill="1" applyBorder="1" applyAlignment="1">
      <alignment horizontal="center" vertical="center"/>
    </xf>
    <xf numFmtId="0" fontId="84" fillId="0" borderId="0" xfId="271" applyFont="1" applyBorder="1" applyAlignment="1">
      <alignment horizontal="left" vertical="center" wrapText="1"/>
    </xf>
    <xf numFmtId="0" fontId="84" fillId="0" borderId="19" xfId="271" applyFont="1" applyBorder="1" applyAlignment="1">
      <alignment horizontal="left" vertical="center" wrapText="1"/>
    </xf>
    <xf numFmtId="0" fontId="98" fillId="21" borderId="24" xfId="271" applyFont="1" applyFill="1" applyBorder="1" applyAlignment="1">
      <alignment horizontal="center"/>
    </xf>
    <xf numFmtId="0" fontId="97" fillId="21" borderId="18" xfId="271" applyFont="1" applyFill="1" applyBorder="1" applyAlignment="1">
      <alignment horizontal="center" vertical="center"/>
    </xf>
    <xf numFmtId="0" fontId="97" fillId="21" borderId="20" xfId="271" applyFont="1" applyFill="1" applyBorder="1" applyAlignment="1">
      <alignment horizontal="center" vertical="center"/>
    </xf>
    <xf numFmtId="0" fontId="97" fillId="21" borderId="30" xfId="271" applyFont="1" applyFill="1" applyBorder="1" applyAlignment="1">
      <alignment horizontal="center" vertical="center"/>
    </xf>
    <xf numFmtId="0" fontId="84" fillId="18" borderId="25" xfId="271" applyNumberFormat="1" applyFont="1" applyFill="1" applyBorder="1" applyAlignment="1">
      <alignment horizontal="right"/>
    </xf>
    <xf numFmtId="0" fontId="84" fillId="18" borderId="27" xfId="271" applyNumberFormat="1" applyFont="1" applyFill="1" applyBorder="1" applyAlignment="1">
      <alignment horizontal="right"/>
    </xf>
    <xf numFmtId="40" fontId="109" fillId="20" borderId="25" xfId="271" applyNumberFormat="1" applyFont="1" applyFill="1" applyBorder="1" applyAlignment="1">
      <alignment horizontal="left" wrapText="1"/>
    </xf>
    <xf numFmtId="40" fontId="109" fillId="20" borderId="27" xfId="271" applyNumberFormat="1" applyFont="1" applyFill="1" applyBorder="1" applyAlignment="1">
      <alignment horizontal="left" wrapText="1"/>
    </xf>
    <xf numFmtId="40" fontId="109" fillId="20" borderId="90" xfId="271" applyNumberFormat="1" applyFont="1" applyFill="1" applyBorder="1" applyAlignment="1">
      <alignment horizontal="left" wrapText="1"/>
    </xf>
    <xf numFmtId="0" fontId="84" fillId="0" borderId="25" xfId="271" applyNumberFormat="1" applyFont="1" applyFill="1" applyBorder="1" applyAlignment="1">
      <alignment horizontal="right"/>
    </xf>
    <xf numFmtId="0" fontId="84" fillId="0" borderId="27" xfId="271" applyNumberFormat="1" applyFont="1" applyFill="1" applyBorder="1" applyAlignment="1">
      <alignment horizontal="right"/>
    </xf>
    <xf numFmtId="167" fontId="51" fillId="20" borderId="15" xfId="0" applyNumberFormat="1" applyFont="1" applyFill="1" applyBorder="1" applyAlignment="1">
      <alignment horizontal="center" vertical="center" wrapText="1"/>
    </xf>
    <xf numFmtId="167" fontId="51" fillId="20" borderId="16" xfId="0" applyNumberFormat="1" applyFont="1" applyFill="1" applyBorder="1" applyAlignment="1">
      <alignment horizontal="center" vertical="center" wrapText="1"/>
    </xf>
    <xf numFmtId="167" fontId="51" fillId="20" borderId="13" xfId="0" applyNumberFormat="1" applyFont="1" applyFill="1" applyBorder="1" applyAlignment="1">
      <alignment horizontal="center" vertical="center" wrapText="1"/>
    </xf>
    <xf numFmtId="167" fontId="51" fillId="20" borderId="17" xfId="0" applyNumberFormat="1" applyFont="1" applyFill="1" applyBorder="1" applyAlignment="1">
      <alignment horizontal="center" vertical="center" wrapText="1"/>
    </xf>
    <xf numFmtId="167" fontId="51" fillId="20" borderId="0" xfId="0" applyNumberFormat="1" applyFont="1" applyFill="1" applyBorder="1" applyAlignment="1">
      <alignment horizontal="center" vertical="center" wrapText="1"/>
    </xf>
    <xf numFmtId="167" fontId="51" fillId="20" borderId="14" xfId="0" applyNumberFormat="1" applyFont="1" applyFill="1" applyBorder="1" applyAlignment="1">
      <alignment horizontal="center" vertical="center" wrapText="1"/>
    </xf>
    <xf numFmtId="167" fontId="51" fillId="20" borderId="18" xfId="0" applyNumberFormat="1" applyFont="1" applyFill="1" applyBorder="1" applyAlignment="1">
      <alignment horizontal="center" vertical="center" wrapText="1"/>
    </xf>
    <xf numFmtId="167" fontId="51" fillId="20" borderId="19" xfId="0" applyNumberFormat="1" applyFont="1" applyFill="1" applyBorder="1" applyAlignment="1">
      <alignment horizontal="center" vertical="center" wrapText="1"/>
    </xf>
    <xf numFmtId="167" fontId="51" fillId="20" borderId="20" xfId="0" applyNumberFormat="1" applyFont="1" applyFill="1" applyBorder="1" applyAlignment="1">
      <alignment horizontal="center" vertical="center" wrapText="1"/>
    </xf>
    <xf numFmtId="167" fontId="54" fillId="0" borderId="15" xfId="0" applyNumberFormat="1" applyFont="1" applyFill="1" applyBorder="1" applyAlignment="1" applyProtection="1">
      <alignment horizontal="left" vertical="center" wrapText="1"/>
      <protection locked="0"/>
    </xf>
    <xf numFmtId="167" fontId="54" fillId="0" borderId="16" xfId="0" applyNumberFormat="1" applyFont="1" applyFill="1" applyBorder="1" applyAlignment="1" applyProtection="1">
      <alignment horizontal="left" vertical="center" wrapText="1"/>
      <protection locked="0"/>
    </xf>
    <xf numFmtId="167" fontId="51" fillId="18" borderId="14" xfId="0" applyNumberFormat="1" applyFont="1" applyFill="1" applyBorder="1" applyAlignment="1">
      <alignment horizontal="center" wrapText="1"/>
    </xf>
    <xf numFmtId="167" fontId="54" fillId="21" borderId="25" xfId="0" applyNumberFormat="1" applyFont="1" applyFill="1" applyBorder="1" applyAlignment="1">
      <alignment horizontal="center"/>
    </xf>
    <xf numFmtId="167" fontId="54" fillId="21" borderId="27" xfId="0" applyNumberFormat="1" applyFont="1" applyFill="1" applyBorder="1" applyAlignment="1">
      <alignment horizontal="center"/>
    </xf>
    <xf numFmtId="167" fontId="54" fillId="21" borderId="26" xfId="0" applyNumberFormat="1" applyFont="1" applyFill="1" applyBorder="1" applyAlignment="1">
      <alignment horizontal="center"/>
    </xf>
    <xf numFmtId="167" fontId="54" fillId="21" borderId="21" xfId="0" applyNumberFormat="1" applyFont="1" applyFill="1" applyBorder="1" applyAlignment="1">
      <alignment horizontal="center" vertical="center" wrapText="1"/>
    </xf>
    <xf numFmtId="167" fontId="54" fillId="21" borderId="28" xfId="0" applyNumberFormat="1" applyFont="1" applyFill="1" applyBorder="1" applyAlignment="1">
      <alignment horizontal="center" vertical="center" wrapText="1"/>
    </xf>
    <xf numFmtId="167" fontId="39" fillId="0" borderId="15" xfId="0" applyNumberFormat="1" applyFont="1" applyFill="1" applyBorder="1" applyAlignment="1">
      <alignment horizontal="left" vertical="center"/>
    </xf>
    <xf numFmtId="167" fontId="39" fillId="0" borderId="16" xfId="0" applyNumberFormat="1" applyFont="1" applyFill="1" applyBorder="1" applyAlignment="1">
      <alignment horizontal="left" vertical="center"/>
    </xf>
    <xf numFmtId="167" fontId="39" fillId="0" borderId="13" xfId="0" applyNumberFormat="1" applyFont="1" applyFill="1" applyBorder="1" applyAlignment="1">
      <alignment horizontal="left" vertical="center"/>
    </xf>
    <xf numFmtId="0" fontId="54" fillId="0" borderId="25" xfId="0" applyFont="1" applyFill="1" applyBorder="1" applyAlignment="1">
      <alignment horizontal="left"/>
    </xf>
    <xf numFmtId="0" fontId="54" fillId="0" borderId="27" xfId="0" applyFont="1" applyFill="1" applyBorder="1" applyAlignment="1">
      <alignment horizontal="left"/>
    </xf>
    <xf numFmtId="0" fontId="54" fillId="0" borderId="26" xfId="0" applyFont="1" applyFill="1" applyBorder="1" applyAlignment="1">
      <alignment horizontal="left"/>
    </xf>
    <xf numFmtId="167" fontId="51" fillId="0" borderId="25" xfId="0" applyNumberFormat="1" applyFont="1" applyFill="1" applyBorder="1" applyAlignment="1">
      <alignment horizontal="center" vertical="center"/>
    </xf>
    <xf numFmtId="167" fontId="51" fillId="0" borderId="27" xfId="0" applyNumberFormat="1" applyFont="1" applyFill="1" applyBorder="1" applyAlignment="1">
      <alignment horizontal="center" vertical="center"/>
    </xf>
    <xf numFmtId="167" fontId="51" fillId="0" borderId="26" xfId="0" applyNumberFormat="1" applyFont="1" applyFill="1" applyBorder="1" applyAlignment="1">
      <alignment horizontal="center" vertical="center"/>
    </xf>
    <xf numFmtId="167" fontId="51" fillId="18" borderId="24" xfId="0" applyNumberFormat="1" applyFont="1" applyFill="1" applyBorder="1" applyAlignment="1">
      <alignment horizontal="center"/>
    </xf>
    <xf numFmtId="167" fontId="51" fillId="18" borderId="24" xfId="0" applyNumberFormat="1" applyFont="1" applyFill="1" applyBorder="1" applyAlignment="1">
      <alignment horizontal="center" vertical="center" wrapText="1"/>
    </xf>
    <xf numFmtId="167" fontId="54" fillId="21" borderId="15" xfId="0" applyNumberFormat="1" applyFont="1" applyFill="1" applyBorder="1" applyAlignment="1">
      <alignment horizontal="center" vertical="center"/>
    </xf>
    <xf numFmtId="167" fontId="54" fillId="21" borderId="16" xfId="0" applyNumberFormat="1" applyFont="1" applyFill="1" applyBorder="1" applyAlignment="1">
      <alignment horizontal="center" vertical="center"/>
    </xf>
    <xf numFmtId="167" fontId="54" fillId="21" borderId="13" xfId="0" applyNumberFormat="1" applyFont="1" applyFill="1" applyBorder="1" applyAlignment="1">
      <alignment horizontal="center" vertical="center"/>
    </xf>
    <xf numFmtId="167" fontId="54" fillId="21" borderId="18" xfId="0" applyNumberFormat="1" applyFont="1" applyFill="1" applyBorder="1" applyAlignment="1">
      <alignment horizontal="center" vertical="center"/>
    </xf>
    <xf numFmtId="167" fontId="54" fillId="21" borderId="19" xfId="0" applyNumberFormat="1" applyFont="1" applyFill="1" applyBorder="1" applyAlignment="1">
      <alignment horizontal="center" vertical="center"/>
    </xf>
    <xf numFmtId="167" fontId="54" fillId="21" borderId="20" xfId="0" applyNumberFormat="1" applyFont="1" applyFill="1" applyBorder="1" applyAlignment="1">
      <alignment horizontal="center" vertical="center"/>
    </xf>
    <xf numFmtId="167" fontId="50" fillId="20" borderId="15" xfId="0" applyNumberFormat="1" applyFont="1" applyFill="1" applyBorder="1" applyAlignment="1">
      <alignment horizontal="center" vertical="center" wrapText="1"/>
    </xf>
    <xf numFmtId="167" fontId="50" fillId="20" borderId="16" xfId="0" applyNumberFormat="1" applyFont="1" applyFill="1" applyBorder="1" applyAlignment="1">
      <alignment horizontal="center" vertical="center" wrapText="1"/>
    </xf>
    <xf numFmtId="167" fontId="50" fillId="20" borderId="13" xfId="0" applyNumberFormat="1" applyFont="1" applyFill="1" applyBorder="1" applyAlignment="1">
      <alignment horizontal="center" vertical="center" wrapText="1"/>
    </xf>
    <xf numFmtId="167" fontId="50" fillId="20" borderId="17" xfId="0" applyNumberFormat="1" applyFont="1" applyFill="1" applyBorder="1" applyAlignment="1">
      <alignment horizontal="center" vertical="center" wrapText="1"/>
    </xf>
    <xf numFmtId="167" fontId="50" fillId="20" borderId="0" xfId="0" applyNumberFormat="1" applyFont="1" applyFill="1" applyBorder="1" applyAlignment="1">
      <alignment horizontal="center" vertical="center" wrapText="1"/>
    </xf>
    <xf numFmtId="167" fontId="50" fillId="20" borderId="14" xfId="0" applyNumberFormat="1" applyFont="1" applyFill="1" applyBorder="1" applyAlignment="1">
      <alignment horizontal="center" vertical="center" wrapText="1"/>
    </xf>
    <xf numFmtId="167" fontId="50" fillId="20" borderId="18" xfId="0" applyNumberFormat="1" applyFont="1" applyFill="1" applyBorder="1" applyAlignment="1">
      <alignment horizontal="center" vertical="center" wrapText="1"/>
    </xf>
    <xf numFmtId="167" fontId="50" fillId="20" borderId="19" xfId="0" applyNumberFormat="1" applyFont="1" applyFill="1" applyBorder="1" applyAlignment="1">
      <alignment horizontal="center" vertical="center" wrapText="1"/>
    </xf>
    <xf numFmtId="167" fontId="50" fillId="20" borderId="20" xfId="0" applyNumberFormat="1" applyFont="1" applyFill="1" applyBorder="1" applyAlignment="1">
      <alignment horizontal="center" vertical="center" wrapText="1"/>
    </xf>
    <xf numFmtId="167" fontId="39" fillId="0" borderId="15" xfId="0" applyNumberFormat="1" applyFont="1" applyFill="1" applyBorder="1" applyAlignment="1" applyProtection="1">
      <alignment horizontal="left" vertical="center" wrapText="1"/>
      <protection locked="0"/>
    </xf>
    <xf numFmtId="167" fontId="39" fillId="0" borderId="16" xfId="0" applyNumberFormat="1" applyFont="1" applyFill="1" applyBorder="1" applyAlignment="1" applyProtection="1">
      <alignment horizontal="left" vertical="center" wrapText="1"/>
      <protection locked="0"/>
    </xf>
    <xf numFmtId="167" fontId="39" fillId="21" borderId="21" xfId="0" applyNumberFormat="1" applyFont="1" applyFill="1" applyBorder="1" applyAlignment="1">
      <alignment horizontal="center" vertical="center" wrapText="1"/>
    </xf>
    <xf numFmtId="167" fontId="39" fillId="21" borderId="28" xfId="0" applyNumberFormat="1" applyFont="1" applyFill="1" applyBorder="1" applyAlignment="1">
      <alignment horizontal="center" vertical="center" wrapText="1"/>
    </xf>
    <xf numFmtId="167" fontId="39" fillId="21" borderId="25" xfId="0" applyNumberFormat="1" applyFont="1" applyFill="1" applyBorder="1" applyAlignment="1">
      <alignment horizontal="center"/>
    </xf>
    <xf numFmtId="167" fontId="39" fillId="21" borderId="27" xfId="0" applyNumberFormat="1" applyFont="1" applyFill="1" applyBorder="1" applyAlignment="1">
      <alignment horizontal="center"/>
    </xf>
    <xf numFmtId="167" fontId="39" fillId="21" borderId="26" xfId="0" applyNumberFormat="1" applyFont="1" applyFill="1" applyBorder="1" applyAlignment="1">
      <alignment horizontal="center"/>
    </xf>
    <xf numFmtId="0" fontId="39" fillId="0" borderId="25" xfId="0" applyFont="1" applyFill="1" applyBorder="1" applyAlignment="1">
      <alignment horizontal="left"/>
    </xf>
    <xf numFmtId="0" fontId="39" fillId="0" borderId="27" xfId="0" applyFont="1" applyFill="1" applyBorder="1" applyAlignment="1">
      <alignment horizontal="left"/>
    </xf>
    <xf numFmtId="0" fontId="39" fillId="0" borderId="26" xfId="0" applyFont="1" applyFill="1" applyBorder="1" applyAlignment="1">
      <alignment horizontal="left"/>
    </xf>
    <xf numFmtId="167" fontId="54" fillId="21" borderId="25" xfId="0" applyNumberFormat="1" applyFont="1" applyFill="1" applyBorder="1" applyAlignment="1">
      <alignment horizontal="center" vertical="center"/>
    </xf>
    <xf numFmtId="167" fontId="54" fillId="21" borderId="27" xfId="0" applyNumberFormat="1" applyFont="1" applyFill="1" applyBorder="1" applyAlignment="1">
      <alignment horizontal="center" vertical="center"/>
    </xf>
    <xf numFmtId="167" fontId="54" fillId="21" borderId="26" xfId="0" applyNumberFormat="1" applyFont="1" applyFill="1" applyBorder="1" applyAlignment="1">
      <alignment horizontal="center" vertical="center"/>
    </xf>
    <xf numFmtId="167" fontId="51" fillId="20" borderId="15" xfId="0" applyNumberFormat="1" applyFont="1" applyFill="1" applyBorder="1" applyAlignment="1">
      <alignment horizontal="center" vertical="center"/>
    </xf>
    <xf numFmtId="167" fontId="51" fillId="20" borderId="16" xfId="0" applyNumberFormat="1" applyFont="1" applyFill="1" applyBorder="1" applyAlignment="1">
      <alignment horizontal="center" vertical="center"/>
    </xf>
    <xf numFmtId="167" fontId="51" fillId="20" borderId="13" xfId="0" applyNumberFormat="1" applyFont="1" applyFill="1" applyBorder="1" applyAlignment="1">
      <alignment horizontal="center" vertical="center"/>
    </xf>
    <xf numFmtId="167" fontId="51" fillId="20" borderId="17" xfId="0" applyNumberFormat="1" applyFont="1" applyFill="1" applyBorder="1" applyAlignment="1">
      <alignment horizontal="center" vertical="center"/>
    </xf>
    <xf numFmtId="167" fontId="51" fillId="20" borderId="0" xfId="0" applyNumberFormat="1" applyFont="1" applyFill="1" applyBorder="1" applyAlignment="1">
      <alignment horizontal="center" vertical="center"/>
    </xf>
    <xf numFmtId="167" fontId="51" fillId="20" borderId="14" xfId="0" applyNumberFormat="1" applyFont="1" applyFill="1" applyBorder="1" applyAlignment="1">
      <alignment horizontal="center" vertical="center"/>
    </xf>
    <xf numFmtId="167" fontId="51" fillId="20" borderId="18" xfId="0" applyNumberFormat="1" applyFont="1" applyFill="1" applyBorder="1" applyAlignment="1">
      <alignment horizontal="center" vertical="center"/>
    </xf>
    <xf numFmtId="167" fontId="51" fillId="20" borderId="19" xfId="0" applyNumberFormat="1" applyFont="1" applyFill="1" applyBorder="1" applyAlignment="1">
      <alignment horizontal="center" vertical="center"/>
    </xf>
    <xf numFmtId="167" fontId="51" fillId="20" borderId="20" xfId="0" applyNumberFormat="1" applyFont="1" applyFill="1" applyBorder="1" applyAlignment="1">
      <alignment horizontal="center" vertical="center"/>
    </xf>
    <xf numFmtId="167" fontId="37" fillId="20" borderId="0" xfId="0" applyNumberFormat="1" applyFont="1" applyFill="1" applyAlignment="1">
      <alignment horizontal="center"/>
    </xf>
    <xf numFmtId="167" fontId="39" fillId="18" borderId="18" xfId="0" applyNumberFormat="1" applyFont="1" applyFill="1" applyBorder="1" applyAlignment="1">
      <alignment horizontal="left" vertical="top"/>
    </xf>
    <xf numFmtId="167" fontId="39" fillId="18" borderId="19" xfId="0" applyNumberFormat="1" applyFont="1" applyFill="1" applyBorder="1" applyAlignment="1">
      <alignment horizontal="left" vertical="top"/>
    </xf>
    <xf numFmtId="167" fontId="50" fillId="20" borderId="15" xfId="0" applyNumberFormat="1" applyFont="1" applyFill="1" applyBorder="1" applyAlignment="1">
      <alignment horizontal="center" vertical="center"/>
    </xf>
    <xf numFmtId="167" fontId="50" fillId="20" borderId="16" xfId="0" applyNumberFormat="1" applyFont="1" applyFill="1" applyBorder="1" applyAlignment="1">
      <alignment horizontal="center" vertical="center"/>
    </xf>
    <xf numFmtId="167" fontId="50" fillId="20" borderId="13" xfId="0" applyNumberFormat="1" applyFont="1" applyFill="1" applyBorder="1" applyAlignment="1">
      <alignment horizontal="center" vertical="center"/>
    </xf>
    <xf numFmtId="167" fontId="50" fillId="20" borderId="17" xfId="0" applyNumberFormat="1" applyFont="1" applyFill="1" applyBorder="1" applyAlignment="1">
      <alignment horizontal="center" vertical="center"/>
    </xf>
    <xf numFmtId="167" fontId="50" fillId="20" borderId="0" xfId="0" applyNumberFormat="1" applyFont="1" applyFill="1" applyBorder="1" applyAlignment="1">
      <alignment horizontal="center" vertical="center"/>
    </xf>
    <xf numFmtId="167" fontId="50" fillId="20" borderId="14" xfId="0" applyNumberFormat="1" applyFont="1" applyFill="1" applyBorder="1" applyAlignment="1">
      <alignment horizontal="center" vertical="center"/>
    </xf>
    <xf numFmtId="167" fontId="50" fillId="20" borderId="18" xfId="0" applyNumberFormat="1" applyFont="1" applyFill="1" applyBorder="1" applyAlignment="1">
      <alignment horizontal="center" vertical="center"/>
    </xf>
    <xf numFmtId="167" fontId="50" fillId="20" borderId="19" xfId="0" applyNumberFormat="1" applyFont="1" applyFill="1" applyBorder="1" applyAlignment="1">
      <alignment horizontal="center" vertical="center"/>
    </xf>
    <xf numFmtId="167" fontId="50" fillId="20" borderId="20" xfId="0" applyNumberFormat="1" applyFont="1" applyFill="1" applyBorder="1" applyAlignment="1">
      <alignment horizontal="center" vertical="center"/>
    </xf>
    <xf numFmtId="167" fontId="48" fillId="21" borderId="25" xfId="0" applyNumberFormat="1" applyFont="1" applyFill="1" applyBorder="1" applyAlignment="1">
      <alignment horizontal="center"/>
    </xf>
    <xf numFmtId="167" fontId="48" fillId="21" borderId="27" xfId="0" applyNumberFormat="1" applyFont="1" applyFill="1" applyBorder="1" applyAlignment="1">
      <alignment horizontal="center"/>
    </xf>
    <xf numFmtId="167" fontId="53" fillId="21" borderId="15" xfId="0" applyNumberFormat="1" applyFont="1" applyFill="1" applyBorder="1" applyAlignment="1">
      <alignment horizontal="center" vertical="center"/>
    </xf>
    <xf numFmtId="167" fontId="53" fillId="21" borderId="18" xfId="0" applyNumberFormat="1" applyFont="1" applyFill="1" applyBorder="1" applyAlignment="1">
      <alignment horizontal="center" vertical="center"/>
    </xf>
    <xf numFmtId="167" fontId="53" fillId="21" borderId="24" xfId="0" applyNumberFormat="1" applyFont="1" applyFill="1" applyBorder="1" applyAlignment="1">
      <alignment horizontal="center" vertical="center"/>
    </xf>
    <xf numFmtId="167" fontId="53" fillId="21" borderId="25" xfId="0" applyNumberFormat="1" applyFont="1" applyFill="1" applyBorder="1" applyAlignment="1">
      <alignment horizontal="center"/>
    </xf>
    <xf numFmtId="167" fontId="53" fillId="21" borderId="26" xfId="0" applyNumberFormat="1" applyFont="1" applyFill="1" applyBorder="1" applyAlignment="1">
      <alignment horizontal="center"/>
    </xf>
    <xf numFmtId="167" fontId="53" fillId="21" borderId="21" xfId="0" applyNumberFormat="1" applyFont="1" applyFill="1" applyBorder="1" applyAlignment="1">
      <alignment horizontal="center" vertical="center"/>
    </xf>
    <xf numFmtId="167" fontId="53" fillId="21" borderId="28" xfId="0" applyNumberFormat="1" applyFont="1" applyFill="1" applyBorder="1" applyAlignment="1">
      <alignment horizontal="center" vertical="center"/>
    </xf>
    <xf numFmtId="167" fontId="53" fillId="21" borderId="21" xfId="0" applyNumberFormat="1" applyFont="1" applyFill="1" applyBorder="1" applyAlignment="1">
      <alignment horizontal="center" vertical="center" wrapText="1"/>
    </xf>
    <xf numFmtId="167" fontId="53" fillId="21" borderId="28" xfId="0" applyNumberFormat="1" applyFont="1" applyFill="1" applyBorder="1" applyAlignment="1">
      <alignment horizontal="center" vertical="center" wrapText="1"/>
    </xf>
    <xf numFmtId="167" fontId="53" fillId="21" borderId="16" xfId="0" applyNumberFormat="1" applyFont="1" applyFill="1" applyBorder="1" applyAlignment="1">
      <alignment horizontal="center" vertical="center" wrapText="1"/>
    </xf>
    <xf numFmtId="167" fontId="53" fillId="21" borderId="19" xfId="0" applyNumberFormat="1" applyFont="1" applyFill="1" applyBorder="1" applyAlignment="1">
      <alignment horizontal="center" vertical="center" wrapText="1"/>
    </xf>
    <xf numFmtId="167" fontId="53" fillId="21" borderId="15" xfId="0" applyNumberFormat="1" applyFont="1" applyFill="1" applyBorder="1" applyAlignment="1">
      <alignment horizontal="center" vertical="center" wrapText="1"/>
    </xf>
    <xf numFmtId="167" fontId="53" fillId="21" borderId="18" xfId="0" applyNumberFormat="1" applyFont="1" applyFill="1" applyBorder="1" applyAlignment="1">
      <alignment horizontal="center" vertical="center" wrapText="1"/>
    </xf>
    <xf numFmtId="167" fontId="53" fillId="21" borderId="24" xfId="0" applyNumberFormat="1" applyFont="1" applyFill="1" applyBorder="1" applyAlignment="1">
      <alignment horizontal="center" vertical="center" wrapText="1"/>
    </xf>
    <xf numFmtId="0" fontId="39" fillId="0" borderId="25" xfId="0" applyFont="1" applyFill="1" applyBorder="1" applyAlignment="1">
      <alignment horizontal="center"/>
    </xf>
    <xf numFmtId="0" fontId="39" fillId="0" borderId="27" xfId="0" applyFont="1" applyFill="1" applyBorder="1" applyAlignment="1">
      <alignment horizontal="center"/>
    </xf>
    <xf numFmtId="0" fontId="39" fillId="0" borderId="26" xfId="0" applyFont="1" applyFill="1" applyBorder="1" applyAlignment="1">
      <alignment horizontal="center"/>
    </xf>
    <xf numFmtId="0" fontId="48" fillId="18" borderId="25" xfId="49" applyNumberFormat="1" applyFont="1" applyFill="1" applyBorder="1" applyAlignment="1">
      <alignment horizontal="right" vertical="center"/>
    </xf>
    <xf numFmtId="0" fontId="48" fillId="18" borderId="27" xfId="49" applyNumberFormat="1" applyFont="1" applyFill="1" applyBorder="1" applyAlignment="1">
      <alignment horizontal="right" vertical="center"/>
    </xf>
    <xf numFmtId="0" fontId="48" fillId="18" borderId="26" xfId="49" applyNumberFormat="1" applyFont="1" applyFill="1" applyBorder="1" applyAlignment="1">
      <alignment horizontal="right" vertical="center"/>
    </xf>
    <xf numFmtId="167" fontId="84" fillId="0" borderId="17" xfId="39" applyNumberFormat="1" applyFont="1" applyFill="1" applyBorder="1" applyAlignment="1">
      <alignment horizontal="center" vertical="center"/>
    </xf>
    <xf numFmtId="167" fontId="84" fillId="0" borderId="0" xfId="39" applyNumberFormat="1" applyFont="1" applyFill="1" applyBorder="1" applyAlignment="1">
      <alignment horizontal="center" vertical="center"/>
    </xf>
    <xf numFmtId="167" fontId="84" fillId="0" borderId="14" xfId="39" applyNumberFormat="1" applyFont="1" applyFill="1" applyBorder="1" applyAlignment="1">
      <alignment horizontal="center" vertical="center"/>
    </xf>
    <xf numFmtId="167" fontId="85" fillId="0" borderId="17" xfId="39" applyNumberFormat="1" applyFont="1" applyFill="1" applyBorder="1" applyAlignment="1">
      <alignment horizontal="left" vertical="center"/>
    </xf>
    <xf numFmtId="167" fontId="85" fillId="0" borderId="0" xfId="39" applyNumberFormat="1" applyFont="1" applyFill="1" applyBorder="1" applyAlignment="1">
      <alignment horizontal="left" vertical="center"/>
    </xf>
    <xf numFmtId="167" fontId="85" fillId="0" borderId="14" xfId="39" applyNumberFormat="1" applyFont="1" applyFill="1" applyBorder="1" applyAlignment="1">
      <alignment horizontal="left" vertical="center"/>
    </xf>
    <xf numFmtId="167" fontId="120" fillId="18" borderId="15" xfId="39" applyNumberFormat="1" applyFont="1" applyFill="1" applyBorder="1" applyAlignment="1">
      <alignment horizontal="center" vertical="center" wrapText="1"/>
    </xf>
    <xf numFmtId="167" fontId="120" fillId="18" borderId="16" xfId="39" applyNumberFormat="1" applyFont="1" applyFill="1" applyBorder="1" applyAlignment="1">
      <alignment horizontal="center" vertical="center" wrapText="1"/>
    </xf>
    <xf numFmtId="167" fontId="120" fillId="18" borderId="13" xfId="39" applyNumberFormat="1" applyFont="1" applyFill="1" applyBorder="1" applyAlignment="1">
      <alignment horizontal="center" vertical="center" wrapText="1"/>
    </xf>
    <xf numFmtId="167" fontId="120" fillId="18" borderId="17" xfId="39" applyNumberFormat="1" applyFont="1" applyFill="1" applyBorder="1" applyAlignment="1">
      <alignment horizontal="center" vertical="center" wrapText="1"/>
    </xf>
    <xf numFmtId="167" fontId="120" fillId="18" borderId="0" xfId="39" applyNumberFormat="1" applyFont="1" applyFill="1" applyBorder="1" applyAlignment="1">
      <alignment horizontal="center" vertical="center" wrapText="1"/>
    </xf>
    <xf numFmtId="167" fontId="120" fillId="18" borderId="14" xfId="39" applyNumberFormat="1" applyFont="1" applyFill="1" applyBorder="1" applyAlignment="1">
      <alignment horizontal="center" vertical="center" wrapText="1"/>
    </xf>
    <xf numFmtId="0" fontId="84" fillId="18" borderId="16" xfId="39" applyNumberFormat="1" applyFont="1" applyFill="1" applyBorder="1" applyAlignment="1">
      <alignment horizontal="center"/>
    </xf>
    <xf numFmtId="0" fontId="84" fillId="18" borderId="13" xfId="39" applyNumberFormat="1" applyFont="1" applyFill="1" applyBorder="1" applyAlignment="1">
      <alignment horizontal="center"/>
    </xf>
    <xf numFmtId="0" fontId="84" fillId="18" borderId="0" xfId="39" applyNumberFormat="1" applyFont="1" applyFill="1" applyBorder="1" applyAlignment="1">
      <alignment horizontal="center"/>
    </xf>
    <xf numFmtId="0" fontId="84" fillId="18" borderId="14" xfId="39" applyNumberFormat="1" applyFont="1" applyFill="1" applyBorder="1" applyAlignment="1">
      <alignment horizontal="center"/>
    </xf>
    <xf numFmtId="0" fontId="84" fillId="18" borderId="19" xfId="39" applyNumberFormat="1" applyFont="1" applyFill="1" applyBorder="1" applyAlignment="1">
      <alignment horizontal="center"/>
    </xf>
    <xf numFmtId="0" fontId="84" fillId="18" borderId="20" xfId="39" applyNumberFormat="1" applyFont="1" applyFill="1" applyBorder="1" applyAlignment="1">
      <alignment horizontal="center"/>
    </xf>
    <xf numFmtId="0" fontId="93" fillId="18" borderId="15" xfId="39" applyNumberFormat="1" applyFont="1" applyFill="1" applyBorder="1" applyAlignment="1">
      <alignment horizontal="center" vertical="center"/>
    </xf>
    <xf numFmtId="0" fontId="93" fillId="18" borderId="16" xfId="39" applyNumberFormat="1" applyFont="1" applyFill="1" applyBorder="1" applyAlignment="1">
      <alignment horizontal="center" vertical="center"/>
    </xf>
    <xf numFmtId="0" fontId="93" fillId="18" borderId="13" xfId="39" applyNumberFormat="1" applyFont="1" applyFill="1" applyBorder="1" applyAlignment="1">
      <alignment horizontal="center" vertical="center"/>
    </xf>
    <xf numFmtId="0" fontId="93" fillId="18" borderId="17" xfId="39" applyNumberFormat="1" applyFont="1" applyFill="1" applyBorder="1" applyAlignment="1">
      <alignment horizontal="center" vertical="center"/>
    </xf>
    <xf numFmtId="0" fontId="93" fillId="18" borderId="0" xfId="39" applyNumberFormat="1" applyFont="1" applyFill="1" applyBorder="1" applyAlignment="1">
      <alignment horizontal="center" vertical="center"/>
    </xf>
    <xf numFmtId="0" fontId="93" fillId="18" borderId="14" xfId="39" applyNumberFormat="1" applyFont="1" applyFill="1" applyBorder="1" applyAlignment="1">
      <alignment horizontal="center" vertical="center"/>
    </xf>
    <xf numFmtId="0" fontId="93" fillId="18" borderId="18" xfId="39" applyNumberFormat="1" applyFont="1" applyFill="1" applyBorder="1" applyAlignment="1">
      <alignment horizontal="center" vertical="center"/>
    </xf>
    <xf numFmtId="0" fontId="93" fillId="18" borderId="19" xfId="39" applyNumberFormat="1" applyFont="1" applyFill="1" applyBorder="1" applyAlignment="1">
      <alignment horizontal="center" vertical="center"/>
    </xf>
    <xf numFmtId="0" fontId="93" fillId="18" borderId="20" xfId="39" applyNumberFormat="1" applyFont="1" applyFill="1" applyBorder="1" applyAlignment="1">
      <alignment horizontal="center" vertical="center"/>
    </xf>
    <xf numFmtId="0" fontId="84" fillId="18" borderId="19" xfId="39" applyNumberFormat="1" applyFont="1" applyFill="1" applyBorder="1" applyAlignment="1">
      <alignment horizontal="left"/>
    </xf>
    <xf numFmtId="0" fontId="95" fillId="18" borderId="25" xfId="39" applyNumberFormat="1" applyFont="1" applyFill="1" applyBorder="1" applyAlignment="1">
      <alignment horizontal="center" vertical="center"/>
    </xf>
    <xf numFmtId="0" fontId="95" fillId="18" borderId="27" xfId="39" applyNumberFormat="1" applyFont="1" applyFill="1" applyBorder="1" applyAlignment="1">
      <alignment horizontal="center" vertical="center"/>
    </xf>
    <xf numFmtId="0" fontId="95" fillId="18" borderId="26" xfId="39" applyNumberFormat="1" applyFont="1" applyFill="1" applyBorder="1" applyAlignment="1">
      <alignment horizontal="center" vertical="center"/>
    </xf>
    <xf numFmtId="167" fontId="85" fillId="21" borderId="15" xfId="39" applyNumberFormat="1" applyFont="1" applyFill="1" applyBorder="1" applyAlignment="1">
      <alignment horizontal="center" vertical="center" wrapText="1"/>
    </xf>
    <xf numFmtId="167" fontId="85" fillId="21" borderId="16" xfId="39" applyNumberFormat="1" applyFont="1" applyFill="1" applyBorder="1" applyAlignment="1">
      <alignment horizontal="center" vertical="center" wrapText="1"/>
    </xf>
    <xf numFmtId="167" fontId="85" fillId="21" borderId="13" xfId="39" applyNumberFormat="1" applyFont="1" applyFill="1" applyBorder="1" applyAlignment="1">
      <alignment horizontal="center" vertical="center" wrapText="1"/>
    </xf>
    <xf numFmtId="167" fontId="85" fillId="21" borderId="18" xfId="39" applyNumberFormat="1" applyFont="1" applyFill="1" applyBorder="1" applyAlignment="1">
      <alignment horizontal="center" vertical="center" wrapText="1"/>
    </xf>
    <xf numFmtId="167" fontId="85" fillId="21" borderId="19" xfId="39" applyNumberFormat="1" applyFont="1" applyFill="1" applyBorder="1" applyAlignment="1">
      <alignment horizontal="center" vertical="center" wrapText="1"/>
    </xf>
    <xf numFmtId="167" fontId="85" fillId="21" borderId="20" xfId="39" applyNumberFormat="1" applyFont="1" applyFill="1" applyBorder="1" applyAlignment="1">
      <alignment horizontal="center" vertical="center" wrapText="1"/>
    </xf>
    <xf numFmtId="167" fontId="85" fillId="21" borderId="25" xfId="39" applyNumberFormat="1" applyFont="1" applyFill="1" applyBorder="1" applyAlignment="1">
      <alignment horizontal="center" vertical="center"/>
    </xf>
    <xf numFmtId="167" fontId="85" fillId="21" borderId="27" xfId="39" applyNumberFormat="1" applyFont="1" applyFill="1" applyBorder="1" applyAlignment="1">
      <alignment horizontal="center" vertical="center"/>
    </xf>
    <xf numFmtId="167" fontId="85" fillId="21" borderId="26" xfId="39" applyNumberFormat="1" applyFont="1" applyFill="1" applyBorder="1" applyAlignment="1">
      <alignment horizontal="center" vertical="center"/>
    </xf>
    <xf numFmtId="167" fontId="114" fillId="0" borderId="15" xfId="39" applyNumberFormat="1" applyFont="1" applyFill="1" applyBorder="1" applyAlignment="1" applyProtection="1">
      <alignment horizontal="left" vertical="center" wrapText="1"/>
      <protection locked="0"/>
    </xf>
    <xf numFmtId="167" fontId="114" fillId="0" borderId="16" xfId="39" applyNumberFormat="1" applyFont="1" applyFill="1" applyBorder="1" applyAlignment="1" applyProtection="1">
      <alignment horizontal="left" vertical="center" wrapText="1"/>
      <protection locked="0"/>
    </xf>
    <xf numFmtId="167" fontId="84" fillId="0" borderId="25" xfId="39" applyNumberFormat="1" applyFont="1" applyFill="1" applyBorder="1" applyAlignment="1">
      <alignment horizontal="center" vertical="center"/>
    </xf>
    <xf numFmtId="167" fontId="84" fillId="0" borderId="27" xfId="39" applyNumberFormat="1" applyFont="1" applyFill="1" applyBorder="1" applyAlignment="1">
      <alignment horizontal="center" vertical="center"/>
    </xf>
    <xf numFmtId="167" fontId="84" fillId="0" borderId="15" xfId="39" applyNumberFormat="1" applyFont="1" applyFill="1" applyBorder="1" applyAlignment="1">
      <alignment horizontal="center" vertical="center"/>
    </xf>
    <xf numFmtId="167" fontId="84" fillId="0" borderId="16" xfId="39" applyNumberFormat="1" applyFont="1" applyFill="1" applyBorder="1" applyAlignment="1">
      <alignment horizontal="center" vertical="center"/>
    </xf>
    <xf numFmtId="167" fontId="84" fillId="0" borderId="13" xfId="39" applyNumberFormat="1" applyFont="1" applyFill="1" applyBorder="1" applyAlignment="1">
      <alignment horizontal="center" vertical="center"/>
    </xf>
    <xf numFmtId="167" fontId="85" fillId="21" borderId="23" xfId="39" applyNumberFormat="1" applyFont="1" applyFill="1" applyBorder="1" applyAlignment="1">
      <alignment horizontal="center" vertical="center"/>
    </xf>
    <xf numFmtId="167" fontId="85" fillId="21" borderId="15" xfId="39" applyNumberFormat="1" applyFont="1" applyFill="1" applyBorder="1" applyAlignment="1">
      <alignment horizontal="center" vertical="center"/>
    </xf>
    <xf numFmtId="167" fontId="85" fillId="21" borderId="16" xfId="39" applyNumberFormat="1" applyFont="1" applyFill="1" applyBorder="1" applyAlignment="1">
      <alignment horizontal="center" vertical="center"/>
    </xf>
    <xf numFmtId="167" fontId="85" fillId="21" borderId="13" xfId="39" applyNumberFormat="1" applyFont="1" applyFill="1" applyBorder="1" applyAlignment="1">
      <alignment horizontal="center" vertical="center"/>
    </xf>
    <xf numFmtId="0" fontId="95" fillId="18" borderId="15" xfId="39" applyNumberFormat="1" applyFont="1" applyFill="1" applyBorder="1" applyAlignment="1">
      <alignment horizontal="center" vertical="center"/>
    </xf>
    <xf numFmtId="0" fontId="95" fillId="18" borderId="16" xfId="39" applyNumberFormat="1" applyFont="1" applyFill="1" applyBorder="1" applyAlignment="1">
      <alignment horizontal="center" vertical="center"/>
    </xf>
    <xf numFmtId="0" fontId="95" fillId="18" borderId="13" xfId="39" applyNumberFormat="1" applyFont="1" applyFill="1" applyBorder="1" applyAlignment="1">
      <alignment horizontal="center" vertical="center"/>
    </xf>
    <xf numFmtId="0" fontId="95" fillId="18" borderId="17" xfId="39" applyNumberFormat="1" applyFont="1" applyFill="1" applyBorder="1" applyAlignment="1">
      <alignment horizontal="center" vertical="center"/>
    </xf>
    <xf numFmtId="0" fontId="95" fillId="18" borderId="0" xfId="39" applyNumberFormat="1" applyFont="1" applyFill="1" applyBorder="1" applyAlignment="1">
      <alignment horizontal="center" vertical="center"/>
    </xf>
    <xf numFmtId="0" fontId="95" fillId="18" borderId="14" xfId="39" applyNumberFormat="1" applyFont="1" applyFill="1" applyBorder="1" applyAlignment="1">
      <alignment horizontal="center" vertical="center"/>
    </xf>
    <xf numFmtId="0" fontId="95" fillId="18" borderId="18" xfId="39" applyNumberFormat="1" applyFont="1" applyFill="1" applyBorder="1" applyAlignment="1">
      <alignment horizontal="center" vertical="center"/>
    </xf>
    <xf numFmtId="0" fontId="95" fillId="18" borderId="19" xfId="39" applyNumberFormat="1" applyFont="1" applyFill="1" applyBorder="1" applyAlignment="1">
      <alignment horizontal="center" vertical="center"/>
    </xf>
    <xf numFmtId="0" fontId="95" fillId="18" borderId="20" xfId="39" applyNumberFormat="1" applyFont="1" applyFill="1" applyBorder="1" applyAlignment="1">
      <alignment horizontal="center" vertical="center"/>
    </xf>
    <xf numFmtId="167" fontId="85" fillId="0" borderId="18" xfId="39" applyNumberFormat="1" applyFont="1" applyFill="1" applyBorder="1" applyAlignment="1">
      <alignment horizontal="center" vertical="center"/>
    </xf>
    <xf numFmtId="167" fontId="85" fillId="0" borderId="19" xfId="39" applyNumberFormat="1" applyFont="1" applyFill="1" applyBorder="1" applyAlignment="1">
      <alignment horizontal="center" vertical="center"/>
    </xf>
    <xf numFmtId="167" fontId="85" fillId="0" borderId="20" xfId="39" applyNumberFormat="1" applyFont="1" applyFill="1" applyBorder="1" applyAlignment="1">
      <alignment horizontal="center" vertical="center"/>
    </xf>
  </cellXfs>
  <cellStyles count="420">
    <cellStyle name="12" xfId="1"/>
    <cellStyle name="20% - Accent1" xfId="69"/>
    <cellStyle name="20% - Accent2" xfId="70"/>
    <cellStyle name="20% - Accent3" xfId="71"/>
    <cellStyle name="20% - Accent4" xfId="72"/>
    <cellStyle name="20% - Accent5" xfId="73"/>
    <cellStyle name="20% - Accent6" xfId="74"/>
    <cellStyle name="20% - Ênfase1 2" xfId="2"/>
    <cellStyle name="20% - Ênfase1 2 2" xfId="117"/>
    <cellStyle name="20% - Ênfase1 3" xfId="118"/>
    <cellStyle name="20% - Ênfase1 4" xfId="119"/>
    <cellStyle name="20% - Ênfase1 4 2" xfId="377"/>
    <cellStyle name="20% - Ênfase1 5" xfId="116"/>
    <cellStyle name="20% - Ênfase2 2" xfId="3"/>
    <cellStyle name="20% - Ênfase2 2 2" xfId="121"/>
    <cellStyle name="20% - Ênfase2 3" xfId="122"/>
    <cellStyle name="20% - Ênfase2 4" xfId="123"/>
    <cellStyle name="20% - Ênfase2 4 2" xfId="378"/>
    <cellStyle name="20% - Ênfase2 5" xfId="120"/>
    <cellStyle name="20% - Ênfase3 2" xfId="4"/>
    <cellStyle name="20% - Ênfase3 2 2" xfId="125"/>
    <cellStyle name="20% - Ênfase3 3" xfId="126"/>
    <cellStyle name="20% - Ênfase3 4" xfId="127"/>
    <cellStyle name="20% - Ênfase3 4 2" xfId="379"/>
    <cellStyle name="20% - Ênfase3 5" xfId="124"/>
    <cellStyle name="20% - Ênfase4 2" xfId="5"/>
    <cellStyle name="20% - Ênfase4 2 2" xfId="129"/>
    <cellStyle name="20% - Ênfase4 3" xfId="130"/>
    <cellStyle name="20% - Ênfase4 4" xfId="131"/>
    <cellStyle name="20% - Ênfase4 4 2" xfId="380"/>
    <cellStyle name="20% - Ênfase4 5" xfId="128"/>
    <cellStyle name="20% - Ênfase5 2" xfId="6"/>
    <cellStyle name="20% - Ênfase5 3" xfId="132"/>
    <cellStyle name="20% - Ênfase5 3 2" xfId="381"/>
    <cellStyle name="20% - Ênfase6 2" xfId="7"/>
    <cellStyle name="20% - Ênfase6 2 2" xfId="134"/>
    <cellStyle name="20% - Ênfase6 3" xfId="135"/>
    <cellStyle name="20% - Ênfase6 4" xfId="136"/>
    <cellStyle name="20% - Ênfase6 4 2" xfId="382"/>
    <cellStyle name="20% - Ênfase6 5" xfId="133"/>
    <cellStyle name="40% - Accent1" xfId="75"/>
    <cellStyle name="40% - Accent2" xfId="76"/>
    <cellStyle name="40% - Accent3" xfId="77"/>
    <cellStyle name="40% - Accent4" xfId="78"/>
    <cellStyle name="40% - Accent5" xfId="79"/>
    <cellStyle name="40% - Accent6" xfId="80"/>
    <cellStyle name="40% - Ênfase1 2" xfId="8"/>
    <cellStyle name="40% - Ênfase1 2 2" xfId="138"/>
    <cellStyle name="40% - Ênfase1 3" xfId="139"/>
    <cellStyle name="40% - Ênfase1 4" xfId="140"/>
    <cellStyle name="40% - Ênfase1 4 2" xfId="383"/>
    <cellStyle name="40% - Ênfase1 5" xfId="137"/>
    <cellStyle name="40% - Ênfase2 2" xfId="9"/>
    <cellStyle name="40% - Ênfase2 3" xfId="141"/>
    <cellStyle name="40% - Ênfase2 3 2" xfId="384"/>
    <cellStyle name="40% - Ênfase3 2" xfId="10"/>
    <cellStyle name="40% - Ênfase3 2 2" xfId="143"/>
    <cellStyle name="40% - Ênfase3 3" xfId="144"/>
    <cellStyle name="40% - Ênfase3 4" xfId="145"/>
    <cellStyle name="40% - Ênfase3 4 2" xfId="385"/>
    <cellStyle name="40% - Ênfase3 5" xfId="142"/>
    <cellStyle name="40% - Ênfase4 2" xfId="11"/>
    <cellStyle name="40% - Ênfase4 2 2" xfId="147"/>
    <cellStyle name="40% - Ênfase4 3" xfId="148"/>
    <cellStyle name="40% - Ênfase4 4" xfId="149"/>
    <cellStyle name="40% - Ênfase4 4 2" xfId="386"/>
    <cellStyle name="40% - Ênfase4 5" xfId="146"/>
    <cellStyle name="40% - Ênfase5 2" xfId="12"/>
    <cellStyle name="40% - Ênfase5 2 2" xfId="151"/>
    <cellStyle name="40% - Ênfase5 3" xfId="152"/>
    <cellStyle name="40% - Ênfase5 4" xfId="153"/>
    <cellStyle name="40% - Ênfase5 4 2" xfId="387"/>
    <cellStyle name="40% - Ênfase5 5" xfId="150"/>
    <cellStyle name="40% - Ênfase6 2" xfId="13"/>
    <cellStyle name="40% - Ênfase6 2 2" xfId="155"/>
    <cellStyle name="40% - Ênfase6 3" xfId="156"/>
    <cellStyle name="40% - Ênfase6 4" xfId="157"/>
    <cellStyle name="40% - Ênfase6 4 2" xfId="388"/>
    <cellStyle name="40% - Ênfase6 5" xfId="154"/>
    <cellStyle name="60% - Accent1" xfId="81"/>
    <cellStyle name="60% - Accent2" xfId="82"/>
    <cellStyle name="60% - Accent3" xfId="83"/>
    <cellStyle name="60% - Accent4" xfId="84"/>
    <cellStyle name="60% - Accent5" xfId="85"/>
    <cellStyle name="60% - Accent6" xfId="86"/>
    <cellStyle name="60% - Ênfase1 2" xfId="14"/>
    <cellStyle name="60% - Ênfase1 2 2" xfId="159"/>
    <cellStyle name="60% - Ênfase1 3" xfId="160"/>
    <cellStyle name="60% - Ênfase1 4" xfId="161"/>
    <cellStyle name="60% - Ênfase1 5" xfId="158"/>
    <cellStyle name="60% - Ênfase2 2" xfId="15"/>
    <cellStyle name="60% - Ênfase2 2 2" xfId="163"/>
    <cellStyle name="60% - Ênfase2 3" xfId="164"/>
    <cellStyle name="60% - Ênfase2 4" xfId="165"/>
    <cellStyle name="60% - Ênfase2 5" xfId="162"/>
    <cellStyle name="60% - Ênfase3 2" xfId="16"/>
    <cellStyle name="60% - Ênfase3 2 2" xfId="167"/>
    <cellStyle name="60% - Ênfase3 3" xfId="168"/>
    <cellStyle name="60% - Ênfase3 4" xfId="169"/>
    <cellStyle name="60% - Ênfase3 5" xfId="166"/>
    <cellStyle name="60% - Ênfase4 2" xfId="17"/>
    <cellStyle name="60% - Ênfase4 2 2" xfId="171"/>
    <cellStyle name="60% - Ênfase4 3" xfId="172"/>
    <cellStyle name="60% - Ênfase4 4" xfId="173"/>
    <cellStyle name="60% - Ênfase4 5" xfId="170"/>
    <cellStyle name="60% - Ênfase5 2" xfId="18"/>
    <cellStyle name="60% - Ênfase5 2 2" xfId="175"/>
    <cellStyle name="60% - Ênfase5 3" xfId="176"/>
    <cellStyle name="60% - Ênfase5 4" xfId="177"/>
    <cellStyle name="60% - Ênfase5 5" xfId="174"/>
    <cellStyle name="60% - Ênfase6 2" xfId="19"/>
    <cellStyle name="60% - Ênfase6 2 2" xfId="179"/>
    <cellStyle name="60% - Ênfase6 3" xfId="180"/>
    <cellStyle name="60% - Ênfase6 4" xfId="181"/>
    <cellStyle name="60% - Ênfase6 5" xfId="178"/>
    <cellStyle name="Accent1" xfId="87"/>
    <cellStyle name="Accent2" xfId="88"/>
    <cellStyle name="Accent3" xfId="89"/>
    <cellStyle name="Accent4" xfId="90"/>
    <cellStyle name="Accent5" xfId="91"/>
    <cellStyle name="Accent6" xfId="92"/>
    <cellStyle name="Bad" xfId="93"/>
    <cellStyle name="Bom 2" xfId="20"/>
    <cellStyle name="Bom 2 2" xfId="183"/>
    <cellStyle name="Bom 3" xfId="184"/>
    <cellStyle name="Bom 4" xfId="185"/>
    <cellStyle name="Bom 5" xfId="182"/>
    <cellStyle name="Calculation" xfId="94"/>
    <cellStyle name="Cálculo 2" xfId="21"/>
    <cellStyle name="Cálculo 2 2" xfId="187"/>
    <cellStyle name="Cálculo 3" xfId="188"/>
    <cellStyle name="Cálculo 4" xfId="189"/>
    <cellStyle name="Cálculo 5" xfId="186"/>
    <cellStyle name="Célula de Verificação 2" xfId="22"/>
    <cellStyle name="Célula de Verificação 3" xfId="190"/>
    <cellStyle name="Célula Vinculada 2" xfId="23"/>
    <cellStyle name="Célula Vinculada 2 2" xfId="192"/>
    <cellStyle name="Célula Vinculada 3" xfId="193"/>
    <cellStyle name="Célula Vinculada 4" xfId="194"/>
    <cellStyle name="Célula Vinculada 5" xfId="191"/>
    <cellStyle name="Check Cell" xfId="95"/>
    <cellStyle name="Comma0 - Modelo1" xfId="195"/>
    <cellStyle name="Comma0 - Style1" xfId="196"/>
    <cellStyle name="Comma1 - Modelo2" xfId="197"/>
    <cellStyle name="Comma1 - Style2" xfId="198"/>
    <cellStyle name="Currency [0]_1995" xfId="199"/>
    <cellStyle name="Currency_1995" xfId="200"/>
    <cellStyle name="Dia" xfId="201"/>
    <cellStyle name="Encabez1" xfId="202"/>
    <cellStyle name="Encabez2" xfId="203"/>
    <cellStyle name="Ênfase1 2" xfId="24"/>
    <cellStyle name="Ênfase1 2 2" xfId="205"/>
    <cellStyle name="Ênfase1 3" xfId="206"/>
    <cellStyle name="Ênfase1 4" xfId="207"/>
    <cellStyle name="Ênfase1 5" xfId="204"/>
    <cellStyle name="Ênfase2 2" xfId="25"/>
    <cellStyle name="Ênfase2 2 2" xfId="209"/>
    <cellStyle name="Ênfase2 3" xfId="210"/>
    <cellStyle name="Ênfase2 4" xfId="211"/>
    <cellStyle name="Ênfase2 5" xfId="208"/>
    <cellStyle name="Ênfase3 2" xfId="26"/>
    <cellStyle name="Ênfase3 2 2" xfId="213"/>
    <cellStyle name="Ênfase3 3" xfId="214"/>
    <cellStyle name="Ênfase3 4" xfId="215"/>
    <cellStyle name="Ênfase3 5" xfId="212"/>
    <cellStyle name="Ênfase4 2" xfId="27"/>
    <cellStyle name="Ênfase4 2 2" xfId="217"/>
    <cellStyle name="Ênfase4 3" xfId="218"/>
    <cellStyle name="Ênfase4 4" xfId="219"/>
    <cellStyle name="Ênfase4 5" xfId="216"/>
    <cellStyle name="Ênfase5 2" xfId="28"/>
    <cellStyle name="Ênfase5 3" xfId="220"/>
    <cellStyle name="Ênfase6 2" xfId="29"/>
    <cellStyle name="Ênfase6 2 2" xfId="222"/>
    <cellStyle name="Ênfase6 3" xfId="223"/>
    <cellStyle name="Ênfase6 4" xfId="224"/>
    <cellStyle name="Ênfase6 5" xfId="221"/>
    <cellStyle name="Entrada 2" xfId="30"/>
    <cellStyle name="Entrada 2 2" xfId="226"/>
    <cellStyle name="Entrada 3" xfId="227"/>
    <cellStyle name="Entrada 4" xfId="228"/>
    <cellStyle name="Entrada 5" xfId="225"/>
    <cellStyle name="Estilo 1" xfId="229"/>
    <cellStyle name="Euro" xfId="31"/>
    <cellStyle name="Euro 2" xfId="230"/>
    <cellStyle name="Excel Built-in Normal" xfId="96"/>
    <cellStyle name="Excel Built-in Normal 1" xfId="97"/>
    <cellStyle name="Explanatory Text" xfId="98"/>
    <cellStyle name="F2" xfId="231"/>
    <cellStyle name="F3" xfId="232"/>
    <cellStyle name="F4" xfId="233"/>
    <cellStyle name="F5" xfId="234"/>
    <cellStyle name="F6" xfId="235"/>
    <cellStyle name="F7" xfId="236"/>
    <cellStyle name="F8" xfId="237"/>
    <cellStyle name="Fijo" xfId="238"/>
    <cellStyle name="Financiero" xfId="239"/>
    <cellStyle name="Good" xfId="99"/>
    <cellStyle name="Heading 1" xfId="100"/>
    <cellStyle name="Heading 2" xfId="101"/>
    <cellStyle name="Heading 3" xfId="102"/>
    <cellStyle name="Heading 4" xfId="103"/>
    <cellStyle name="Incorreto 2" xfId="32"/>
    <cellStyle name="Incorreto 2 2" xfId="241"/>
    <cellStyle name="Incorreto 3" xfId="242"/>
    <cellStyle name="Incorreto 4" xfId="243"/>
    <cellStyle name="Incorreto 5" xfId="240"/>
    <cellStyle name="Indefinido" xfId="33"/>
    <cellStyle name="Input" xfId="104"/>
    <cellStyle name="Linked Cell" xfId="105"/>
    <cellStyle name="Millares [0]_10 AVERIAS MASIVAS + ANT" xfId="244"/>
    <cellStyle name="Millares_10 AVERIAS MASIVAS + ANT" xfId="245"/>
    <cellStyle name="Moeda" xfId="65" builtinId="4"/>
    <cellStyle name="Moeda 2" xfId="106"/>
    <cellStyle name="Moeda 2 2" xfId="248"/>
    <cellStyle name="Moeda 2 2 2" xfId="375"/>
    <cellStyle name="Moeda 2 3" xfId="249"/>
    <cellStyle name="Moeda 2 4" xfId="247"/>
    <cellStyle name="Moeda 3" xfId="107"/>
    <cellStyle name="Moeda 3 2" xfId="251"/>
    <cellStyle name="Moeda 3 2 2" xfId="391"/>
    <cellStyle name="Moeda 3 3" xfId="250"/>
    <cellStyle name="Moeda 3 4" xfId="390"/>
    <cellStyle name="Moeda 4" xfId="252"/>
    <cellStyle name="Moeda 4 2" xfId="253"/>
    <cellStyle name="Moeda 5" xfId="254"/>
    <cellStyle name="Moeda 5 2" xfId="255"/>
    <cellStyle name="Moeda 5 2 2" xfId="392"/>
    <cellStyle name="Moeda 6" xfId="256"/>
    <cellStyle name="Moeda 6 2" xfId="393"/>
    <cellStyle name="Moeda 7" xfId="246"/>
    <cellStyle name="Moeda 8" xfId="389"/>
    <cellStyle name="Moneda [0]_10 AVERIAS MASIVAS + ANT" xfId="257"/>
    <cellStyle name="Moneda_10 AVERIAS MASIVAS + ANT" xfId="258"/>
    <cellStyle name="Monetario" xfId="259"/>
    <cellStyle name="Neutra 2" xfId="34"/>
    <cellStyle name="Neutra 2 2" xfId="261"/>
    <cellStyle name="Neutra 3" xfId="262"/>
    <cellStyle name="Neutra 4" xfId="263"/>
    <cellStyle name="Neutra 5" xfId="260"/>
    <cellStyle name="Neutral" xfId="108"/>
    <cellStyle name="no dec" xfId="264"/>
    <cellStyle name="Normal" xfId="0" builtinId="0"/>
    <cellStyle name="Normal 10" xfId="265"/>
    <cellStyle name="Normal 11" xfId="266"/>
    <cellStyle name="Normal 11 2" xfId="267"/>
    <cellStyle name="Normal 12" xfId="376"/>
    <cellStyle name="Normal 13" xfId="414"/>
    <cellStyle name="Normal 13 2" xfId="415"/>
    <cellStyle name="Normal 14" xfId="416"/>
    <cellStyle name="Normal 15" xfId="417"/>
    <cellStyle name="Normal 2" xfId="35"/>
    <cellStyle name="Normal 2 2" xfId="67"/>
    <cellStyle name="Normal 2 2 2" xfId="270"/>
    <cellStyle name="Normal 2 2 2 2" xfId="394"/>
    <cellStyle name="Normal 2 2 3" xfId="271"/>
    <cellStyle name="Normal 2 2 4" xfId="272"/>
    <cellStyle name="Normal 2 2 5" xfId="269"/>
    <cellStyle name="Normal 2 3" xfId="273"/>
    <cellStyle name="Normal 2 4" xfId="268"/>
    <cellStyle name="Normal 3" xfId="36"/>
    <cellStyle name="Normal 3 2" xfId="37"/>
    <cellStyle name="Normal 3 2 2" xfId="275"/>
    <cellStyle name="Normal 3 2 3" xfId="396"/>
    <cellStyle name="Normal 3 3" xfId="276"/>
    <cellStyle name="Normal 3 3 2" xfId="374"/>
    <cellStyle name="Normal 3 3 3" xfId="410"/>
    <cellStyle name="Normal 3 4" xfId="274"/>
    <cellStyle name="Normal 3 5" xfId="395"/>
    <cellStyle name="Normal 3 6" xfId="409"/>
    <cellStyle name="Normal 4" xfId="38"/>
    <cellStyle name="Normal 4 2" xfId="277"/>
    <cellStyle name="Normal 4 2 2" xfId="278"/>
    <cellStyle name="Normal 4 2 3" xfId="279"/>
    <cellStyle name="Normal 4 3" xfId="280"/>
    <cellStyle name="Normal 5" xfId="39"/>
    <cellStyle name="Normal 5 2" xfId="281"/>
    <cellStyle name="Normal 5 3" xfId="282"/>
    <cellStyle name="Normal 5 4" xfId="283"/>
    <cellStyle name="Normal 6" xfId="40"/>
    <cellStyle name="Normal 6 2" xfId="284"/>
    <cellStyle name="Normal 7" xfId="41"/>
    <cellStyle name="Normal 7 2" xfId="285"/>
    <cellStyle name="Normal 8" xfId="66"/>
    <cellStyle name="Normal 8 2" xfId="286"/>
    <cellStyle name="Normal 9" xfId="287"/>
    <cellStyle name="Normal_Mirassol" xfId="42"/>
    <cellStyle name="Normal_Pesquisa no referencial 10 de maio de 2013" xfId="411"/>
    <cellStyle name="Normal_PL. TRABALHO NOVA SAPEZAL-BR 364-2004 - (PREF.)" xfId="43"/>
    <cellStyle name="Nota 2" xfId="44"/>
    <cellStyle name="Nota 2 2" xfId="289"/>
    <cellStyle name="Nota 3" xfId="290"/>
    <cellStyle name="Nota 4" xfId="291"/>
    <cellStyle name="Nota 4 2" xfId="397"/>
    <cellStyle name="Nota 5" xfId="288"/>
    <cellStyle name="Note" xfId="109"/>
    <cellStyle name="Output" xfId="110"/>
    <cellStyle name="Porcentagem" xfId="45" builtinId="5"/>
    <cellStyle name="Porcentagem 2" xfId="46"/>
    <cellStyle name="Porcentagem 2 2" xfId="294"/>
    <cellStyle name="Porcentagem 2 2 2" xfId="295"/>
    <cellStyle name="Porcentagem 2 2 3" xfId="373"/>
    <cellStyle name="Porcentagem 2 3" xfId="296"/>
    <cellStyle name="Porcentagem 2 4" xfId="297"/>
    <cellStyle name="Porcentagem 2 5" xfId="293"/>
    <cellStyle name="Porcentagem 3" xfId="47"/>
    <cellStyle name="Porcentagem 3 2" xfId="298"/>
    <cellStyle name="Porcentagem 3 2 2" xfId="299"/>
    <cellStyle name="Porcentagem 3 2 3" xfId="300"/>
    <cellStyle name="Porcentagem 3 3" xfId="301"/>
    <cellStyle name="Porcentagem 4" xfId="302"/>
    <cellStyle name="Porcentagem 4 2" xfId="303"/>
    <cellStyle name="Porcentagem 4 3" xfId="304"/>
    <cellStyle name="Porcentagem 4 4" xfId="418"/>
    <cellStyle name="Porcentagem 5" xfId="305"/>
    <cellStyle name="Porcentagem 5 2" xfId="372"/>
    <cellStyle name="Porcentagem 6" xfId="306"/>
    <cellStyle name="Porcentagem 6 2" xfId="399"/>
    <cellStyle name="Porcentagem 7" xfId="307"/>
    <cellStyle name="Porcentagem 7 2" xfId="400"/>
    <cellStyle name="Porcentagem 8" xfId="292"/>
    <cellStyle name="Porcentagem 9" xfId="398"/>
    <cellStyle name="Porcentaje" xfId="308"/>
    <cellStyle name="RM" xfId="309"/>
    <cellStyle name="Saída 2" xfId="48"/>
    <cellStyle name="Saída 2 2" xfId="311"/>
    <cellStyle name="Saída 3" xfId="312"/>
    <cellStyle name="Saída 4" xfId="313"/>
    <cellStyle name="Saída 5" xfId="310"/>
    <cellStyle name="Separador de milhares 2" xfId="50"/>
    <cellStyle name="Separador de milhares 2 2" xfId="111"/>
    <cellStyle name="Separador de milhares 2 2 2" xfId="316"/>
    <cellStyle name="Separador de milhares 2 2 3" xfId="317"/>
    <cellStyle name="Separador de milhares 2 2 4" xfId="315"/>
    <cellStyle name="Separador de milhares 2 3" xfId="318"/>
    <cellStyle name="Separador de milhares 2 3 2" xfId="319"/>
    <cellStyle name="Separador de milhares 2 3 3" xfId="371"/>
    <cellStyle name="Separador de milhares 2 4" xfId="314"/>
    <cellStyle name="Separador de milhares 3" xfId="51"/>
    <cellStyle name="Separador de milhares 3 2" xfId="320"/>
    <cellStyle name="Separador de milhares 3 2 2" xfId="370"/>
    <cellStyle name="Separador de milhares 4" xfId="52"/>
    <cellStyle name="Separador de milhares 4 2" xfId="369"/>
    <cellStyle name="Separador de milhares 5" xfId="419"/>
    <cellStyle name="Separador de milhares_PL. TRABALHO NOVA SAPEZAL-BR 364-2004 - (PREF.)" xfId="53"/>
    <cellStyle name="Separador de milhares_Proposta-Prodeagro" xfId="54"/>
    <cellStyle name="Separador de milhares_Soltec" xfId="55"/>
    <cellStyle name="Separador de milhares_Soltec 2" xfId="413"/>
    <cellStyle name="TableStyleLight1" xfId="321"/>
    <cellStyle name="Texto de Aviso 2" xfId="56"/>
    <cellStyle name="Texto de Aviso 3" xfId="322"/>
    <cellStyle name="Texto Explicativo 2" xfId="57"/>
    <cellStyle name="Texto Explicativo 3" xfId="323"/>
    <cellStyle name="Title" xfId="112"/>
    <cellStyle name="Título 1 1" xfId="113"/>
    <cellStyle name="Título 1 1 2" xfId="326"/>
    <cellStyle name="Título 1 2" xfId="58"/>
    <cellStyle name="Título 1 2 2" xfId="327"/>
    <cellStyle name="Título 1 3" xfId="328"/>
    <cellStyle name="Título 1 4" xfId="329"/>
    <cellStyle name="Título 1 5" xfId="325"/>
    <cellStyle name="Título 2 2" xfId="59"/>
    <cellStyle name="Título 2 2 2" xfId="331"/>
    <cellStyle name="Título 2 3" xfId="332"/>
    <cellStyle name="Título 2 4" xfId="333"/>
    <cellStyle name="Título 2 5" xfId="330"/>
    <cellStyle name="Título 3 2" xfId="60"/>
    <cellStyle name="Título 3 2 2" xfId="335"/>
    <cellStyle name="Título 3 3" xfId="336"/>
    <cellStyle name="Título 3 4" xfId="337"/>
    <cellStyle name="Título 3 5" xfId="334"/>
    <cellStyle name="Título 4 2" xfId="61"/>
    <cellStyle name="Título 4 2 2" xfId="339"/>
    <cellStyle name="Título 4 3" xfId="340"/>
    <cellStyle name="Título 4 4" xfId="341"/>
    <cellStyle name="Título 4 5" xfId="338"/>
    <cellStyle name="Título 5" xfId="62"/>
    <cellStyle name="Título 5 2" xfId="342"/>
    <cellStyle name="Título 6" xfId="343"/>
    <cellStyle name="Título 6 2" xfId="344"/>
    <cellStyle name="Título 7" xfId="324"/>
    <cellStyle name="Total 2" xfId="63"/>
    <cellStyle name="Total 2 2" xfId="346"/>
    <cellStyle name="Total 3" xfId="347"/>
    <cellStyle name="Total 4" xfId="348"/>
    <cellStyle name="Total 5" xfId="345"/>
    <cellStyle name="Vírgula" xfId="49" builtinId="3"/>
    <cellStyle name="Vírgula 2" xfId="64"/>
    <cellStyle name="Vírgula 2 2" xfId="350"/>
    <cellStyle name="Vírgula 2 2 2" xfId="351"/>
    <cellStyle name="Vírgula 2 2 2 2" xfId="402"/>
    <cellStyle name="Vírgula 2 2 3" xfId="352"/>
    <cellStyle name="Vírgula 2 2 3 2" xfId="403"/>
    <cellStyle name="Vírgula 2 3" xfId="353"/>
    <cellStyle name="Vírgula 2 3 2" xfId="354"/>
    <cellStyle name="Vírgula 2 3 2 2" xfId="404"/>
    <cellStyle name="Vírgula 2 4" xfId="355"/>
    <cellStyle name="Vírgula 2 5" xfId="356"/>
    <cellStyle name="Vírgula 2 6" xfId="349"/>
    <cellStyle name="Vírgula 3" xfId="68"/>
    <cellStyle name="Vírgula 3 2" xfId="114"/>
    <cellStyle name="Vírgula 3 2 2" xfId="358"/>
    <cellStyle name="Vírgula 3 2 2 2" xfId="412"/>
    <cellStyle name="Vírgula 3 2 3" xfId="359"/>
    <cellStyle name="Vírgula 3 2 4" xfId="360"/>
    <cellStyle name="Vírgula 3 2 5" xfId="357"/>
    <cellStyle name="Vírgula 3 2 6" xfId="405"/>
    <cellStyle name="Vírgula 3 3" xfId="361"/>
    <cellStyle name="Vírgula 3 3 2" xfId="406"/>
    <cellStyle name="Vírgula 4" xfId="362"/>
    <cellStyle name="Vírgula 4 2" xfId="363"/>
    <cellStyle name="Vírgula 4 3" xfId="364"/>
    <cellStyle name="Vírgula 5" xfId="365"/>
    <cellStyle name="Vírgula 5 2" xfId="366"/>
    <cellStyle name="Vírgula 6" xfId="367"/>
    <cellStyle name="Vírgula 6 2" xfId="407"/>
    <cellStyle name="Vírgula 7" xfId="368"/>
    <cellStyle name="Vírgula 7 2" xfId="408"/>
    <cellStyle name="Vírgula 8" xfId="401"/>
    <cellStyle name="Warning Text" xfId="115"/>
  </cellStyles>
  <dxfs count="12">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6</xdr:row>
      <xdr:rowOff>57150</xdr:rowOff>
    </xdr:from>
    <xdr:to>
      <xdr:col>1</xdr:col>
      <xdr:colOff>2238375</xdr:colOff>
      <xdr:row>17</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400175"/>
          <a:ext cx="19240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1</xdr:col>
      <xdr:colOff>8467</xdr:colOff>
      <xdr:row>2</xdr:row>
      <xdr:rowOff>95250</xdr:rowOff>
    </xdr:to>
    <xdr:pic>
      <xdr:nvPicPr>
        <xdr:cNvPr id="2"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50" y="47625"/>
          <a:ext cx="494242" cy="428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3114" name="Line 1"/>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15" name="Line 2"/>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16" name="Line 3"/>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17" name="Line 4"/>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18" name="Line 5"/>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19" name="Line 6"/>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20" name="Line 7"/>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21" name="Line 8"/>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22" name="Line 9"/>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23" name="Line 10"/>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24" name="Line 11"/>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25" name="Line 12"/>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3126" name="Line 13"/>
        <xdr:cNvSpPr>
          <a:spLocks noChangeShapeType="1"/>
        </xdr:cNvSpPr>
      </xdr:nvSpPr>
      <xdr:spPr bwMode="auto">
        <a:xfrm flipV="1">
          <a:off x="233362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3127"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4138" name="Line 1"/>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39" name="Line 2"/>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0" name="Line 3"/>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1" name="Line 4"/>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2" name="Line 5"/>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3" name="Line 6"/>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4" name="Line 7"/>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5" name="Line 8"/>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6" name="Line 9"/>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7" name="Line 10"/>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8" name="Line 11"/>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49" name="Line 12"/>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4150" name="Line 13"/>
        <xdr:cNvSpPr>
          <a:spLocks noChangeShapeType="1"/>
        </xdr:cNvSpPr>
      </xdr:nvSpPr>
      <xdr:spPr bwMode="auto">
        <a:xfrm flipV="1">
          <a:off x="220027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4151"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5162" name="Line 1"/>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63" name="Line 2"/>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64" name="Line 3"/>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65" name="Line 4"/>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66" name="Line 5"/>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67" name="Line 6"/>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68" name="Line 7"/>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69" name="Line 8"/>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70" name="Line 9"/>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71" name="Line 10"/>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72" name="Line 11"/>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73" name="Line 12"/>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5174" name="Line 13"/>
        <xdr:cNvSpPr>
          <a:spLocks noChangeShapeType="1"/>
        </xdr:cNvSpPr>
      </xdr:nvSpPr>
      <xdr:spPr bwMode="auto">
        <a:xfrm flipV="1">
          <a:off x="2400300" y="3943350"/>
          <a:ext cx="0" cy="0"/>
        </a:xfrm>
        <a:prstGeom prst="line">
          <a:avLst/>
        </a:prstGeom>
        <a:noFill/>
        <a:ln w="9525">
          <a:solidFill>
            <a:srgbClr val="000000"/>
          </a:solidFill>
          <a:round/>
          <a:headEnd/>
          <a:tailEnd/>
        </a:ln>
      </xdr:spPr>
    </xdr:sp>
    <xdr:clientData/>
  </xdr:twoCellAnchor>
  <xdr:twoCellAnchor editAs="oneCell">
    <xdr:from>
      <xdr:col>0</xdr:col>
      <xdr:colOff>57150</xdr:colOff>
      <xdr:row>0</xdr:row>
      <xdr:rowOff>57150</xdr:rowOff>
    </xdr:from>
    <xdr:to>
      <xdr:col>1</xdr:col>
      <xdr:colOff>104775</xdr:colOff>
      <xdr:row>2</xdr:row>
      <xdr:rowOff>104775</xdr:rowOff>
    </xdr:to>
    <xdr:pic>
      <xdr:nvPicPr>
        <xdr:cNvPr id="5175"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495300" cy="428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6186" name="Line 1"/>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87" name="Line 2"/>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88" name="Line 3"/>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89" name="Line 4"/>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90" name="Line 5"/>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91" name="Line 6"/>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92" name="Line 7"/>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93" name="Line 8"/>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94" name="Line 9"/>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95" name="Line 10"/>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96" name="Line 11"/>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97" name="Line 12"/>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6198" name="Line 13"/>
        <xdr:cNvSpPr>
          <a:spLocks noChangeShapeType="1"/>
        </xdr:cNvSpPr>
      </xdr:nvSpPr>
      <xdr:spPr bwMode="auto">
        <a:xfrm flipV="1">
          <a:off x="2305050"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6199"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7210" name="Line 1"/>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11" name="Line 2"/>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12" name="Line 3"/>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13" name="Line 4"/>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14" name="Line 5"/>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15" name="Line 6"/>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16" name="Line 7"/>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17" name="Line 8"/>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18" name="Line 9"/>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19" name="Line 10"/>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20" name="Line 11"/>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21" name="Line 12"/>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7222" name="Line 13"/>
        <xdr:cNvSpPr>
          <a:spLocks noChangeShapeType="1"/>
        </xdr:cNvSpPr>
      </xdr:nvSpPr>
      <xdr:spPr bwMode="auto">
        <a:xfrm flipV="1">
          <a:off x="242887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7223"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8234" name="Line 1"/>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35" name="Line 2"/>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36" name="Line 3"/>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37" name="Line 4"/>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38" name="Line 5"/>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39" name="Line 6"/>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40" name="Line 7"/>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41" name="Line 8"/>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42" name="Line 9"/>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43" name="Line 10"/>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44" name="Line 11"/>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45" name="Line 12"/>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8246" name="Line 13"/>
        <xdr:cNvSpPr>
          <a:spLocks noChangeShapeType="1"/>
        </xdr:cNvSpPr>
      </xdr:nvSpPr>
      <xdr:spPr bwMode="auto">
        <a:xfrm flipV="1">
          <a:off x="2286000" y="3857625"/>
          <a:ext cx="0" cy="0"/>
        </a:xfrm>
        <a:prstGeom prst="line">
          <a:avLst/>
        </a:prstGeom>
        <a:noFill/>
        <a:ln w="9525">
          <a:solidFill>
            <a:srgbClr val="000000"/>
          </a:solidFill>
          <a:round/>
          <a:headEnd/>
          <a:tailEnd/>
        </a:ln>
      </xdr:spPr>
    </xdr:sp>
    <xdr:clientData/>
  </xdr:twoCellAnchor>
  <xdr:twoCellAnchor editAs="oneCell">
    <xdr:from>
      <xdr:col>0</xdr:col>
      <xdr:colOff>47625</xdr:colOff>
      <xdr:row>0</xdr:row>
      <xdr:rowOff>47625</xdr:rowOff>
    </xdr:from>
    <xdr:to>
      <xdr:col>1</xdr:col>
      <xdr:colOff>95250</xdr:colOff>
      <xdr:row>2</xdr:row>
      <xdr:rowOff>95250</xdr:rowOff>
    </xdr:to>
    <xdr:pic>
      <xdr:nvPicPr>
        <xdr:cNvPr id="8247"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47625" y="47625"/>
          <a:ext cx="495300" cy="428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9258" name="Line 1"/>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59" name="Line 2"/>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0" name="Line 3"/>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1" name="Line 4"/>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2" name="Line 5"/>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3" name="Line 6"/>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4" name="Line 7"/>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5" name="Line 8"/>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6" name="Line 9"/>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7" name="Line 10"/>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8" name="Line 11"/>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69" name="Line 12"/>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9270" name="Line 13"/>
        <xdr:cNvSpPr>
          <a:spLocks noChangeShapeType="1"/>
        </xdr:cNvSpPr>
      </xdr:nvSpPr>
      <xdr:spPr bwMode="auto">
        <a:xfrm flipV="1">
          <a:off x="2295525" y="39433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9271"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10282" name="Line 1"/>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83" name="Line 2"/>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84" name="Line 3"/>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85" name="Line 4"/>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86" name="Line 5"/>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87" name="Line 6"/>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88" name="Line 7"/>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89" name="Line 8"/>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90" name="Line 9"/>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91" name="Line 10"/>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92" name="Line 11"/>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93" name="Line 12"/>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0294" name="Line 13"/>
        <xdr:cNvSpPr>
          <a:spLocks noChangeShapeType="1"/>
        </xdr:cNvSpPr>
      </xdr:nvSpPr>
      <xdr:spPr bwMode="auto">
        <a:xfrm flipV="1">
          <a:off x="2266950" y="3943350"/>
          <a:ext cx="0" cy="0"/>
        </a:xfrm>
        <a:prstGeom prst="line">
          <a:avLst/>
        </a:prstGeom>
        <a:noFill/>
        <a:ln w="9525">
          <a:solidFill>
            <a:srgbClr val="000000"/>
          </a:solidFill>
          <a:round/>
          <a:headEnd/>
          <a:tailEnd/>
        </a:ln>
      </xdr:spPr>
    </xdr:sp>
    <xdr:clientData/>
  </xdr:twoCellAnchor>
  <xdr:twoCellAnchor editAs="oneCell">
    <xdr:from>
      <xdr:col>0</xdr:col>
      <xdr:colOff>66675</xdr:colOff>
      <xdr:row>0</xdr:row>
      <xdr:rowOff>47625</xdr:rowOff>
    </xdr:from>
    <xdr:to>
      <xdr:col>2</xdr:col>
      <xdr:colOff>0</xdr:colOff>
      <xdr:row>2</xdr:row>
      <xdr:rowOff>95250</xdr:rowOff>
    </xdr:to>
    <xdr:pic>
      <xdr:nvPicPr>
        <xdr:cNvPr id="10295"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66675" y="47625"/>
          <a:ext cx="495300" cy="428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11306" name="Line 1"/>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07" name="Line 2"/>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08" name="Line 3"/>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09" name="Line 4"/>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10" name="Line 5"/>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11" name="Line 6"/>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12" name="Line 7"/>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13" name="Line 8"/>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14" name="Line 9"/>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15" name="Line 10"/>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16" name="Line 11"/>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17" name="Line 12"/>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1318" name="Line 13"/>
        <xdr:cNvSpPr>
          <a:spLocks noChangeShapeType="1"/>
        </xdr:cNvSpPr>
      </xdr:nvSpPr>
      <xdr:spPr bwMode="auto">
        <a:xfrm flipV="1">
          <a:off x="2181225" y="400050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11319"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90538" cy="428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1</xdr:row>
      <xdr:rowOff>123824</xdr:rowOff>
    </xdr:from>
    <xdr:to>
      <xdr:col>1</xdr:col>
      <xdr:colOff>460863</xdr:colOff>
      <xdr:row>6</xdr:row>
      <xdr:rowOff>95249</xdr:rowOff>
    </xdr:to>
    <xdr:pic>
      <xdr:nvPicPr>
        <xdr:cNvPr id="1027" name="Imagem 1"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49" y="390524"/>
          <a:ext cx="1308589" cy="12668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12330" name="Line 1"/>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31" name="Line 2"/>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32" name="Line 3"/>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33" name="Line 4"/>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34" name="Line 5"/>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35" name="Line 6"/>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36" name="Line 7"/>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37" name="Line 8"/>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38" name="Line 9"/>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39" name="Line 10"/>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40" name="Line 11"/>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41" name="Line 12"/>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2342" name="Line 13"/>
        <xdr:cNvSpPr>
          <a:spLocks noChangeShapeType="1"/>
        </xdr:cNvSpPr>
      </xdr:nvSpPr>
      <xdr:spPr bwMode="auto">
        <a:xfrm flipV="1">
          <a:off x="2190750" y="41719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38100</xdr:colOff>
      <xdr:row>2</xdr:row>
      <xdr:rowOff>47625</xdr:rowOff>
    </xdr:to>
    <xdr:pic>
      <xdr:nvPicPr>
        <xdr:cNvPr id="12343"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 cy="428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13354" name="Line 1"/>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55" name="Line 2"/>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56" name="Line 3"/>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57" name="Line 4"/>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58" name="Line 5"/>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59" name="Line 6"/>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60" name="Line 7"/>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61" name="Line 8"/>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62" name="Line 9"/>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63" name="Line 10"/>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64" name="Line 11"/>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65" name="Line 12"/>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13366" name="Line 13"/>
        <xdr:cNvSpPr>
          <a:spLocks noChangeShapeType="1"/>
        </xdr:cNvSpPr>
      </xdr:nvSpPr>
      <xdr:spPr bwMode="auto">
        <a:xfrm flipV="1">
          <a:off x="2238375" y="3943350"/>
          <a:ext cx="0" cy="0"/>
        </a:xfrm>
        <a:prstGeom prst="line">
          <a:avLst/>
        </a:prstGeom>
        <a:noFill/>
        <a:ln w="9525">
          <a:solidFill>
            <a:srgbClr val="000000"/>
          </a:solidFill>
          <a:round/>
          <a:headEnd/>
          <a:tailEnd/>
        </a:ln>
      </xdr:spPr>
    </xdr:sp>
    <xdr:clientData/>
  </xdr:twoCellAnchor>
  <xdr:twoCellAnchor editAs="oneCell">
    <xdr:from>
      <xdr:col>0</xdr:col>
      <xdr:colOff>57150</xdr:colOff>
      <xdr:row>0</xdr:row>
      <xdr:rowOff>76200</xdr:rowOff>
    </xdr:from>
    <xdr:to>
      <xdr:col>1</xdr:col>
      <xdr:colOff>104775</xdr:colOff>
      <xdr:row>2</xdr:row>
      <xdr:rowOff>123825</xdr:rowOff>
    </xdr:to>
    <xdr:pic>
      <xdr:nvPicPr>
        <xdr:cNvPr id="13367"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57150" y="76200"/>
          <a:ext cx="495300" cy="428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2" name="Line 1"/>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3" name="Line 2"/>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4" name="Line 3"/>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5" name="Line 4"/>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6" name="Line 5"/>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7" name="Line 6"/>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8" name="Line 7"/>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9" name="Line 8"/>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0" name="Line 9"/>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1" name="Line 10"/>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2" name="Line 11"/>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3" name="Line 12"/>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0</xdr:rowOff>
    </xdr:from>
    <xdr:to>
      <xdr:col>6</xdr:col>
      <xdr:colOff>0</xdr:colOff>
      <xdr:row>26</xdr:row>
      <xdr:rowOff>0</xdr:rowOff>
    </xdr:to>
    <xdr:sp macro="" textlink="">
      <xdr:nvSpPr>
        <xdr:cNvPr id="14" name="Line 13"/>
        <xdr:cNvSpPr>
          <a:spLocks noChangeShapeType="1"/>
        </xdr:cNvSpPr>
      </xdr:nvSpPr>
      <xdr:spPr bwMode="auto">
        <a:xfrm flipV="1">
          <a:off x="58483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57150</xdr:colOff>
      <xdr:row>0</xdr:row>
      <xdr:rowOff>76200</xdr:rowOff>
    </xdr:from>
    <xdr:to>
      <xdr:col>1</xdr:col>
      <xdr:colOff>0</xdr:colOff>
      <xdr:row>2</xdr:row>
      <xdr:rowOff>123825</xdr:rowOff>
    </xdr:to>
    <xdr:pic>
      <xdr:nvPicPr>
        <xdr:cNvPr id="15" name="Imagem 14" descr="Sorris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4953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342900</xdr:colOff>
      <xdr:row>0</xdr:row>
      <xdr:rowOff>66675</xdr:rowOff>
    </xdr:from>
    <xdr:to>
      <xdr:col>2</xdr:col>
      <xdr:colOff>266700</xdr:colOff>
      <xdr:row>2</xdr:row>
      <xdr:rowOff>142875</xdr:rowOff>
    </xdr:to>
    <xdr:pic>
      <xdr:nvPicPr>
        <xdr:cNvPr id="15" name="Picture 1" descr="brasã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66675"/>
          <a:ext cx="4857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342900</xdr:colOff>
      <xdr:row>0</xdr:row>
      <xdr:rowOff>66675</xdr:rowOff>
    </xdr:from>
    <xdr:to>
      <xdr:col>2</xdr:col>
      <xdr:colOff>266700</xdr:colOff>
      <xdr:row>2</xdr:row>
      <xdr:rowOff>142875</xdr:rowOff>
    </xdr:to>
    <xdr:pic>
      <xdr:nvPicPr>
        <xdr:cNvPr id="2" name="Picture 1" descr="brasã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66675"/>
          <a:ext cx="4857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139700</xdr:colOff>
      <xdr:row>3</xdr:row>
      <xdr:rowOff>333375</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11334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139700</xdr:colOff>
      <xdr:row>3</xdr:row>
      <xdr:rowOff>333375</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100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1543050</xdr:colOff>
      <xdr:row>22</xdr:row>
      <xdr:rowOff>95250</xdr:rowOff>
    </xdr:from>
    <xdr:to>
      <xdr:col>3</xdr:col>
      <xdr:colOff>381000</xdr:colOff>
      <xdr:row>25</xdr:row>
      <xdr:rowOff>19050</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5534025"/>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895350</xdr:colOff>
      <xdr:row>28</xdr:row>
      <xdr:rowOff>66675</xdr:rowOff>
    </xdr:from>
    <xdr:to>
      <xdr:col>2</xdr:col>
      <xdr:colOff>923925</xdr:colOff>
      <xdr:row>30</xdr:row>
      <xdr:rowOff>200025</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6724650"/>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1162050</xdr:colOff>
      <xdr:row>7</xdr:row>
      <xdr:rowOff>66675</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9575"/>
          <a:ext cx="1066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314325</xdr:rowOff>
    </xdr:from>
    <xdr:to>
      <xdr:col>1</xdr:col>
      <xdr:colOff>495300</xdr:colOff>
      <xdr:row>6</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62000"/>
          <a:ext cx="13430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0</xdr:colOff>
      <xdr:row>28</xdr:row>
      <xdr:rowOff>0</xdr:rowOff>
    </xdr:to>
    <xdr:sp macro="" textlink="">
      <xdr:nvSpPr>
        <xdr:cNvPr id="2090" name="Line 1"/>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091" name="Line 2"/>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092" name="Line 3"/>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093" name="Line 4"/>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094" name="Line 5"/>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095" name="Line 6"/>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096" name="Line 7"/>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097" name="Line 8"/>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098" name="Line 9"/>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099" name="Line 10"/>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100" name="Line 11"/>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101" name="Line 12"/>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xdr:from>
      <xdr:col>6</xdr:col>
      <xdr:colOff>0</xdr:colOff>
      <xdr:row>28</xdr:row>
      <xdr:rowOff>0</xdr:rowOff>
    </xdr:from>
    <xdr:to>
      <xdr:col>6</xdr:col>
      <xdr:colOff>0</xdr:colOff>
      <xdr:row>28</xdr:row>
      <xdr:rowOff>0</xdr:rowOff>
    </xdr:to>
    <xdr:sp macro="" textlink="">
      <xdr:nvSpPr>
        <xdr:cNvPr id="2102" name="Line 13"/>
        <xdr:cNvSpPr>
          <a:spLocks noChangeShapeType="1"/>
        </xdr:cNvSpPr>
      </xdr:nvSpPr>
      <xdr:spPr bwMode="auto">
        <a:xfrm flipV="1">
          <a:off x="2695575" y="3943350"/>
          <a:ext cx="0" cy="0"/>
        </a:xfrm>
        <a:prstGeom prst="line">
          <a:avLst/>
        </a:prstGeom>
        <a:noFill/>
        <a:ln w="9525">
          <a:solidFill>
            <a:srgbClr val="000000"/>
          </a:solidFill>
          <a:round/>
          <a:headEnd/>
          <a:tailEnd/>
        </a:ln>
      </xdr:spPr>
    </xdr:sp>
    <xdr:clientData/>
  </xdr:twoCellAnchor>
  <xdr:twoCellAnchor editAs="oneCell">
    <xdr:from>
      <xdr:col>0</xdr:col>
      <xdr:colOff>95250</xdr:colOff>
      <xdr:row>0</xdr:row>
      <xdr:rowOff>47625</xdr:rowOff>
    </xdr:from>
    <xdr:to>
      <xdr:col>0</xdr:col>
      <xdr:colOff>590550</xdr:colOff>
      <xdr:row>2</xdr:row>
      <xdr:rowOff>95250</xdr:rowOff>
    </xdr:to>
    <xdr:pic>
      <xdr:nvPicPr>
        <xdr:cNvPr id="2103"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50" y="47625"/>
          <a:ext cx="495300" cy="428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rquivos/06_%20OBRAS%20PUBLICAS/03_PAVIMENTA&#199;&#195;O%20E%20DRENAGENS/NOVA%20PRATA/TOMADA%20DE%20PRE&#199;OS%20N.&#186;%20015-2019/DOCUMENTOS/Planilha%20Or&#231;ament&#225;ria%20-%20Ad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mila/AppData/Local/Microsoft/Windows/Temporary%20Internet%20Files/Content.IE5/TSJ4BF0P/planilha%20de%20quantitativos%20E%20OR&#199;AMENTO%20-%20bela%20vista%20-%20nova%20mutu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16.0.5\Engenharia\OBRAS%20P&#218;BLICAS\OBRAS%202015\PROJETOS%20EM%20ANDAMENTO\Pavimenta&#231;&#227;o%20-%20Perimetral%20Sudeste\Planilha%20Perimetral%20Sudes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Cassiane/Desktop/CASSIANE/PAVIMENTA&#199;&#195;O/SORRISO/BOA%20ESPERAN&#199;A%20I%20E%20II/PLANILHAS%20DE%20PROJETO/REVISAO%20SETEMBRO/ADITIV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emar\MEUS%20DOCUMEN\Documents%20and%20Settings\fabiano\Configura&#231;&#245;es%20locais\Temp\N.MUTUM-STA%20RITA%20DO%20TRIVELATO%20QUANTITATIVO%20(altera&#231;&#245;es%20do%20Fabian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Meus%20documentos\DEISE\2005\SINFRA\MODELOS\N.MUTUM-STA%20RITA%20DO%20TRIVELATO%20QUANTITATIVO%20(altera&#231;&#245;es%20do%20Fabian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Documents%20and%20Settings/fabiano/Configura&#231;&#245;es%20locais/Temp/N.MUTUM-STA%20RITA%20DO%20TRIVELATO%20QUANTITATIVO%20(altera&#231;&#245;es%20do%20Fabian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0.19\d\Meus%20documentos\DEISE\2005\SINFRA\MODELOS\N.MUTUM-STA%20RITA%20DO%20TRIVELATO%20QUANTITATIVO%20(altera&#231;&#245;es%20do%20Fabian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EMCID/06_%20OBRAS%20PUBLICAS/03_PAVIMENTA&#199;&#195;O%20E%20DRENAGENS/00_RECAPEAMENTOS/PROJETOS/Rec%20-%20Caixa%20493%20-%20Av%20Ot&#225;vio%20Souza%20Cruz%20e%20Lions%20Club/Revis&#227;o%2024-04/Rec%20Av%20Souza%20S%20Cruz%20e%20Lions%20Club%20-%20Atualizad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BRAS%20P&#218;BLICAS/OBRAS%202014/PROJETOS%20EM%20ANDAMENTO/Avenida%20Oregon/PLANILHA%20OREGON%20Definitiva%20-%20Gabrie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9\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Users/user/AppData/Local/Microsoft/Windows/Temporary%20Internet%20Files/Low/Content.IE5/JZI8RJPM/ORCAMENTO%20PEC%203000%20MT(OBRA)analis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19\d\Users\Camila\AppData\Local\Microsoft\Windows\Temporary%20Internet%20Files\Content.IE5\TSJ4BF0P\planilha%20de%20quantitativos%20E%20OR&#199;AMENTO%20-%20bela%20vista%20-%20nova%20mutu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19\d\Documents%20and%20Settings\Cassiane\Desktop\CASSIANE\PAVIMENTA&#199;&#195;O\SORRISO\BOA%20ESPERAN&#199;A%20I%20E%20II\PLANILHAS%20DE%20PROJETO\REVISAO%20SETEMBRO\AD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Documents%20and%20Settings/Cassiane/Desktop/CASSIANE/PAVIMENTA&#199;&#195;O/SORRISO/BOA%20ESPERAN&#199;A%20I%20E%20II/PLANILHAS%20DE%20PROJETO/REVISAO%20SETEMBRO/ADITIV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Users/Camila/AppData/Local/Microsoft/Windows/Temporary%20Internet%20Files/Content.IE5/TSJ4BF0P/planilha%20de%20quantitativos%20E%20OR&#199;AMENTO%20-%20bela%20vista%20-%20nova%20mutu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Cassiane/Desktop/CASSIANE/PAVIMENTA&#199;&#195;O/SORRISO/BOA%20ESPERAN&#199;A%20I%20E%20II/MEDI&#199;&#195;O%20DEFINITIVA/MEDI&#199;&#195;O%20DEFINITIV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 val="aterro pontesul"/>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Nova Prata"/>
      <sheetName val="Cronograma"/>
      <sheetName val="BDI (2)"/>
      <sheetName val="BDI Dif"/>
      <sheetName val="Dreno"/>
      <sheetName val="Cerca"/>
      <sheetName val="Valeta"/>
      <sheetName val="Enleivamento"/>
      <sheetName val="Valeta (3)"/>
      <sheetName val="DMT modelo (2)"/>
      <sheetName val="Defensa"/>
      <sheetName val="Placas"/>
      <sheetName val="Grama"/>
      <sheetName val="Pintura"/>
      <sheetName val="REAJU"/>
      <sheetName val="DRENAGEM 01"/>
      <sheetName val="DRENAGEM 02"/>
      <sheetName val="Plan2"/>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ilha Av Idemar Riedi"/>
      <sheetName val="Planilha Av Idemar Riedi (2)"/>
      <sheetName val="Cronograma"/>
      <sheetName val="BDI"/>
      <sheetName val="Remoção"/>
      <sheetName val="Rem Sub leito"/>
      <sheetName val="Escav mecân"/>
      <sheetName val="Carga solo"/>
      <sheetName val="Transp solo"/>
      <sheetName val="Subleito"/>
      <sheetName val="Estabil solo-sub base"/>
      <sheetName val="Estabil solo-base"/>
      <sheetName val="Transp mat jaz"/>
      <sheetName val="Aquis mat jaz"/>
      <sheetName val="Escav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Pintura de Ligação"/>
      <sheetName val="CBUQ "/>
      <sheetName val="Transp Agreg (2)"/>
    </sheetNames>
    <sheetDataSet>
      <sheetData sheetId="0" refreshError="1">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RELATÓRIO"/>
      <sheetName val="REAJU (2)"/>
    </sheetNames>
    <sheetDataSet>
      <sheetData sheetId="0">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Plan1"/>
    </sheetNames>
    <sheetDataSet>
      <sheetData sheetId="0">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RELATÓRIO"/>
      <sheetName val="REAJU (2)"/>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 val="indice de reajuste"/>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heetName val="Eventos"/>
      <sheetName val="Comp"/>
      <sheetName val="Cron"/>
      <sheetName val="QCI"/>
      <sheetName val="Cronograma (2)"/>
      <sheetName val="BDI Dif"/>
      <sheetName val="BDI"/>
      <sheetName val="Pintura de Ligação"/>
      <sheetName val="CBUQ "/>
      <sheetName val="Transp Mat Bet"/>
      <sheetName val="Transp Agreg"/>
      <sheetName val="Sinalização"/>
    </sheetNames>
    <sheetDataSet>
      <sheetData sheetId="0"/>
      <sheetData sheetId="1">
        <row r="4">
          <cell r="D4" t="str">
            <v>Data: 02/04/2018</v>
          </cell>
        </row>
      </sheetData>
      <sheetData sheetId="2"/>
      <sheetData sheetId="3"/>
      <sheetData sheetId="4"/>
      <sheetData sheetId="5"/>
      <sheetData sheetId="6"/>
      <sheetData sheetId="7">
        <row r="18">
          <cell r="D18">
            <v>0.1406</v>
          </cell>
        </row>
      </sheetData>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rçam -R. Oregon"/>
      <sheetName val="Cronograma"/>
      <sheetName val="BDI"/>
      <sheetName val="Remoção"/>
      <sheetName val="Remoção Base"/>
      <sheetName val="Transp solo"/>
      <sheetName val="Estabil solo-base"/>
      <sheetName val="Aquis mat jaz"/>
      <sheetName val="Transp mat jaz"/>
      <sheetName val="Imprimação"/>
      <sheetName val="T.S.D"/>
      <sheetName val="Transp Agre"/>
      <sheetName val="Comp 01"/>
      <sheetName val="Plan1"/>
    </sheetNames>
    <sheetDataSet>
      <sheetData sheetId="0"/>
      <sheetData sheetId="1"/>
      <sheetData sheetId="2"/>
      <sheetData sheetId="3">
        <row r="1">
          <cell r="A1" t="str">
            <v>PREFEITURA MUNICIPAL DE SORRISO</v>
          </cell>
        </row>
        <row r="4">
          <cell r="C4" t="str">
            <v>Execução de Pavimentação Asfáltica</v>
          </cell>
        </row>
        <row r="18">
          <cell r="A18" t="str">
            <v>Sorriso, Março 2014</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 val="RELATÓRIO"/>
      <sheetName val="REAJU (2)"/>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Medição "/>
      <sheetName val="Escav mecân"/>
      <sheetName val="Dreno"/>
      <sheetName val="Cerca"/>
      <sheetName val="Valeta"/>
      <sheetName val="Enleivamento"/>
      <sheetName val="Valeta (3)"/>
      <sheetName val="DMT modelo (2)"/>
      <sheetName val="Defensa"/>
      <sheetName val="Placas"/>
      <sheetName val="Grama"/>
      <sheetName val="Pintura"/>
      <sheetName val="REAJU"/>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BreakPreview" zoomScaleNormal="100" zoomScaleSheetLayoutView="100" workbookViewId="0">
      <selection activeCell="C32" sqref="C32"/>
    </sheetView>
  </sheetViews>
  <sheetFormatPr defaultRowHeight="12.75"/>
  <cols>
    <col min="1" max="1" width="23.42578125" style="537" customWidth="1"/>
    <col min="2" max="2" width="37.85546875" style="537" customWidth="1"/>
    <col min="3" max="3" width="30.140625" style="537" customWidth="1"/>
    <col min="4" max="256" width="9.140625" style="537"/>
    <col min="257" max="257" width="23.42578125" style="537" customWidth="1"/>
    <col min="258" max="258" width="37.85546875" style="537" customWidth="1"/>
    <col min="259" max="259" width="30.140625" style="537" customWidth="1"/>
    <col min="260" max="512" width="9.140625" style="537"/>
    <col min="513" max="513" width="23.42578125" style="537" customWidth="1"/>
    <col min="514" max="514" width="37.85546875" style="537" customWidth="1"/>
    <col min="515" max="515" width="30.140625" style="537" customWidth="1"/>
    <col min="516" max="768" width="9.140625" style="537"/>
    <col min="769" max="769" width="23.42578125" style="537" customWidth="1"/>
    <col min="770" max="770" width="37.85546875" style="537" customWidth="1"/>
    <col min="771" max="771" width="30.140625" style="537" customWidth="1"/>
    <col min="772" max="1024" width="9.140625" style="537"/>
    <col min="1025" max="1025" width="23.42578125" style="537" customWidth="1"/>
    <col min="1026" max="1026" width="37.85546875" style="537" customWidth="1"/>
    <col min="1027" max="1027" width="30.140625" style="537" customWidth="1"/>
    <col min="1028" max="1280" width="9.140625" style="537"/>
    <col min="1281" max="1281" width="23.42578125" style="537" customWidth="1"/>
    <col min="1282" max="1282" width="37.85546875" style="537" customWidth="1"/>
    <col min="1283" max="1283" width="30.140625" style="537" customWidth="1"/>
    <col min="1284" max="1536" width="9.140625" style="537"/>
    <col min="1537" max="1537" width="23.42578125" style="537" customWidth="1"/>
    <col min="1538" max="1538" width="37.85546875" style="537" customWidth="1"/>
    <col min="1539" max="1539" width="30.140625" style="537" customWidth="1"/>
    <col min="1540" max="1792" width="9.140625" style="537"/>
    <col min="1793" max="1793" width="23.42578125" style="537" customWidth="1"/>
    <col min="1794" max="1794" width="37.85546875" style="537" customWidth="1"/>
    <col min="1795" max="1795" width="30.140625" style="537" customWidth="1"/>
    <col min="1796" max="2048" width="9.140625" style="537"/>
    <col min="2049" max="2049" width="23.42578125" style="537" customWidth="1"/>
    <col min="2050" max="2050" width="37.85546875" style="537" customWidth="1"/>
    <col min="2051" max="2051" width="30.140625" style="537" customWidth="1"/>
    <col min="2052" max="2304" width="9.140625" style="537"/>
    <col min="2305" max="2305" width="23.42578125" style="537" customWidth="1"/>
    <col min="2306" max="2306" width="37.85546875" style="537" customWidth="1"/>
    <col min="2307" max="2307" width="30.140625" style="537" customWidth="1"/>
    <col min="2308" max="2560" width="9.140625" style="537"/>
    <col min="2561" max="2561" width="23.42578125" style="537" customWidth="1"/>
    <col min="2562" max="2562" width="37.85546875" style="537" customWidth="1"/>
    <col min="2563" max="2563" width="30.140625" style="537" customWidth="1"/>
    <col min="2564" max="2816" width="9.140625" style="537"/>
    <col min="2817" max="2817" width="23.42578125" style="537" customWidth="1"/>
    <col min="2818" max="2818" width="37.85546875" style="537" customWidth="1"/>
    <col min="2819" max="2819" width="30.140625" style="537" customWidth="1"/>
    <col min="2820" max="3072" width="9.140625" style="537"/>
    <col min="3073" max="3073" width="23.42578125" style="537" customWidth="1"/>
    <col min="3074" max="3074" width="37.85546875" style="537" customWidth="1"/>
    <col min="3075" max="3075" width="30.140625" style="537" customWidth="1"/>
    <col min="3076" max="3328" width="9.140625" style="537"/>
    <col min="3329" max="3329" width="23.42578125" style="537" customWidth="1"/>
    <col min="3330" max="3330" width="37.85546875" style="537" customWidth="1"/>
    <col min="3331" max="3331" width="30.140625" style="537" customWidth="1"/>
    <col min="3332" max="3584" width="9.140625" style="537"/>
    <col min="3585" max="3585" width="23.42578125" style="537" customWidth="1"/>
    <col min="3586" max="3586" width="37.85546875" style="537" customWidth="1"/>
    <col min="3587" max="3587" width="30.140625" style="537" customWidth="1"/>
    <col min="3588" max="3840" width="9.140625" style="537"/>
    <col min="3841" max="3841" width="23.42578125" style="537" customWidth="1"/>
    <col min="3842" max="3842" width="37.85546875" style="537" customWidth="1"/>
    <col min="3843" max="3843" width="30.140625" style="537" customWidth="1"/>
    <col min="3844" max="4096" width="9.140625" style="537"/>
    <col min="4097" max="4097" width="23.42578125" style="537" customWidth="1"/>
    <col min="4098" max="4098" width="37.85546875" style="537" customWidth="1"/>
    <col min="4099" max="4099" width="30.140625" style="537" customWidth="1"/>
    <col min="4100" max="4352" width="9.140625" style="537"/>
    <col min="4353" max="4353" width="23.42578125" style="537" customWidth="1"/>
    <col min="4354" max="4354" width="37.85546875" style="537" customWidth="1"/>
    <col min="4355" max="4355" width="30.140625" style="537" customWidth="1"/>
    <col min="4356" max="4608" width="9.140625" style="537"/>
    <col min="4609" max="4609" width="23.42578125" style="537" customWidth="1"/>
    <col min="4610" max="4610" width="37.85546875" style="537" customWidth="1"/>
    <col min="4611" max="4611" width="30.140625" style="537" customWidth="1"/>
    <col min="4612" max="4864" width="9.140625" style="537"/>
    <col min="4865" max="4865" width="23.42578125" style="537" customWidth="1"/>
    <col min="4866" max="4866" width="37.85546875" style="537" customWidth="1"/>
    <col min="4867" max="4867" width="30.140625" style="537" customWidth="1"/>
    <col min="4868" max="5120" width="9.140625" style="537"/>
    <col min="5121" max="5121" width="23.42578125" style="537" customWidth="1"/>
    <col min="5122" max="5122" width="37.85546875" style="537" customWidth="1"/>
    <col min="5123" max="5123" width="30.140625" style="537" customWidth="1"/>
    <col min="5124" max="5376" width="9.140625" style="537"/>
    <col min="5377" max="5377" width="23.42578125" style="537" customWidth="1"/>
    <col min="5378" max="5378" width="37.85546875" style="537" customWidth="1"/>
    <col min="5379" max="5379" width="30.140625" style="537" customWidth="1"/>
    <col min="5380" max="5632" width="9.140625" style="537"/>
    <col min="5633" max="5633" width="23.42578125" style="537" customWidth="1"/>
    <col min="5634" max="5634" width="37.85546875" style="537" customWidth="1"/>
    <col min="5635" max="5635" width="30.140625" style="537" customWidth="1"/>
    <col min="5636" max="5888" width="9.140625" style="537"/>
    <col min="5889" max="5889" width="23.42578125" style="537" customWidth="1"/>
    <col min="5890" max="5890" width="37.85546875" style="537" customWidth="1"/>
    <col min="5891" max="5891" width="30.140625" style="537" customWidth="1"/>
    <col min="5892" max="6144" width="9.140625" style="537"/>
    <col min="6145" max="6145" width="23.42578125" style="537" customWidth="1"/>
    <col min="6146" max="6146" width="37.85546875" style="537" customWidth="1"/>
    <col min="6147" max="6147" width="30.140625" style="537" customWidth="1"/>
    <col min="6148" max="6400" width="9.140625" style="537"/>
    <col min="6401" max="6401" width="23.42578125" style="537" customWidth="1"/>
    <col min="6402" max="6402" width="37.85546875" style="537" customWidth="1"/>
    <col min="6403" max="6403" width="30.140625" style="537" customWidth="1"/>
    <col min="6404" max="6656" width="9.140625" style="537"/>
    <col min="6657" max="6657" width="23.42578125" style="537" customWidth="1"/>
    <col min="6658" max="6658" width="37.85546875" style="537" customWidth="1"/>
    <col min="6659" max="6659" width="30.140625" style="537" customWidth="1"/>
    <col min="6660" max="6912" width="9.140625" style="537"/>
    <col min="6913" max="6913" width="23.42578125" style="537" customWidth="1"/>
    <col min="6914" max="6914" width="37.85546875" style="537" customWidth="1"/>
    <col min="6915" max="6915" width="30.140625" style="537" customWidth="1"/>
    <col min="6916" max="7168" width="9.140625" style="537"/>
    <col min="7169" max="7169" width="23.42578125" style="537" customWidth="1"/>
    <col min="7170" max="7170" width="37.85546875" style="537" customWidth="1"/>
    <col min="7171" max="7171" width="30.140625" style="537" customWidth="1"/>
    <col min="7172" max="7424" width="9.140625" style="537"/>
    <col min="7425" max="7425" width="23.42578125" style="537" customWidth="1"/>
    <col min="7426" max="7426" width="37.85546875" style="537" customWidth="1"/>
    <col min="7427" max="7427" width="30.140625" style="537" customWidth="1"/>
    <col min="7428" max="7680" width="9.140625" style="537"/>
    <col min="7681" max="7681" width="23.42578125" style="537" customWidth="1"/>
    <col min="7682" max="7682" width="37.85546875" style="537" customWidth="1"/>
    <col min="7683" max="7683" width="30.140625" style="537" customWidth="1"/>
    <col min="7684" max="7936" width="9.140625" style="537"/>
    <col min="7937" max="7937" width="23.42578125" style="537" customWidth="1"/>
    <col min="7938" max="7938" width="37.85546875" style="537" customWidth="1"/>
    <col min="7939" max="7939" width="30.140625" style="537" customWidth="1"/>
    <col min="7940" max="8192" width="9.140625" style="537"/>
    <col min="8193" max="8193" width="23.42578125" style="537" customWidth="1"/>
    <col min="8194" max="8194" width="37.85546875" style="537" customWidth="1"/>
    <col min="8195" max="8195" width="30.140625" style="537" customWidth="1"/>
    <col min="8196" max="8448" width="9.140625" style="537"/>
    <col min="8449" max="8449" width="23.42578125" style="537" customWidth="1"/>
    <col min="8450" max="8450" width="37.85546875" style="537" customWidth="1"/>
    <col min="8451" max="8451" width="30.140625" style="537" customWidth="1"/>
    <col min="8452" max="8704" width="9.140625" style="537"/>
    <col min="8705" max="8705" width="23.42578125" style="537" customWidth="1"/>
    <col min="8706" max="8706" width="37.85546875" style="537" customWidth="1"/>
    <col min="8707" max="8707" width="30.140625" style="537" customWidth="1"/>
    <col min="8708" max="8960" width="9.140625" style="537"/>
    <col min="8961" max="8961" width="23.42578125" style="537" customWidth="1"/>
    <col min="8962" max="8962" width="37.85546875" style="537" customWidth="1"/>
    <col min="8963" max="8963" width="30.140625" style="537" customWidth="1"/>
    <col min="8964" max="9216" width="9.140625" style="537"/>
    <col min="9217" max="9217" width="23.42578125" style="537" customWidth="1"/>
    <col min="9218" max="9218" width="37.85546875" style="537" customWidth="1"/>
    <col min="9219" max="9219" width="30.140625" style="537" customWidth="1"/>
    <col min="9220" max="9472" width="9.140625" style="537"/>
    <col min="9473" max="9473" width="23.42578125" style="537" customWidth="1"/>
    <col min="9474" max="9474" width="37.85546875" style="537" customWidth="1"/>
    <col min="9475" max="9475" width="30.140625" style="537" customWidth="1"/>
    <col min="9476" max="9728" width="9.140625" style="537"/>
    <col min="9729" max="9729" width="23.42578125" style="537" customWidth="1"/>
    <col min="9730" max="9730" width="37.85546875" style="537" customWidth="1"/>
    <col min="9731" max="9731" width="30.140625" style="537" customWidth="1"/>
    <col min="9732" max="9984" width="9.140625" style="537"/>
    <col min="9985" max="9985" width="23.42578125" style="537" customWidth="1"/>
    <col min="9986" max="9986" width="37.85546875" style="537" customWidth="1"/>
    <col min="9987" max="9987" width="30.140625" style="537" customWidth="1"/>
    <col min="9988" max="10240" width="9.140625" style="537"/>
    <col min="10241" max="10241" width="23.42578125" style="537" customWidth="1"/>
    <col min="10242" max="10242" width="37.85546875" style="537" customWidth="1"/>
    <col min="10243" max="10243" width="30.140625" style="537" customWidth="1"/>
    <col min="10244" max="10496" width="9.140625" style="537"/>
    <col min="10497" max="10497" width="23.42578125" style="537" customWidth="1"/>
    <col min="10498" max="10498" width="37.85546875" style="537" customWidth="1"/>
    <col min="10499" max="10499" width="30.140625" style="537" customWidth="1"/>
    <col min="10500" max="10752" width="9.140625" style="537"/>
    <col min="10753" max="10753" width="23.42578125" style="537" customWidth="1"/>
    <col min="10754" max="10754" width="37.85546875" style="537" customWidth="1"/>
    <col min="10755" max="10755" width="30.140625" style="537" customWidth="1"/>
    <col min="10756" max="11008" width="9.140625" style="537"/>
    <col min="11009" max="11009" width="23.42578125" style="537" customWidth="1"/>
    <col min="11010" max="11010" width="37.85546875" style="537" customWidth="1"/>
    <col min="11011" max="11011" width="30.140625" style="537" customWidth="1"/>
    <col min="11012" max="11264" width="9.140625" style="537"/>
    <col min="11265" max="11265" width="23.42578125" style="537" customWidth="1"/>
    <col min="11266" max="11266" width="37.85546875" style="537" customWidth="1"/>
    <col min="11267" max="11267" width="30.140625" style="537" customWidth="1"/>
    <col min="11268" max="11520" width="9.140625" style="537"/>
    <col min="11521" max="11521" width="23.42578125" style="537" customWidth="1"/>
    <col min="11522" max="11522" width="37.85546875" style="537" customWidth="1"/>
    <col min="11523" max="11523" width="30.140625" style="537" customWidth="1"/>
    <col min="11524" max="11776" width="9.140625" style="537"/>
    <col min="11777" max="11777" width="23.42578125" style="537" customWidth="1"/>
    <col min="11778" max="11778" width="37.85546875" style="537" customWidth="1"/>
    <col min="11779" max="11779" width="30.140625" style="537" customWidth="1"/>
    <col min="11780" max="12032" width="9.140625" style="537"/>
    <col min="12033" max="12033" width="23.42578125" style="537" customWidth="1"/>
    <col min="12034" max="12034" width="37.85546875" style="537" customWidth="1"/>
    <col min="12035" max="12035" width="30.140625" style="537" customWidth="1"/>
    <col min="12036" max="12288" width="9.140625" style="537"/>
    <col min="12289" max="12289" width="23.42578125" style="537" customWidth="1"/>
    <col min="12290" max="12290" width="37.85546875" style="537" customWidth="1"/>
    <col min="12291" max="12291" width="30.140625" style="537" customWidth="1"/>
    <col min="12292" max="12544" width="9.140625" style="537"/>
    <col min="12545" max="12545" width="23.42578125" style="537" customWidth="1"/>
    <col min="12546" max="12546" width="37.85546875" style="537" customWidth="1"/>
    <col min="12547" max="12547" width="30.140625" style="537" customWidth="1"/>
    <col min="12548" max="12800" width="9.140625" style="537"/>
    <col min="12801" max="12801" width="23.42578125" style="537" customWidth="1"/>
    <col min="12802" max="12802" width="37.85546875" style="537" customWidth="1"/>
    <col min="12803" max="12803" width="30.140625" style="537" customWidth="1"/>
    <col min="12804" max="13056" width="9.140625" style="537"/>
    <col min="13057" max="13057" width="23.42578125" style="537" customWidth="1"/>
    <col min="13058" max="13058" width="37.85546875" style="537" customWidth="1"/>
    <col min="13059" max="13059" width="30.140625" style="537" customWidth="1"/>
    <col min="13060" max="13312" width="9.140625" style="537"/>
    <col min="13313" max="13313" width="23.42578125" style="537" customWidth="1"/>
    <col min="13314" max="13314" width="37.85546875" style="537" customWidth="1"/>
    <col min="13315" max="13315" width="30.140625" style="537" customWidth="1"/>
    <col min="13316" max="13568" width="9.140625" style="537"/>
    <col min="13569" max="13569" width="23.42578125" style="537" customWidth="1"/>
    <col min="13570" max="13570" width="37.85546875" style="537" customWidth="1"/>
    <col min="13571" max="13571" width="30.140625" style="537" customWidth="1"/>
    <col min="13572" max="13824" width="9.140625" style="537"/>
    <col min="13825" max="13825" width="23.42578125" style="537" customWidth="1"/>
    <col min="13826" max="13826" width="37.85546875" style="537" customWidth="1"/>
    <col min="13827" max="13827" width="30.140625" style="537" customWidth="1"/>
    <col min="13828" max="14080" width="9.140625" style="537"/>
    <col min="14081" max="14081" width="23.42578125" style="537" customWidth="1"/>
    <col min="14082" max="14082" width="37.85546875" style="537" customWidth="1"/>
    <col min="14083" max="14083" width="30.140625" style="537" customWidth="1"/>
    <col min="14084" max="14336" width="9.140625" style="537"/>
    <col min="14337" max="14337" width="23.42578125" style="537" customWidth="1"/>
    <col min="14338" max="14338" width="37.85546875" style="537" customWidth="1"/>
    <col min="14339" max="14339" width="30.140625" style="537" customWidth="1"/>
    <col min="14340" max="14592" width="9.140625" style="537"/>
    <col min="14593" max="14593" width="23.42578125" style="537" customWidth="1"/>
    <col min="14594" max="14594" width="37.85546875" style="537" customWidth="1"/>
    <col min="14595" max="14595" width="30.140625" style="537" customWidth="1"/>
    <col min="14596" max="14848" width="9.140625" style="537"/>
    <col min="14849" max="14849" width="23.42578125" style="537" customWidth="1"/>
    <col min="14850" max="14850" width="37.85546875" style="537" customWidth="1"/>
    <col min="14851" max="14851" width="30.140625" style="537" customWidth="1"/>
    <col min="14852" max="15104" width="9.140625" style="537"/>
    <col min="15105" max="15105" width="23.42578125" style="537" customWidth="1"/>
    <col min="15106" max="15106" width="37.85546875" style="537" customWidth="1"/>
    <col min="15107" max="15107" width="30.140625" style="537" customWidth="1"/>
    <col min="15108" max="15360" width="9.140625" style="537"/>
    <col min="15361" max="15361" width="23.42578125" style="537" customWidth="1"/>
    <col min="15362" max="15362" width="37.85546875" style="537" customWidth="1"/>
    <col min="15363" max="15363" width="30.140625" style="537" customWidth="1"/>
    <col min="15364" max="15616" width="9.140625" style="537"/>
    <col min="15617" max="15617" width="23.42578125" style="537" customWidth="1"/>
    <col min="15618" max="15618" width="37.85546875" style="537" customWidth="1"/>
    <col min="15619" max="15619" width="30.140625" style="537" customWidth="1"/>
    <col min="15620" max="15872" width="9.140625" style="537"/>
    <col min="15873" max="15873" width="23.42578125" style="537" customWidth="1"/>
    <col min="15874" max="15874" width="37.85546875" style="537" customWidth="1"/>
    <col min="15875" max="15875" width="30.140625" style="537" customWidth="1"/>
    <col min="15876" max="16128" width="9.140625" style="537"/>
    <col min="16129" max="16129" width="23.42578125" style="537" customWidth="1"/>
    <col min="16130" max="16130" width="37.85546875" style="537" customWidth="1"/>
    <col min="16131" max="16131" width="30.140625" style="537" customWidth="1"/>
    <col min="16132" max="16384" width="9.140625" style="537"/>
  </cols>
  <sheetData>
    <row r="1" spans="1:3" ht="42">
      <c r="A1" s="931" t="s">
        <v>216</v>
      </c>
      <c r="B1" s="931"/>
      <c r="C1" s="931"/>
    </row>
    <row r="26" spans="1:3" ht="53.25">
      <c r="A26" s="932" t="s">
        <v>217</v>
      </c>
      <c r="B26" s="932"/>
      <c r="C26" s="932"/>
    </row>
    <row r="27" spans="1:3" ht="32.25" customHeight="1">
      <c r="A27" s="933" t="s">
        <v>566</v>
      </c>
      <c r="B27" s="933"/>
      <c r="C27" s="933"/>
    </row>
    <row r="28" spans="1:3" ht="13.5" customHeight="1">
      <c r="A28" s="933"/>
      <c r="B28" s="933"/>
      <c r="C28" s="933"/>
    </row>
    <row r="29" spans="1:3" ht="13.5" customHeight="1">
      <c r="A29" s="933"/>
      <c r="B29" s="933"/>
      <c r="C29" s="933"/>
    </row>
    <row r="30" spans="1:3" ht="13.5" customHeight="1">
      <c r="A30" s="933"/>
      <c r="B30" s="933"/>
      <c r="C30" s="933"/>
    </row>
    <row r="31" spans="1:3" ht="13.5" customHeight="1"/>
    <row r="32" spans="1:3" ht="13.5" customHeight="1"/>
    <row r="33" spans="1:1" ht="13.5" customHeight="1"/>
    <row r="34" spans="1:1" ht="13.5" customHeight="1"/>
    <row r="39" spans="1:1" ht="15">
      <c r="A39" s="392" t="str">
        <f>Orç!C2</f>
        <v>Obra: Pavimentação Asfáltica</v>
      </c>
    </row>
    <row r="40" spans="1:1" ht="15">
      <c r="A40" s="392" t="str">
        <f>Orç!C5</f>
        <v>Prazo de Execução: 120 dias</v>
      </c>
    </row>
    <row r="41" spans="1:1" ht="15">
      <c r="A41" s="392" t="str">
        <f>Orç!C6</f>
        <v>Área: 44.699,84m²</v>
      </c>
    </row>
    <row r="42" spans="1:1" ht="15">
      <c r="A42" s="392" t="s">
        <v>135</v>
      </c>
    </row>
  </sheetData>
  <mergeCells count="3">
    <mergeCell ref="A1:C1"/>
    <mergeCell ref="A26:C26"/>
    <mergeCell ref="A27:C30"/>
  </mergeCells>
  <printOptions horizontalCentered="1"/>
  <pageMargins left="0.51181102362204722" right="0.51181102362204722" top="0.78740157480314965" bottom="0.78740157480314965"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59"/>
  <sheetViews>
    <sheetView showGridLines="0" view="pageBreakPreview" zoomScale="90" zoomScaleNormal="85" zoomScaleSheetLayoutView="90" workbookViewId="0">
      <selection activeCell="A37" sqref="A37:N37"/>
    </sheetView>
  </sheetViews>
  <sheetFormatPr defaultColWidth="10.7109375" defaultRowHeight="12"/>
  <cols>
    <col min="1" max="1" width="8.7109375" style="34" customWidth="1"/>
    <col min="2" max="2" width="2.7109375" style="34" customWidth="1"/>
    <col min="3" max="4" width="8.7109375" style="34" customWidth="1"/>
    <col min="5" max="5" width="2.7109375" style="34" customWidth="1"/>
    <col min="6" max="6" width="8.7109375" style="34" customWidth="1"/>
    <col min="7" max="12" width="12.7109375" style="34" customWidth="1"/>
    <col min="13" max="13" width="14.7109375" style="34" customWidth="1"/>
    <col min="14" max="14" width="12.7109375" style="34" customWidth="1"/>
    <col min="15" max="253" width="10.7109375" style="24" customWidth="1"/>
    <col min="254" max="16384" width="10.7109375" style="24"/>
  </cols>
  <sheetData>
    <row r="1" spans="1:21" ht="15" customHeight="1">
      <c r="A1" s="1062" t="s">
        <v>117</v>
      </c>
      <c r="B1" s="1063"/>
      <c r="C1" s="1063"/>
      <c r="D1" s="1063"/>
      <c r="E1" s="1063"/>
      <c r="F1" s="1063"/>
      <c r="G1" s="1063"/>
      <c r="H1" s="1063"/>
      <c r="I1" s="1063"/>
      <c r="J1" s="1063"/>
      <c r="K1" s="1063"/>
      <c r="L1" s="1063"/>
      <c r="M1" s="1063"/>
      <c r="N1" s="1064"/>
      <c r="P1" s="25"/>
    </row>
    <row r="2" spans="1:21" ht="15" customHeight="1">
      <c r="A2" s="1065"/>
      <c r="B2" s="1066"/>
      <c r="C2" s="1066"/>
      <c r="D2" s="1066"/>
      <c r="E2" s="1066"/>
      <c r="F2" s="1066"/>
      <c r="G2" s="1066"/>
      <c r="H2" s="1066"/>
      <c r="I2" s="1066"/>
      <c r="J2" s="1066"/>
      <c r="K2" s="1066"/>
      <c r="L2" s="1066"/>
      <c r="M2" s="1066"/>
      <c r="N2" s="1067"/>
      <c r="P2" s="25"/>
    </row>
    <row r="3" spans="1:21" ht="15" customHeight="1">
      <c r="A3" s="1068"/>
      <c r="B3" s="1069"/>
      <c r="C3" s="1069"/>
      <c r="D3" s="1069"/>
      <c r="E3" s="1069"/>
      <c r="F3" s="1069"/>
      <c r="G3" s="1069"/>
      <c r="H3" s="1069"/>
      <c r="I3" s="1069"/>
      <c r="J3" s="1069"/>
      <c r="K3" s="1069"/>
      <c r="L3" s="1069"/>
      <c r="M3" s="1069"/>
      <c r="N3" s="1070"/>
    </row>
    <row r="4" spans="1:21" ht="15" customHeight="1">
      <c r="A4" s="69" t="s">
        <v>28</v>
      </c>
      <c r="B4" s="70"/>
      <c r="C4" s="70" t="s">
        <v>114</v>
      </c>
      <c r="D4" s="71"/>
      <c r="E4" s="71"/>
      <c r="F4" s="71"/>
      <c r="G4" s="71"/>
      <c r="H4" s="71"/>
      <c r="I4" s="1088" t="s">
        <v>27</v>
      </c>
      <c r="J4" s="1088"/>
      <c r="K4" s="1088"/>
      <c r="L4" s="1088"/>
      <c r="M4" s="1088"/>
      <c r="N4" s="1088"/>
    </row>
    <row r="5" spans="1:21" ht="15" customHeight="1">
      <c r="A5" s="73" t="s">
        <v>30</v>
      </c>
      <c r="B5" s="74"/>
      <c r="C5" s="74" t="s">
        <v>115</v>
      </c>
      <c r="D5" s="75"/>
      <c r="E5" s="75"/>
      <c r="F5" s="75"/>
      <c r="G5" s="75"/>
      <c r="H5" s="75"/>
      <c r="I5" s="1089" t="s">
        <v>422</v>
      </c>
      <c r="J5" s="1089"/>
      <c r="K5" s="1089"/>
      <c r="L5" s="1089"/>
      <c r="M5" s="1089"/>
      <c r="N5" s="1089"/>
    </row>
    <row r="6" spans="1:21" ht="15" customHeight="1">
      <c r="A6" s="73" t="s">
        <v>31</v>
      </c>
      <c r="B6" s="74"/>
      <c r="C6" s="74" t="s">
        <v>116</v>
      </c>
      <c r="D6" s="77"/>
      <c r="E6" s="75"/>
      <c r="F6" s="77"/>
      <c r="G6" s="77"/>
      <c r="H6" s="77"/>
      <c r="I6" s="1089"/>
      <c r="J6" s="1089"/>
      <c r="K6" s="1089"/>
      <c r="L6" s="1089"/>
      <c r="M6" s="1089"/>
      <c r="N6" s="1089"/>
      <c r="S6" s="26"/>
      <c r="T6" s="26"/>
      <c r="U6" s="26"/>
    </row>
    <row r="7" spans="1:21" ht="15" customHeight="1">
      <c r="A7" s="78" t="s">
        <v>33</v>
      </c>
      <c r="B7" s="79"/>
      <c r="C7" s="80" t="s">
        <v>34</v>
      </c>
      <c r="D7" s="81"/>
      <c r="E7" s="81"/>
      <c r="F7" s="79"/>
      <c r="G7" s="80"/>
      <c r="H7" s="80"/>
      <c r="I7" s="79"/>
      <c r="J7" s="79"/>
      <c r="K7" s="79"/>
      <c r="L7" s="79"/>
      <c r="M7" s="80"/>
      <c r="N7" s="82"/>
      <c r="P7" s="26"/>
      <c r="Q7" s="26"/>
      <c r="R7" s="26"/>
      <c r="S7" s="26"/>
      <c r="T7" s="26"/>
      <c r="U7" s="26"/>
    </row>
    <row r="8" spans="1:21" ht="40.5">
      <c r="A8" s="1090" t="s">
        <v>35</v>
      </c>
      <c r="B8" s="1091"/>
      <c r="C8" s="1091"/>
      <c r="D8" s="1091"/>
      <c r="E8" s="1091"/>
      <c r="F8" s="1092"/>
      <c r="G8" s="250" t="s">
        <v>36</v>
      </c>
      <c r="H8" s="250" t="s">
        <v>37</v>
      </c>
      <c r="I8" s="250" t="s">
        <v>38</v>
      </c>
      <c r="J8" s="250" t="s">
        <v>423</v>
      </c>
      <c r="K8" s="1077" t="s">
        <v>424</v>
      </c>
      <c r="L8" s="775" t="s">
        <v>425</v>
      </c>
      <c r="M8" s="775" t="s">
        <v>426</v>
      </c>
      <c r="N8" s="776" t="s">
        <v>123</v>
      </c>
      <c r="O8" s="788"/>
      <c r="P8" s="26"/>
      <c r="Q8" s="27"/>
      <c r="R8" s="26"/>
      <c r="S8" s="26"/>
      <c r="T8" s="28"/>
      <c r="U8" s="26"/>
    </row>
    <row r="9" spans="1:21" ht="15" customHeight="1">
      <c r="A9" s="1093"/>
      <c r="B9" s="1094"/>
      <c r="C9" s="1094"/>
      <c r="D9" s="1094"/>
      <c r="E9" s="1094"/>
      <c r="F9" s="1095"/>
      <c r="G9" s="769" t="s">
        <v>42</v>
      </c>
      <c r="H9" s="769" t="s">
        <v>42</v>
      </c>
      <c r="I9" s="255" t="s">
        <v>43</v>
      </c>
      <c r="J9" s="255"/>
      <c r="K9" s="1078"/>
      <c r="L9" s="777" t="s">
        <v>17</v>
      </c>
      <c r="M9" s="769" t="s">
        <v>42</v>
      </c>
      <c r="N9" s="769" t="s">
        <v>32</v>
      </c>
      <c r="O9" s="788"/>
      <c r="P9" s="26"/>
      <c r="Q9" s="27"/>
      <c r="R9" s="26"/>
      <c r="S9" s="26"/>
      <c r="T9" s="28"/>
      <c r="U9" s="26"/>
    </row>
    <row r="10" spans="1:21" ht="13.5" customHeight="1">
      <c r="A10" s="1085" t="s">
        <v>119</v>
      </c>
      <c r="B10" s="1086"/>
      <c r="C10" s="1086"/>
      <c r="D10" s="1086"/>
      <c r="E10" s="1086"/>
      <c r="F10" s="1086"/>
      <c r="G10" s="1086"/>
      <c r="H10" s="1086"/>
      <c r="I10" s="1086"/>
      <c r="J10" s="1086"/>
      <c r="K10" s="1086"/>
      <c r="L10" s="1086"/>
      <c r="M10" s="1086"/>
      <c r="N10" s="1087"/>
      <c r="O10" s="789"/>
      <c r="P10" s="26"/>
      <c r="Q10" s="27"/>
      <c r="R10" s="26"/>
      <c r="S10" s="26"/>
      <c r="T10" s="28"/>
      <c r="U10" s="26"/>
    </row>
    <row r="11" spans="1:21" ht="13.5" customHeight="1">
      <c r="A11" s="778">
        <v>0</v>
      </c>
      <c r="B11" s="779" t="s">
        <v>363</v>
      </c>
      <c r="C11" s="778">
        <v>3.6</v>
      </c>
      <c r="D11" s="778">
        <v>1</v>
      </c>
      <c r="E11" s="779" t="s">
        <v>363</v>
      </c>
      <c r="F11" s="778">
        <v>0</v>
      </c>
      <c r="G11" s="780">
        <f>((D11-A11)*20)+F11-C11</f>
        <v>16.399999999999999</v>
      </c>
      <c r="H11" s="780">
        <v>7.7</v>
      </c>
      <c r="I11" s="780">
        <f>H11*G11</f>
        <v>126.27999999999999</v>
      </c>
      <c r="J11" s="781">
        <v>99.77</v>
      </c>
      <c r="K11" s="781">
        <v>99.738</v>
      </c>
      <c r="L11" s="781">
        <f>J11-K11</f>
        <v>3.1999999999996476E-2</v>
      </c>
      <c r="M11" s="782">
        <v>0.32</v>
      </c>
      <c r="N11" s="783">
        <f>(M11*I11)+(L11*I11)</f>
        <v>44.450559999999555</v>
      </c>
      <c r="O11" s="789"/>
      <c r="P11" s="26"/>
      <c r="Q11" s="27"/>
      <c r="R11" s="26"/>
      <c r="S11" s="26"/>
      <c r="T11" s="28"/>
      <c r="U11" s="26"/>
    </row>
    <row r="12" spans="1:21" ht="13.5" customHeight="1">
      <c r="A12" s="778">
        <v>1</v>
      </c>
      <c r="B12" s="779" t="s">
        <v>363</v>
      </c>
      <c r="C12" s="778">
        <v>0</v>
      </c>
      <c r="D12" s="778">
        <v>2</v>
      </c>
      <c r="E12" s="779" t="s">
        <v>363</v>
      </c>
      <c r="F12" s="778">
        <v>0</v>
      </c>
      <c r="G12" s="780">
        <f t="shared" ref="G12:G19" si="0">((D12-A12)*20)+F12-C12</f>
        <v>20</v>
      </c>
      <c r="H12" s="780">
        <v>7.7</v>
      </c>
      <c r="I12" s="780">
        <f t="shared" ref="I12:I20" si="1">H12*G12</f>
        <v>154</v>
      </c>
      <c r="J12" s="781">
        <v>99.513000000000005</v>
      </c>
      <c r="K12" s="781">
        <v>99.33</v>
      </c>
      <c r="L12" s="781">
        <f t="shared" ref="L12:L56" si="2">J12-K12</f>
        <v>0.18300000000000693</v>
      </c>
      <c r="M12" s="782">
        <v>0.32</v>
      </c>
      <c r="N12" s="783">
        <f t="shared" ref="N12:N58" si="3">(M12*I12)+(L12*I12)</f>
        <v>77.462000000001069</v>
      </c>
      <c r="O12" s="789"/>
      <c r="P12" s="26"/>
      <c r="Q12" s="27"/>
      <c r="R12" s="26"/>
      <c r="S12" s="26"/>
      <c r="T12" s="28"/>
      <c r="U12" s="26"/>
    </row>
    <row r="13" spans="1:21" ht="13.5" customHeight="1">
      <c r="A13" s="778">
        <v>2</v>
      </c>
      <c r="B13" s="779" t="s">
        <v>363</v>
      </c>
      <c r="C13" s="778">
        <v>0</v>
      </c>
      <c r="D13" s="778">
        <v>3</v>
      </c>
      <c r="E13" s="779" t="s">
        <v>363</v>
      </c>
      <c r="F13" s="778">
        <v>0</v>
      </c>
      <c r="G13" s="780">
        <f t="shared" si="0"/>
        <v>20</v>
      </c>
      <c r="H13" s="780">
        <v>7.7</v>
      </c>
      <c r="I13" s="780">
        <f t="shared" si="1"/>
        <v>154</v>
      </c>
      <c r="J13" s="781">
        <v>99.048000000000002</v>
      </c>
      <c r="K13" s="781">
        <v>98.921000000000006</v>
      </c>
      <c r="L13" s="781">
        <f t="shared" si="2"/>
        <v>0.12699999999999534</v>
      </c>
      <c r="M13" s="782">
        <v>0.32</v>
      </c>
      <c r="N13" s="783">
        <f t="shared" si="3"/>
        <v>68.837999999999283</v>
      </c>
      <c r="O13" s="789"/>
      <c r="P13" s="26"/>
      <c r="Q13" s="27"/>
      <c r="R13" s="26"/>
      <c r="S13" s="26"/>
      <c r="T13" s="28"/>
      <c r="U13" s="26"/>
    </row>
    <row r="14" spans="1:21" ht="13.5" customHeight="1">
      <c r="A14" s="778">
        <v>3</v>
      </c>
      <c r="B14" s="779" t="s">
        <v>363</v>
      </c>
      <c r="C14" s="778">
        <v>0</v>
      </c>
      <c r="D14" s="778">
        <v>4</v>
      </c>
      <c r="E14" s="779" t="s">
        <v>363</v>
      </c>
      <c r="F14" s="778">
        <v>0</v>
      </c>
      <c r="G14" s="780">
        <f t="shared" si="0"/>
        <v>20</v>
      </c>
      <c r="H14" s="780">
        <v>7.7</v>
      </c>
      <c r="I14" s="780">
        <f t="shared" si="1"/>
        <v>154</v>
      </c>
      <c r="J14" s="781">
        <v>98.49</v>
      </c>
      <c r="K14" s="781">
        <v>98.397999999999996</v>
      </c>
      <c r="L14" s="781">
        <f t="shared" si="2"/>
        <v>9.1999999999998749E-2</v>
      </c>
      <c r="M14" s="782">
        <v>0.32</v>
      </c>
      <c r="N14" s="783">
        <f t="shared" si="3"/>
        <v>63.447999999999809</v>
      </c>
      <c r="O14" s="789"/>
      <c r="P14" s="26"/>
      <c r="Q14" s="27"/>
      <c r="R14" s="26"/>
      <c r="S14" s="26"/>
      <c r="T14" s="28"/>
      <c r="U14" s="26"/>
    </row>
    <row r="15" spans="1:21" ht="13.5" customHeight="1">
      <c r="A15" s="778">
        <v>4</v>
      </c>
      <c r="B15" s="779" t="s">
        <v>363</v>
      </c>
      <c r="C15" s="778">
        <v>0</v>
      </c>
      <c r="D15" s="778">
        <v>5</v>
      </c>
      <c r="E15" s="779" t="s">
        <v>363</v>
      </c>
      <c r="F15" s="778">
        <v>0</v>
      </c>
      <c r="G15" s="780">
        <f t="shared" si="0"/>
        <v>20</v>
      </c>
      <c r="H15" s="780">
        <v>7.7</v>
      </c>
      <c r="I15" s="780">
        <f t="shared" si="1"/>
        <v>154</v>
      </c>
      <c r="J15" s="781">
        <v>97.503</v>
      </c>
      <c r="K15" s="781">
        <v>97.460999999999999</v>
      </c>
      <c r="L15" s="781">
        <f t="shared" si="2"/>
        <v>4.2000000000001592E-2</v>
      </c>
      <c r="M15" s="782">
        <v>0.32</v>
      </c>
      <c r="N15" s="783">
        <f t="shared" si="3"/>
        <v>55.748000000000246</v>
      </c>
      <c r="O15" s="789"/>
      <c r="P15" s="26"/>
      <c r="Q15" s="27"/>
      <c r="R15" s="26"/>
      <c r="S15" s="26"/>
      <c r="T15" s="28"/>
      <c r="U15" s="26"/>
    </row>
    <row r="16" spans="1:21" ht="13.5" customHeight="1">
      <c r="A16" s="778">
        <v>5</v>
      </c>
      <c r="B16" s="779" t="s">
        <v>363</v>
      </c>
      <c r="C16" s="778">
        <v>0</v>
      </c>
      <c r="D16" s="778">
        <v>6</v>
      </c>
      <c r="E16" s="779" t="s">
        <v>363</v>
      </c>
      <c r="F16" s="778">
        <v>0</v>
      </c>
      <c r="G16" s="780">
        <f t="shared" si="0"/>
        <v>20</v>
      </c>
      <c r="H16" s="780">
        <v>7.7</v>
      </c>
      <c r="I16" s="780">
        <f t="shared" si="1"/>
        <v>154</v>
      </c>
      <c r="J16" s="781">
        <v>96.56</v>
      </c>
      <c r="K16" s="781">
        <v>96.409000000000006</v>
      </c>
      <c r="L16" s="781">
        <f t="shared" si="2"/>
        <v>0.15099999999999625</v>
      </c>
      <c r="M16" s="782">
        <v>0.32</v>
      </c>
      <c r="N16" s="783">
        <f t="shared" si="3"/>
        <v>72.533999999999423</v>
      </c>
      <c r="O16" s="789"/>
      <c r="P16" s="26"/>
      <c r="Q16" s="27"/>
      <c r="R16" s="26"/>
      <c r="S16" s="26"/>
      <c r="T16" s="28"/>
      <c r="U16" s="26"/>
    </row>
    <row r="17" spans="1:21" ht="13.5" customHeight="1">
      <c r="A17" s="778">
        <v>6</v>
      </c>
      <c r="B17" s="779" t="s">
        <v>363</v>
      </c>
      <c r="C17" s="778">
        <v>0</v>
      </c>
      <c r="D17" s="778">
        <v>7</v>
      </c>
      <c r="E17" s="779" t="s">
        <v>363</v>
      </c>
      <c r="F17" s="778">
        <v>0</v>
      </c>
      <c r="G17" s="780">
        <f t="shared" si="0"/>
        <v>20</v>
      </c>
      <c r="H17" s="780">
        <v>7.7</v>
      </c>
      <c r="I17" s="780">
        <f t="shared" si="1"/>
        <v>154</v>
      </c>
      <c r="J17" s="781">
        <v>95.566000000000003</v>
      </c>
      <c r="K17" s="781">
        <v>95.355999999999995</v>
      </c>
      <c r="L17" s="781">
        <f t="shared" si="2"/>
        <v>0.21000000000000796</v>
      </c>
      <c r="M17" s="782">
        <v>0.32</v>
      </c>
      <c r="N17" s="783">
        <f t="shared" si="3"/>
        <v>81.620000000001227</v>
      </c>
      <c r="O17" s="789"/>
      <c r="P17" s="26"/>
      <c r="Q17" s="27"/>
      <c r="R17" s="26"/>
      <c r="S17" s="26"/>
      <c r="T17" s="28"/>
      <c r="U17" s="26"/>
    </row>
    <row r="18" spans="1:21" ht="13.5" customHeight="1">
      <c r="A18" s="778">
        <v>7</v>
      </c>
      <c r="B18" s="779" t="s">
        <v>363</v>
      </c>
      <c r="C18" s="778">
        <v>0</v>
      </c>
      <c r="D18" s="778">
        <v>8</v>
      </c>
      <c r="E18" s="779" t="s">
        <v>363</v>
      </c>
      <c r="F18" s="778">
        <v>0</v>
      </c>
      <c r="G18" s="780">
        <f t="shared" si="0"/>
        <v>20</v>
      </c>
      <c r="H18" s="780">
        <v>7.7</v>
      </c>
      <c r="I18" s="780">
        <f t="shared" si="1"/>
        <v>154</v>
      </c>
      <c r="J18" s="781">
        <v>94.43</v>
      </c>
      <c r="K18" s="781">
        <v>94.304000000000002</v>
      </c>
      <c r="L18" s="781">
        <f t="shared" si="2"/>
        <v>0.12600000000000477</v>
      </c>
      <c r="M18" s="782">
        <v>0.32</v>
      </c>
      <c r="N18" s="783">
        <f t="shared" si="3"/>
        <v>68.684000000000736</v>
      </c>
      <c r="O18" s="789"/>
      <c r="P18" s="26"/>
      <c r="Q18" s="27"/>
      <c r="R18" s="26"/>
      <c r="S18" s="26"/>
      <c r="T18" s="28"/>
      <c r="U18" s="26"/>
    </row>
    <row r="19" spans="1:21" ht="13.5" customHeight="1">
      <c r="A19" s="778">
        <v>8</v>
      </c>
      <c r="B19" s="779" t="s">
        <v>363</v>
      </c>
      <c r="C19" s="778">
        <v>0</v>
      </c>
      <c r="D19" s="778">
        <v>9</v>
      </c>
      <c r="E19" s="779" t="s">
        <v>363</v>
      </c>
      <c r="F19" s="778">
        <v>0</v>
      </c>
      <c r="G19" s="780">
        <f t="shared" si="0"/>
        <v>20</v>
      </c>
      <c r="H19" s="780">
        <v>7.7</v>
      </c>
      <c r="I19" s="780">
        <f t="shared" si="1"/>
        <v>154</v>
      </c>
      <c r="J19" s="781">
        <v>93.301000000000002</v>
      </c>
      <c r="K19" s="781">
        <v>93.251000000000005</v>
      </c>
      <c r="L19" s="781">
        <f t="shared" si="2"/>
        <v>4.9999999999997158E-2</v>
      </c>
      <c r="M19" s="782">
        <v>0.32</v>
      </c>
      <c r="N19" s="783">
        <f t="shared" si="3"/>
        <v>56.979999999999563</v>
      </c>
      <c r="O19" s="789"/>
      <c r="P19" s="26"/>
      <c r="Q19" s="27"/>
      <c r="R19" s="26"/>
      <c r="S19" s="26"/>
      <c r="T19" s="28"/>
      <c r="U19" s="26"/>
    </row>
    <row r="20" spans="1:21" ht="13.5" customHeight="1">
      <c r="A20" s="778">
        <v>9</v>
      </c>
      <c r="B20" s="779" t="s">
        <v>363</v>
      </c>
      <c r="C20" s="778">
        <v>0</v>
      </c>
      <c r="D20" s="778">
        <v>9</v>
      </c>
      <c r="E20" s="779" t="s">
        <v>363</v>
      </c>
      <c r="F20" s="778">
        <v>6</v>
      </c>
      <c r="G20" s="780">
        <v>6</v>
      </c>
      <c r="H20" s="780">
        <v>7.7</v>
      </c>
      <c r="I20" s="780">
        <f t="shared" si="1"/>
        <v>46.2</v>
      </c>
      <c r="J20" s="781">
        <v>92.2</v>
      </c>
      <c r="K20" s="781">
        <v>92.2</v>
      </c>
      <c r="L20" s="781">
        <f t="shared" si="2"/>
        <v>0</v>
      </c>
      <c r="M20" s="782">
        <v>0.32</v>
      </c>
      <c r="N20" s="783">
        <f t="shared" si="3"/>
        <v>14.784000000000001</v>
      </c>
      <c r="O20" s="789">
        <f>SUM(N11:N20)+O58</f>
        <v>605.64296000000093</v>
      </c>
      <c r="P20" s="26"/>
      <c r="Q20" s="27"/>
      <c r="R20" s="26"/>
      <c r="S20" s="26"/>
      <c r="T20" s="28"/>
      <c r="U20" s="26"/>
    </row>
    <row r="21" spans="1:21" ht="13.5" customHeight="1">
      <c r="A21" s="1085" t="s">
        <v>120</v>
      </c>
      <c r="B21" s="1086"/>
      <c r="C21" s="1086"/>
      <c r="D21" s="1086"/>
      <c r="E21" s="1086"/>
      <c r="F21" s="1086"/>
      <c r="G21" s="1086"/>
      <c r="H21" s="1086"/>
      <c r="I21" s="1086"/>
      <c r="J21" s="1086"/>
      <c r="K21" s="1086"/>
      <c r="L21" s="1086"/>
      <c r="M21" s="1086"/>
      <c r="N21" s="1087"/>
      <c r="O21" s="789"/>
      <c r="P21" s="26"/>
      <c r="Q21" s="27"/>
      <c r="R21" s="26"/>
      <c r="S21" s="26"/>
      <c r="T21" s="28"/>
      <c r="U21" s="26"/>
    </row>
    <row r="22" spans="1:21" ht="13.5" customHeight="1">
      <c r="A22" s="778">
        <v>0</v>
      </c>
      <c r="B22" s="779" t="s">
        <v>363</v>
      </c>
      <c r="C22" s="778">
        <v>3.7</v>
      </c>
      <c r="D22" s="778">
        <v>1</v>
      </c>
      <c r="E22" s="779" t="s">
        <v>363</v>
      </c>
      <c r="F22" s="778">
        <v>0</v>
      </c>
      <c r="G22" s="780">
        <f>((D22-A22)*20)+F22-C22</f>
        <v>16.3</v>
      </c>
      <c r="H22" s="780">
        <v>7.7</v>
      </c>
      <c r="I22" s="780">
        <f>H22*G22</f>
        <v>125.51</v>
      </c>
      <c r="J22" s="781">
        <v>99.87</v>
      </c>
      <c r="K22" s="781">
        <v>99.891000000000005</v>
      </c>
      <c r="L22" s="784">
        <f t="shared" si="2"/>
        <v>-2.1000000000000796E-2</v>
      </c>
      <c r="M22" s="782">
        <v>0.32</v>
      </c>
      <c r="N22" s="783">
        <f t="shared" si="3"/>
        <v>37.527489999999901</v>
      </c>
      <c r="O22" s="789"/>
      <c r="P22" s="26"/>
      <c r="Q22" s="27"/>
      <c r="R22" s="26"/>
      <c r="S22" s="26"/>
      <c r="T22" s="28"/>
      <c r="U22" s="26"/>
    </row>
    <row r="23" spans="1:21" ht="13.5" customHeight="1">
      <c r="A23" s="778">
        <v>1</v>
      </c>
      <c r="B23" s="779" t="s">
        <v>363</v>
      </c>
      <c r="C23" s="778">
        <v>0</v>
      </c>
      <c r="D23" s="778">
        <v>2</v>
      </c>
      <c r="E23" s="779" t="s">
        <v>363</v>
      </c>
      <c r="F23" s="778">
        <v>0</v>
      </c>
      <c r="G23" s="780">
        <f t="shared" ref="G23:G30" si="4">((D23-A23)*20)+F23-C23</f>
        <v>20</v>
      </c>
      <c r="H23" s="780">
        <v>7.7</v>
      </c>
      <c r="I23" s="780">
        <f t="shared" ref="I23:I31" si="5">H23*G23</f>
        <v>154</v>
      </c>
      <c r="J23" s="781">
        <v>99.783000000000001</v>
      </c>
      <c r="K23" s="781">
        <v>99.75</v>
      </c>
      <c r="L23" s="781">
        <f t="shared" si="2"/>
        <v>3.3000000000001251E-2</v>
      </c>
      <c r="M23" s="782">
        <v>0.32</v>
      </c>
      <c r="N23" s="783">
        <f t="shared" si="3"/>
        <v>54.362000000000194</v>
      </c>
      <c r="O23" s="789"/>
      <c r="P23" s="26"/>
      <c r="Q23" s="27"/>
      <c r="R23" s="26"/>
      <c r="S23" s="26"/>
      <c r="T23" s="28"/>
      <c r="U23" s="26"/>
    </row>
    <row r="24" spans="1:21" ht="13.5" customHeight="1">
      <c r="A24" s="778">
        <v>2</v>
      </c>
      <c r="B24" s="779" t="s">
        <v>363</v>
      </c>
      <c r="C24" s="778">
        <v>0</v>
      </c>
      <c r="D24" s="778">
        <v>3</v>
      </c>
      <c r="E24" s="779" t="s">
        <v>363</v>
      </c>
      <c r="F24" s="778">
        <v>0</v>
      </c>
      <c r="G24" s="780">
        <f t="shared" si="4"/>
        <v>20</v>
      </c>
      <c r="H24" s="780">
        <v>7.7</v>
      </c>
      <c r="I24" s="780">
        <f t="shared" si="5"/>
        <v>154</v>
      </c>
      <c r="J24" s="781">
        <v>99.715000000000003</v>
      </c>
      <c r="K24" s="781">
        <v>99.528000000000006</v>
      </c>
      <c r="L24" s="781">
        <f t="shared" si="2"/>
        <v>0.18699999999999761</v>
      </c>
      <c r="M24" s="782">
        <v>0.32</v>
      </c>
      <c r="N24" s="783">
        <f t="shared" si="3"/>
        <v>78.077999999999633</v>
      </c>
      <c r="O24" s="789"/>
      <c r="P24" s="26"/>
      <c r="Q24" s="27"/>
      <c r="R24" s="26"/>
      <c r="S24" s="26"/>
      <c r="T24" s="28"/>
      <c r="U24" s="26"/>
    </row>
    <row r="25" spans="1:21" ht="13.5" customHeight="1">
      <c r="A25" s="778">
        <v>3</v>
      </c>
      <c r="B25" s="779" t="s">
        <v>363</v>
      </c>
      <c r="C25" s="778">
        <v>0</v>
      </c>
      <c r="D25" s="778">
        <v>4</v>
      </c>
      <c r="E25" s="779" t="s">
        <v>363</v>
      </c>
      <c r="F25" s="778">
        <v>0</v>
      </c>
      <c r="G25" s="780">
        <f t="shared" si="4"/>
        <v>20</v>
      </c>
      <c r="H25" s="780">
        <v>7.7</v>
      </c>
      <c r="I25" s="780">
        <f t="shared" si="5"/>
        <v>154</v>
      </c>
      <c r="J25" s="781">
        <v>99.197999999999993</v>
      </c>
      <c r="K25" s="781">
        <v>99.046000000000006</v>
      </c>
      <c r="L25" s="781">
        <f t="shared" si="2"/>
        <v>0.15199999999998681</v>
      </c>
      <c r="M25" s="782">
        <v>0.32</v>
      </c>
      <c r="N25" s="783">
        <f t="shared" si="3"/>
        <v>72.68799999999797</v>
      </c>
      <c r="O25" s="789"/>
      <c r="P25" s="26"/>
      <c r="Q25" s="27"/>
      <c r="R25" s="26"/>
      <c r="S25" s="26"/>
      <c r="T25" s="28"/>
      <c r="U25" s="26"/>
    </row>
    <row r="26" spans="1:21" ht="13.5" customHeight="1">
      <c r="A26" s="778">
        <v>4</v>
      </c>
      <c r="B26" s="779" t="s">
        <v>363</v>
      </c>
      <c r="C26" s="778">
        <v>0</v>
      </c>
      <c r="D26" s="778">
        <v>5</v>
      </c>
      <c r="E26" s="779" t="s">
        <v>363</v>
      </c>
      <c r="F26" s="778">
        <v>0</v>
      </c>
      <c r="G26" s="780">
        <f t="shared" si="4"/>
        <v>20</v>
      </c>
      <c r="H26" s="780">
        <v>7.7</v>
      </c>
      <c r="I26" s="780">
        <f t="shared" si="5"/>
        <v>154</v>
      </c>
      <c r="J26" s="781">
        <v>98.671000000000006</v>
      </c>
      <c r="K26" s="781">
        <v>99.484999999999999</v>
      </c>
      <c r="L26" s="784">
        <f t="shared" si="2"/>
        <v>-0.81399999999999295</v>
      </c>
      <c r="M26" s="782">
        <v>0.32</v>
      </c>
      <c r="N26" s="783">
        <f t="shared" si="3"/>
        <v>-76.075999999998913</v>
      </c>
      <c r="O26" s="789"/>
      <c r="P26" s="26"/>
      <c r="Q26" s="27"/>
      <c r="R26" s="26"/>
      <c r="S26" s="26"/>
      <c r="T26" s="28"/>
      <c r="U26" s="26"/>
    </row>
    <row r="27" spans="1:21" ht="13.5" customHeight="1">
      <c r="A27" s="778">
        <v>5</v>
      </c>
      <c r="B27" s="779" t="s">
        <v>363</v>
      </c>
      <c r="C27" s="778">
        <v>0</v>
      </c>
      <c r="D27" s="778">
        <v>6</v>
      </c>
      <c r="E27" s="779" t="s">
        <v>363</v>
      </c>
      <c r="F27" s="778">
        <v>0</v>
      </c>
      <c r="G27" s="780">
        <f t="shared" si="4"/>
        <v>20</v>
      </c>
      <c r="H27" s="780">
        <v>7.7</v>
      </c>
      <c r="I27" s="780">
        <f t="shared" si="5"/>
        <v>154</v>
      </c>
      <c r="J27" s="781">
        <v>98.003</v>
      </c>
      <c r="K27" s="781">
        <v>97.924000000000007</v>
      </c>
      <c r="L27" s="781">
        <f t="shared" si="2"/>
        <v>7.899999999999352E-2</v>
      </c>
      <c r="M27" s="782">
        <v>0.32</v>
      </c>
      <c r="N27" s="783">
        <f t="shared" si="3"/>
        <v>61.445999999999003</v>
      </c>
      <c r="O27" s="789"/>
      <c r="P27" s="26"/>
      <c r="Q27" s="27"/>
      <c r="R27" s="26"/>
      <c r="S27" s="26"/>
      <c r="T27" s="28"/>
      <c r="U27" s="26"/>
    </row>
    <row r="28" spans="1:21" ht="13.5" customHeight="1">
      <c r="A28" s="778">
        <v>6</v>
      </c>
      <c r="B28" s="779" t="s">
        <v>363</v>
      </c>
      <c r="C28" s="778">
        <v>0</v>
      </c>
      <c r="D28" s="778">
        <v>7</v>
      </c>
      <c r="E28" s="779" t="s">
        <v>363</v>
      </c>
      <c r="F28" s="778">
        <v>0</v>
      </c>
      <c r="G28" s="780">
        <f t="shared" si="4"/>
        <v>20</v>
      </c>
      <c r="H28" s="780">
        <v>7.7</v>
      </c>
      <c r="I28" s="780">
        <f t="shared" si="5"/>
        <v>154</v>
      </c>
      <c r="J28" s="781">
        <v>97.34</v>
      </c>
      <c r="K28" s="781">
        <v>97.287000000000006</v>
      </c>
      <c r="L28" s="781">
        <f t="shared" si="2"/>
        <v>5.2999999999997272E-2</v>
      </c>
      <c r="M28" s="782">
        <v>0.32</v>
      </c>
      <c r="N28" s="783">
        <f t="shared" si="3"/>
        <v>57.441999999999581</v>
      </c>
      <c r="O28" s="789"/>
      <c r="P28" s="26"/>
      <c r="Q28" s="27"/>
      <c r="R28" s="26"/>
      <c r="S28" s="26"/>
      <c r="T28" s="28"/>
      <c r="U28" s="26"/>
    </row>
    <row r="29" spans="1:21" ht="13.5" customHeight="1">
      <c r="A29" s="778">
        <v>7</v>
      </c>
      <c r="B29" s="779" t="s">
        <v>363</v>
      </c>
      <c r="C29" s="778">
        <v>0</v>
      </c>
      <c r="D29" s="778">
        <v>8</v>
      </c>
      <c r="E29" s="779" t="s">
        <v>363</v>
      </c>
      <c r="F29" s="778">
        <v>0</v>
      </c>
      <c r="G29" s="780">
        <f t="shared" si="4"/>
        <v>20</v>
      </c>
      <c r="H29" s="780">
        <v>7.7</v>
      </c>
      <c r="I29" s="780">
        <f t="shared" si="5"/>
        <v>154</v>
      </c>
      <c r="J29" s="781">
        <v>96.337999999999994</v>
      </c>
      <c r="K29" s="781">
        <v>96.373000000000005</v>
      </c>
      <c r="L29" s="784">
        <f t="shared" si="2"/>
        <v>-3.50000000000108E-2</v>
      </c>
      <c r="M29" s="782">
        <v>0.32</v>
      </c>
      <c r="N29" s="783">
        <f t="shared" si="3"/>
        <v>43.889999999998338</v>
      </c>
      <c r="O29" s="789"/>
      <c r="P29" s="26"/>
      <c r="Q29" s="27"/>
      <c r="R29" s="26"/>
      <c r="S29" s="26"/>
      <c r="T29" s="28"/>
      <c r="U29" s="26"/>
    </row>
    <row r="30" spans="1:21" ht="13.5" customHeight="1">
      <c r="A30" s="778">
        <v>8</v>
      </c>
      <c r="B30" s="779" t="s">
        <v>363</v>
      </c>
      <c r="C30" s="778">
        <v>0</v>
      </c>
      <c r="D30" s="778">
        <v>9</v>
      </c>
      <c r="E30" s="779" t="s">
        <v>363</v>
      </c>
      <c r="F30" s="778">
        <v>0</v>
      </c>
      <c r="G30" s="780">
        <f t="shared" si="4"/>
        <v>20</v>
      </c>
      <c r="H30" s="780">
        <v>7.7</v>
      </c>
      <c r="I30" s="780">
        <f t="shared" si="5"/>
        <v>154</v>
      </c>
      <c r="J30" s="781">
        <v>95.462999999999994</v>
      </c>
      <c r="K30" s="781">
        <v>95.384</v>
      </c>
      <c r="L30" s="781">
        <f t="shared" si="2"/>
        <v>7.899999999999352E-2</v>
      </c>
      <c r="M30" s="782">
        <v>0.32</v>
      </c>
      <c r="N30" s="783">
        <f t="shared" si="3"/>
        <v>61.445999999999003</v>
      </c>
      <c r="O30" s="789"/>
      <c r="P30" s="26"/>
      <c r="Q30" s="27"/>
      <c r="R30" s="26"/>
      <c r="S30" s="26"/>
      <c r="T30" s="28"/>
      <c r="U30" s="26"/>
    </row>
    <row r="31" spans="1:21" ht="13.5" customHeight="1">
      <c r="A31" s="778">
        <v>9</v>
      </c>
      <c r="B31" s="779" t="s">
        <v>363</v>
      </c>
      <c r="C31" s="778">
        <v>0</v>
      </c>
      <c r="D31" s="778">
        <v>9</v>
      </c>
      <c r="E31" s="779" t="s">
        <v>363</v>
      </c>
      <c r="F31" s="778">
        <v>6</v>
      </c>
      <c r="G31" s="780">
        <v>6</v>
      </c>
      <c r="H31" s="780">
        <v>7.7</v>
      </c>
      <c r="I31" s="780">
        <f t="shared" si="5"/>
        <v>46.2</v>
      </c>
      <c r="J31" s="781">
        <v>94.37</v>
      </c>
      <c r="K31" s="781">
        <v>94.394000000000005</v>
      </c>
      <c r="L31" s="784">
        <f t="shared" si="2"/>
        <v>-2.4000000000000909E-2</v>
      </c>
      <c r="M31" s="782">
        <v>0.32</v>
      </c>
      <c r="N31" s="783">
        <f t="shared" si="3"/>
        <v>13.675199999999958</v>
      </c>
      <c r="O31" s="789">
        <f>SUM(N22:N31)+O58</f>
        <v>405.57308999999469</v>
      </c>
      <c r="P31" s="26"/>
      <c r="Q31" s="27"/>
      <c r="R31" s="26"/>
      <c r="S31" s="26"/>
      <c r="T31" s="28"/>
      <c r="U31" s="26"/>
    </row>
    <row r="32" spans="1:21" ht="13.5" customHeight="1">
      <c r="A32" s="1085" t="s">
        <v>121</v>
      </c>
      <c r="B32" s="1086"/>
      <c r="C32" s="1086"/>
      <c r="D32" s="1086"/>
      <c r="E32" s="1086"/>
      <c r="F32" s="1086"/>
      <c r="G32" s="1086"/>
      <c r="H32" s="1086"/>
      <c r="I32" s="1086"/>
      <c r="J32" s="1086"/>
      <c r="K32" s="1086"/>
      <c r="L32" s="1086"/>
      <c r="M32" s="1086"/>
      <c r="N32" s="1087"/>
      <c r="O32" s="789"/>
      <c r="P32" s="26"/>
      <c r="Q32" s="27"/>
      <c r="R32" s="26"/>
      <c r="S32" s="26"/>
      <c r="T32" s="28"/>
      <c r="U32" s="26"/>
    </row>
    <row r="33" spans="1:21" ht="13.5" customHeight="1">
      <c r="A33" s="778">
        <v>0</v>
      </c>
      <c r="B33" s="779" t="s">
        <v>363</v>
      </c>
      <c r="C33" s="778">
        <v>3.7</v>
      </c>
      <c r="D33" s="778">
        <v>1</v>
      </c>
      <c r="E33" s="779" t="s">
        <v>363</v>
      </c>
      <c r="F33" s="778">
        <v>0</v>
      </c>
      <c r="G33" s="780">
        <f>((D33-A33)*20)+F33-C33</f>
        <v>16.3</v>
      </c>
      <c r="H33" s="780">
        <v>7.7</v>
      </c>
      <c r="I33" s="780">
        <f>H33*G33</f>
        <v>125.51</v>
      </c>
      <c r="J33" s="781">
        <v>100.1</v>
      </c>
      <c r="K33" s="781">
        <v>100.008</v>
      </c>
      <c r="L33" s="781">
        <f t="shared" si="2"/>
        <v>9.1999999999998749E-2</v>
      </c>
      <c r="M33" s="782">
        <v>0.32</v>
      </c>
      <c r="N33" s="783">
        <f t="shared" si="3"/>
        <v>51.710119999999847</v>
      </c>
      <c r="O33" s="789"/>
      <c r="P33" s="26"/>
      <c r="Q33" s="27"/>
      <c r="R33" s="26"/>
      <c r="S33" s="26"/>
      <c r="T33" s="28"/>
      <c r="U33" s="26"/>
    </row>
    <row r="34" spans="1:21" ht="13.5" customHeight="1">
      <c r="A34" s="778">
        <v>1</v>
      </c>
      <c r="B34" s="779" t="s">
        <v>363</v>
      </c>
      <c r="C34" s="778">
        <v>0</v>
      </c>
      <c r="D34" s="778">
        <v>2</v>
      </c>
      <c r="E34" s="779" t="s">
        <v>363</v>
      </c>
      <c r="F34" s="778">
        <v>0</v>
      </c>
      <c r="G34" s="780">
        <f t="shared" ref="G34:G35" si="6">((D34-A34)*20)+F34-C34</f>
        <v>20</v>
      </c>
      <c r="H34" s="780">
        <v>7.7</v>
      </c>
      <c r="I34" s="780">
        <f t="shared" ref="I34:I36" si="7">H34*G34</f>
        <v>154</v>
      </c>
      <c r="J34" s="781">
        <v>99.643000000000001</v>
      </c>
      <c r="K34" s="781">
        <v>99.772000000000006</v>
      </c>
      <c r="L34" s="784">
        <f t="shared" si="2"/>
        <v>-0.12900000000000489</v>
      </c>
      <c r="M34" s="782">
        <v>0.32</v>
      </c>
      <c r="N34" s="783">
        <f t="shared" si="3"/>
        <v>29.413999999999248</v>
      </c>
      <c r="O34" s="789"/>
      <c r="P34" s="26"/>
      <c r="Q34" s="27"/>
      <c r="R34" s="26"/>
      <c r="S34" s="26"/>
      <c r="T34" s="28"/>
      <c r="U34" s="26"/>
    </row>
    <row r="35" spans="1:21" ht="13.5" customHeight="1">
      <c r="A35" s="778">
        <v>2</v>
      </c>
      <c r="B35" s="779" t="s">
        <v>363</v>
      </c>
      <c r="C35" s="778">
        <v>0</v>
      </c>
      <c r="D35" s="778">
        <v>3</v>
      </c>
      <c r="E35" s="779" t="s">
        <v>363</v>
      </c>
      <c r="F35" s="778">
        <v>0</v>
      </c>
      <c r="G35" s="780">
        <f t="shared" si="6"/>
        <v>20</v>
      </c>
      <c r="H35" s="780">
        <v>7.7</v>
      </c>
      <c r="I35" s="780">
        <f t="shared" si="7"/>
        <v>154</v>
      </c>
      <c r="J35" s="781">
        <v>99.575000000000003</v>
      </c>
      <c r="K35" s="781">
        <v>99.543999999999997</v>
      </c>
      <c r="L35" s="781">
        <f t="shared" si="2"/>
        <v>3.1000000000005912E-2</v>
      </c>
      <c r="M35" s="782">
        <v>0.32</v>
      </c>
      <c r="N35" s="783">
        <f t="shared" si="3"/>
        <v>54.054000000000912</v>
      </c>
      <c r="O35" s="789"/>
      <c r="P35" s="26"/>
      <c r="Q35" s="27"/>
      <c r="R35" s="26"/>
      <c r="S35" s="26"/>
      <c r="T35" s="28"/>
      <c r="U35" s="26"/>
    </row>
    <row r="36" spans="1:21" ht="13.5" customHeight="1">
      <c r="A36" s="778">
        <v>3</v>
      </c>
      <c r="B36" s="779" t="s">
        <v>363</v>
      </c>
      <c r="C36" s="778">
        <v>0</v>
      </c>
      <c r="D36" s="778">
        <v>3</v>
      </c>
      <c r="E36" s="779" t="s">
        <v>363</v>
      </c>
      <c r="F36" s="778">
        <v>9</v>
      </c>
      <c r="G36" s="780">
        <v>9</v>
      </c>
      <c r="H36" s="780">
        <v>7.7</v>
      </c>
      <c r="I36" s="780">
        <f t="shared" si="7"/>
        <v>69.3</v>
      </c>
      <c r="J36" s="781">
        <v>99.29</v>
      </c>
      <c r="K36" s="781">
        <v>99.316000000000003</v>
      </c>
      <c r="L36" s="784">
        <f t="shared" si="2"/>
        <v>-2.5999999999996248E-2</v>
      </c>
      <c r="M36" s="782">
        <v>0.32</v>
      </c>
      <c r="N36" s="783">
        <f t="shared" si="3"/>
        <v>20.374200000000258</v>
      </c>
      <c r="O36" s="789">
        <f>SUM(N33:N36)</f>
        <v>155.55232000000026</v>
      </c>
      <c r="P36" s="26"/>
      <c r="Q36" s="27"/>
      <c r="R36" s="26"/>
      <c r="S36" s="26"/>
      <c r="T36" s="28"/>
      <c r="U36" s="26"/>
    </row>
    <row r="37" spans="1:21" ht="13.5" customHeight="1">
      <c r="A37" s="1085" t="s">
        <v>427</v>
      </c>
      <c r="B37" s="1086"/>
      <c r="C37" s="1086"/>
      <c r="D37" s="1086"/>
      <c r="E37" s="1086"/>
      <c r="F37" s="1086"/>
      <c r="G37" s="1086"/>
      <c r="H37" s="1086"/>
      <c r="I37" s="1086"/>
      <c r="J37" s="1086"/>
      <c r="K37" s="1086"/>
      <c r="L37" s="1086"/>
      <c r="M37" s="1086"/>
      <c r="N37" s="1087"/>
      <c r="O37" s="789"/>
      <c r="P37" s="26"/>
      <c r="Q37" s="27"/>
      <c r="R37" s="26"/>
      <c r="S37" s="26"/>
      <c r="T37" s="28"/>
      <c r="U37" s="26"/>
    </row>
    <row r="38" spans="1:21" ht="13.5" customHeight="1">
      <c r="A38" s="778">
        <v>0</v>
      </c>
      <c r="B38" s="779" t="s">
        <v>363</v>
      </c>
      <c r="C38" s="778">
        <v>3.7</v>
      </c>
      <c r="D38" s="778">
        <v>1</v>
      </c>
      <c r="E38" s="779" t="s">
        <v>363</v>
      </c>
      <c r="F38" s="778">
        <v>0</v>
      </c>
      <c r="G38" s="780">
        <f>((D38-A38)*20)+F38-C38</f>
        <v>16.3</v>
      </c>
      <c r="H38" s="780">
        <v>7.7</v>
      </c>
      <c r="I38" s="780">
        <f>H38*G38</f>
        <v>125.51</v>
      </c>
      <c r="J38" s="781">
        <v>100.26300000000001</v>
      </c>
      <c r="K38" s="781">
        <v>100.197</v>
      </c>
      <c r="L38" s="781">
        <f t="shared" si="2"/>
        <v>6.6000000000002501E-2</v>
      </c>
      <c r="M38" s="782">
        <v>0.32</v>
      </c>
      <c r="N38" s="783">
        <f t="shared" si="3"/>
        <v>48.446860000000314</v>
      </c>
      <c r="O38" s="789"/>
      <c r="P38" s="26"/>
      <c r="Q38" s="27"/>
      <c r="R38" s="26"/>
      <c r="S38" s="26"/>
      <c r="T38" s="28"/>
      <c r="U38" s="26"/>
    </row>
    <row r="39" spans="1:21" ht="13.5" customHeight="1">
      <c r="A39" s="778">
        <v>1</v>
      </c>
      <c r="B39" s="779" t="s">
        <v>363</v>
      </c>
      <c r="C39" s="778">
        <v>0</v>
      </c>
      <c r="D39" s="778">
        <v>2</v>
      </c>
      <c r="E39" s="779" t="s">
        <v>363</v>
      </c>
      <c r="F39" s="778">
        <v>0</v>
      </c>
      <c r="G39" s="780">
        <f t="shared" ref="G39:G47" si="8">((D39-A39)*20)+F39-C39</f>
        <v>20</v>
      </c>
      <c r="H39" s="780">
        <v>7.7</v>
      </c>
      <c r="I39" s="780">
        <f t="shared" ref="I39:I47" si="9">H39*G39</f>
        <v>154</v>
      </c>
      <c r="J39" s="781">
        <v>100.16200000000001</v>
      </c>
      <c r="K39" s="781">
        <v>100.099</v>
      </c>
      <c r="L39" s="781">
        <f t="shared" si="2"/>
        <v>6.3000000000002387E-2</v>
      </c>
      <c r="M39" s="782">
        <v>0.32</v>
      </c>
      <c r="N39" s="783">
        <f t="shared" si="3"/>
        <v>58.982000000000369</v>
      </c>
      <c r="O39" s="789"/>
      <c r="P39" s="26"/>
      <c r="Q39" s="27"/>
      <c r="R39" s="26"/>
      <c r="S39" s="26"/>
      <c r="T39" s="28"/>
      <c r="U39" s="26"/>
    </row>
    <row r="40" spans="1:21" ht="13.5" customHeight="1">
      <c r="A40" s="778">
        <v>2</v>
      </c>
      <c r="B40" s="779" t="s">
        <v>363</v>
      </c>
      <c r="C40" s="778">
        <v>0</v>
      </c>
      <c r="D40" s="778">
        <v>3</v>
      </c>
      <c r="E40" s="779" t="s">
        <v>363</v>
      </c>
      <c r="F40" s="778">
        <v>0</v>
      </c>
      <c r="G40" s="780">
        <f t="shared" si="8"/>
        <v>20</v>
      </c>
      <c r="H40" s="780">
        <v>7.7</v>
      </c>
      <c r="I40" s="780">
        <f t="shared" si="9"/>
        <v>154</v>
      </c>
      <c r="J40" s="781">
        <v>100.092</v>
      </c>
      <c r="K40" s="781">
        <v>100</v>
      </c>
      <c r="L40" s="781">
        <f t="shared" si="2"/>
        <v>9.1999999999998749E-2</v>
      </c>
      <c r="M40" s="782">
        <v>0.32</v>
      </c>
      <c r="N40" s="783">
        <f t="shared" si="3"/>
        <v>63.447999999999809</v>
      </c>
      <c r="O40" s="789"/>
      <c r="P40" s="26"/>
      <c r="Q40" s="27"/>
      <c r="R40" s="26"/>
      <c r="S40" s="26"/>
      <c r="T40" s="28"/>
      <c r="U40" s="26"/>
    </row>
    <row r="41" spans="1:21" ht="13.5" customHeight="1">
      <c r="A41" s="778">
        <v>3</v>
      </c>
      <c r="B41" s="779" t="s">
        <v>363</v>
      </c>
      <c r="C41" s="778">
        <v>0</v>
      </c>
      <c r="D41" s="778">
        <v>4</v>
      </c>
      <c r="E41" s="779" t="s">
        <v>363</v>
      </c>
      <c r="F41" s="778">
        <v>0</v>
      </c>
      <c r="G41" s="780">
        <f t="shared" si="8"/>
        <v>20</v>
      </c>
      <c r="H41" s="780">
        <v>7.7</v>
      </c>
      <c r="I41" s="780">
        <f t="shared" si="9"/>
        <v>154</v>
      </c>
      <c r="J41" s="781">
        <v>99.951999999999998</v>
      </c>
      <c r="K41" s="781">
        <v>99.858999999999995</v>
      </c>
      <c r="L41" s="781">
        <f t="shared" si="2"/>
        <v>9.3000000000003524E-2</v>
      </c>
      <c r="M41" s="782">
        <v>0.32</v>
      </c>
      <c r="N41" s="783">
        <f t="shared" si="3"/>
        <v>63.602000000000544</v>
      </c>
      <c r="O41" s="789"/>
      <c r="P41" s="26"/>
      <c r="Q41" s="27"/>
      <c r="R41" s="26"/>
      <c r="S41" s="26"/>
      <c r="T41" s="28"/>
      <c r="U41" s="26"/>
    </row>
    <row r="42" spans="1:21" ht="13.5" customHeight="1">
      <c r="A42" s="778">
        <v>4</v>
      </c>
      <c r="B42" s="779" t="s">
        <v>363</v>
      </c>
      <c r="C42" s="778">
        <v>0</v>
      </c>
      <c r="D42" s="778">
        <v>5</v>
      </c>
      <c r="E42" s="779" t="s">
        <v>363</v>
      </c>
      <c r="F42" s="778">
        <v>0</v>
      </c>
      <c r="G42" s="780">
        <f t="shared" si="8"/>
        <v>20</v>
      </c>
      <c r="H42" s="780">
        <v>7.7</v>
      </c>
      <c r="I42" s="780">
        <f t="shared" si="9"/>
        <v>154</v>
      </c>
      <c r="J42" s="781">
        <v>99.602000000000004</v>
      </c>
      <c r="K42" s="781">
        <v>99.576999999999998</v>
      </c>
      <c r="L42" s="781">
        <f t="shared" si="2"/>
        <v>2.5000000000005684E-2</v>
      </c>
      <c r="M42" s="782">
        <v>0.32</v>
      </c>
      <c r="N42" s="783">
        <f t="shared" si="3"/>
        <v>53.130000000000877</v>
      </c>
      <c r="O42" s="789"/>
      <c r="P42" s="26"/>
      <c r="Q42" s="27"/>
      <c r="R42" s="26"/>
      <c r="S42" s="26"/>
      <c r="T42" s="28"/>
      <c r="U42" s="26"/>
    </row>
    <row r="43" spans="1:21" ht="13.5" customHeight="1">
      <c r="A43" s="778">
        <v>5</v>
      </c>
      <c r="B43" s="779" t="s">
        <v>363</v>
      </c>
      <c r="C43" s="778">
        <v>0</v>
      </c>
      <c r="D43" s="778">
        <v>6</v>
      </c>
      <c r="E43" s="779" t="s">
        <v>363</v>
      </c>
      <c r="F43" s="778">
        <v>0</v>
      </c>
      <c r="G43" s="780">
        <f t="shared" si="8"/>
        <v>20</v>
      </c>
      <c r="H43" s="780">
        <v>7.7</v>
      </c>
      <c r="I43" s="780">
        <f t="shared" si="9"/>
        <v>154</v>
      </c>
      <c r="J43" s="781">
        <v>99.292000000000002</v>
      </c>
      <c r="K43" s="781">
        <v>99.245000000000005</v>
      </c>
      <c r="L43" s="781">
        <f t="shared" si="2"/>
        <v>4.6999999999997044E-2</v>
      </c>
      <c r="M43" s="782">
        <v>0.32</v>
      </c>
      <c r="N43" s="783">
        <f t="shared" si="3"/>
        <v>56.517999999999546</v>
      </c>
      <c r="O43" s="789"/>
      <c r="P43" s="26"/>
      <c r="Q43" s="27"/>
      <c r="R43" s="26"/>
      <c r="S43" s="26"/>
      <c r="T43" s="28"/>
      <c r="U43" s="26"/>
    </row>
    <row r="44" spans="1:21" ht="13.5" customHeight="1">
      <c r="A44" s="778">
        <v>6</v>
      </c>
      <c r="B44" s="779" t="s">
        <v>363</v>
      </c>
      <c r="C44" s="778">
        <v>0</v>
      </c>
      <c r="D44" s="778">
        <v>7</v>
      </c>
      <c r="E44" s="779" t="s">
        <v>363</v>
      </c>
      <c r="F44" s="778">
        <v>0</v>
      </c>
      <c r="G44" s="780">
        <f t="shared" si="8"/>
        <v>20</v>
      </c>
      <c r="H44" s="780">
        <v>7.7</v>
      </c>
      <c r="I44" s="780">
        <f t="shared" si="9"/>
        <v>154</v>
      </c>
      <c r="J44" s="781">
        <v>98.652000000000001</v>
      </c>
      <c r="K44" s="781">
        <v>98.823999999999998</v>
      </c>
      <c r="L44" s="784">
        <f t="shared" si="2"/>
        <v>-0.17199999999999704</v>
      </c>
      <c r="M44" s="782">
        <v>0.32</v>
      </c>
      <c r="N44" s="783">
        <f t="shared" si="3"/>
        <v>22.792000000000456</v>
      </c>
      <c r="O44" s="789"/>
      <c r="P44" s="26"/>
      <c r="Q44" s="27"/>
      <c r="R44" s="26"/>
      <c r="S44" s="26"/>
      <c r="T44" s="28"/>
      <c r="U44" s="26"/>
    </row>
    <row r="45" spans="1:21" ht="13.5" customHeight="1">
      <c r="A45" s="778">
        <v>7</v>
      </c>
      <c r="B45" s="779" t="s">
        <v>363</v>
      </c>
      <c r="C45" s="778">
        <v>0</v>
      </c>
      <c r="D45" s="778">
        <v>8</v>
      </c>
      <c r="E45" s="779" t="s">
        <v>363</v>
      </c>
      <c r="F45" s="778">
        <v>0</v>
      </c>
      <c r="G45" s="780">
        <f t="shared" si="8"/>
        <v>20</v>
      </c>
      <c r="H45" s="780">
        <v>7.7</v>
      </c>
      <c r="I45" s="780">
        <f t="shared" si="9"/>
        <v>154</v>
      </c>
      <c r="J45" s="781">
        <v>98.512</v>
      </c>
      <c r="K45" s="781">
        <v>98.346000000000004</v>
      </c>
      <c r="L45" s="781">
        <f t="shared" si="2"/>
        <v>0.16599999999999682</v>
      </c>
      <c r="M45" s="782">
        <v>0.32</v>
      </c>
      <c r="N45" s="783">
        <f t="shared" si="3"/>
        <v>74.843999999999511</v>
      </c>
      <c r="O45" s="789"/>
      <c r="P45" s="26"/>
      <c r="Q45" s="27"/>
      <c r="R45" s="26"/>
      <c r="S45" s="26"/>
      <c r="T45" s="28"/>
      <c r="U45" s="26"/>
    </row>
    <row r="46" spans="1:21" ht="13.5" customHeight="1">
      <c r="A46" s="778">
        <v>8</v>
      </c>
      <c r="B46" s="779" t="s">
        <v>363</v>
      </c>
      <c r="C46" s="778">
        <v>0</v>
      </c>
      <c r="D46" s="778">
        <v>9</v>
      </c>
      <c r="E46" s="779" t="s">
        <v>363</v>
      </c>
      <c r="F46" s="778">
        <v>0</v>
      </c>
      <c r="G46" s="780">
        <f t="shared" si="8"/>
        <v>20</v>
      </c>
      <c r="H46" s="780">
        <v>7.7</v>
      </c>
      <c r="I46" s="780">
        <f t="shared" si="9"/>
        <v>154</v>
      </c>
      <c r="J46" s="781">
        <v>97.912000000000006</v>
      </c>
      <c r="K46" s="781">
        <v>98.512</v>
      </c>
      <c r="L46" s="784">
        <f t="shared" si="2"/>
        <v>-0.59999999999999432</v>
      </c>
      <c r="M46" s="782">
        <v>0.32</v>
      </c>
      <c r="N46" s="783">
        <f t="shared" si="3"/>
        <v>-43.119999999999123</v>
      </c>
      <c r="O46" s="789"/>
      <c r="P46" s="26"/>
      <c r="Q46" s="27"/>
      <c r="R46" s="26"/>
      <c r="S46" s="26"/>
      <c r="T46" s="28"/>
      <c r="U46" s="26"/>
    </row>
    <row r="47" spans="1:21" ht="13.5" customHeight="1">
      <c r="A47" s="778">
        <v>9</v>
      </c>
      <c r="B47" s="779" t="s">
        <v>363</v>
      </c>
      <c r="C47" s="778">
        <v>0</v>
      </c>
      <c r="D47" s="778">
        <v>9</v>
      </c>
      <c r="E47" s="779" t="s">
        <v>363</v>
      </c>
      <c r="F47" s="778">
        <v>6</v>
      </c>
      <c r="G47" s="780">
        <f t="shared" si="8"/>
        <v>6</v>
      </c>
      <c r="H47" s="780">
        <v>7.7</v>
      </c>
      <c r="I47" s="780">
        <f t="shared" si="9"/>
        <v>46.2</v>
      </c>
      <c r="J47" s="781">
        <v>97.387</v>
      </c>
      <c r="K47" s="781">
        <v>97.912000000000006</v>
      </c>
      <c r="L47" s="784">
        <f t="shared" si="2"/>
        <v>-0.52500000000000568</v>
      </c>
      <c r="M47" s="782">
        <v>0.32</v>
      </c>
      <c r="N47" s="783">
        <f t="shared" si="3"/>
        <v>-9.4710000000002648</v>
      </c>
      <c r="O47" s="789">
        <f>SUM(N38:N47)</f>
        <v>389.17186000000203</v>
      </c>
      <c r="P47" s="26">
        <f>O36+O47+O58</f>
        <v>545.81858000000227</v>
      </c>
      <c r="Q47" s="27"/>
      <c r="R47" s="26"/>
      <c r="S47" s="26"/>
      <c r="T47" s="28"/>
      <c r="U47" s="26"/>
    </row>
    <row r="48" spans="1:21" ht="13.5" customHeight="1">
      <c r="A48" s="1085" t="s">
        <v>118</v>
      </c>
      <c r="B48" s="1086"/>
      <c r="C48" s="1086"/>
      <c r="D48" s="1086"/>
      <c r="E48" s="1086"/>
      <c r="F48" s="1086"/>
      <c r="G48" s="1086"/>
      <c r="H48" s="1086"/>
      <c r="I48" s="1086"/>
      <c r="J48" s="1086"/>
      <c r="K48" s="1086"/>
      <c r="L48" s="1086"/>
      <c r="M48" s="1086"/>
      <c r="N48" s="1087"/>
      <c r="O48" s="789"/>
      <c r="P48" s="26"/>
      <c r="Q48" s="27"/>
      <c r="R48" s="26"/>
      <c r="S48" s="26"/>
      <c r="T48" s="28"/>
      <c r="U48" s="26"/>
    </row>
    <row r="49" spans="1:21" ht="13.5" customHeight="1">
      <c r="A49" s="778">
        <v>0</v>
      </c>
      <c r="B49" s="779" t="s">
        <v>363</v>
      </c>
      <c r="C49" s="778">
        <v>3.7</v>
      </c>
      <c r="D49" s="778">
        <v>1</v>
      </c>
      <c r="E49" s="779" t="s">
        <v>363</v>
      </c>
      <c r="F49" s="778">
        <v>0</v>
      </c>
      <c r="G49" s="780">
        <f t="shared" ref="G49:G50" si="10">((D49-A49)*20)+F49-C49</f>
        <v>16.3</v>
      </c>
      <c r="H49" s="780">
        <v>7.7</v>
      </c>
      <c r="I49" s="780">
        <f>H49*G49</f>
        <v>125.51</v>
      </c>
      <c r="J49" s="781">
        <v>99.156999999999996</v>
      </c>
      <c r="K49" s="781">
        <v>99.13</v>
      </c>
      <c r="L49" s="781">
        <f t="shared" si="2"/>
        <v>2.7000000000001023E-2</v>
      </c>
      <c r="M49" s="782">
        <v>0.32</v>
      </c>
      <c r="N49" s="783">
        <f t="shared" si="3"/>
        <v>43.551970000000132</v>
      </c>
      <c r="O49" s="789"/>
      <c r="P49" s="26"/>
      <c r="Q49" s="27"/>
      <c r="R49" s="26"/>
      <c r="S49" s="26"/>
      <c r="T49" s="28"/>
      <c r="U49" s="26"/>
    </row>
    <row r="50" spans="1:21" ht="13.5" customHeight="1">
      <c r="A50" s="778">
        <v>1</v>
      </c>
      <c r="B50" s="779" t="s">
        <v>363</v>
      </c>
      <c r="C50" s="778">
        <v>0</v>
      </c>
      <c r="D50" s="778">
        <v>2</v>
      </c>
      <c r="E50" s="779" t="s">
        <v>363</v>
      </c>
      <c r="F50" s="778">
        <v>0</v>
      </c>
      <c r="G50" s="780">
        <f t="shared" si="10"/>
        <v>20</v>
      </c>
      <c r="H50" s="780">
        <v>7.7</v>
      </c>
      <c r="I50" s="780">
        <f t="shared" ref="I50:I51" si="11">H50*G50</f>
        <v>154</v>
      </c>
      <c r="J50" s="781">
        <v>99.287000000000006</v>
      </c>
      <c r="K50" s="781">
        <v>99.21</v>
      </c>
      <c r="L50" s="781">
        <f t="shared" si="2"/>
        <v>7.7000000000012392E-2</v>
      </c>
      <c r="M50" s="782">
        <v>0.32</v>
      </c>
      <c r="N50" s="783">
        <f t="shared" si="3"/>
        <v>61.138000000001909</v>
      </c>
      <c r="O50" s="789"/>
      <c r="P50" s="26"/>
      <c r="Q50" s="27"/>
      <c r="R50" s="26"/>
      <c r="S50" s="26"/>
      <c r="T50" s="28"/>
      <c r="U50" s="26"/>
    </row>
    <row r="51" spans="1:21" ht="13.5" customHeight="1">
      <c r="A51" s="778">
        <v>2</v>
      </c>
      <c r="B51" s="779" t="s">
        <v>363</v>
      </c>
      <c r="C51" s="778">
        <v>0</v>
      </c>
      <c r="D51" s="778">
        <v>2</v>
      </c>
      <c r="E51" s="779" t="s">
        <v>363</v>
      </c>
      <c r="F51" s="778">
        <v>18.16</v>
      </c>
      <c r="G51" s="780">
        <v>18.16</v>
      </c>
      <c r="H51" s="780">
        <v>7.7</v>
      </c>
      <c r="I51" s="780">
        <f t="shared" si="11"/>
        <v>139.83199999999999</v>
      </c>
      <c r="J51" s="781">
        <v>99.454999999999998</v>
      </c>
      <c r="K51" s="781">
        <v>99.290999999999997</v>
      </c>
      <c r="L51" s="781">
        <f t="shared" si="2"/>
        <v>0.16400000000000148</v>
      </c>
      <c r="M51" s="782">
        <v>0.32</v>
      </c>
      <c r="N51" s="783">
        <f t="shared" si="3"/>
        <v>67.678688000000207</v>
      </c>
      <c r="O51" s="789">
        <f>SUM(N49:N51)</f>
        <v>172.36865800000226</v>
      </c>
      <c r="P51" s="26"/>
      <c r="Q51" s="27"/>
      <c r="R51" s="26"/>
      <c r="S51" s="26"/>
      <c r="T51" s="28"/>
      <c r="U51" s="26"/>
    </row>
    <row r="52" spans="1:21" ht="13.5" customHeight="1">
      <c r="A52" s="1085" t="s">
        <v>122</v>
      </c>
      <c r="B52" s="1086"/>
      <c r="C52" s="1086"/>
      <c r="D52" s="1086"/>
      <c r="E52" s="1086"/>
      <c r="F52" s="1086"/>
      <c r="G52" s="1086"/>
      <c r="H52" s="1086"/>
      <c r="I52" s="1086"/>
      <c r="J52" s="1086"/>
      <c r="K52" s="1086"/>
      <c r="L52" s="1086"/>
      <c r="M52" s="1086"/>
      <c r="N52" s="1087"/>
      <c r="O52" s="789"/>
      <c r="P52" s="26"/>
      <c r="Q52" s="27"/>
      <c r="R52" s="26"/>
      <c r="S52" s="26"/>
      <c r="T52" s="28"/>
      <c r="U52" s="26"/>
    </row>
    <row r="53" spans="1:21" ht="13.5" customHeight="1">
      <c r="A53" s="778">
        <v>0</v>
      </c>
      <c r="B53" s="779" t="s">
        <v>363</v>
      </c>
      <c r="C53" s="778">
        <v>3.25</v>
      </c>
      <c r="D53" s="778">
        <v>1</v>
      </c>
      <c r="E53" s="779" t="s">
        <v>363</v>
      </c>
      <c r="F53" s="778">
        <v>0</v>
      </c>
      <c r="G53" s="780">
        <f t="shared" ref="G53:G56" si="12">((D53-A53)*20)+F53-C53</f>
        <v>16.75</v>
      </c>
      <c r="H53" s="780">
        <v>7.7</v>
      </c>
      <c r="I53" s="780">
        <f>H53*G53</f>
        <v>128.97499999999999</v>
      </c>
      <c r="J53" s="781">
        <v>99.42</v>
      </c>
      <c r="K53" s="781">
        <v>99.338999999999999</v>
      </c>
      <c r="L53" s="781">
        <f t="shared" si="2"/>
        <v>8.100000000000307E-2</v>
      </c>
      <c r="M53" s="782">
        <v>0.32</v>
      </c>
      <c r="N53" s="783">
        <f t="shared" si="3"/>
        <v>51.718975000000398</v>
      </c>
      <c r="O53" s="789"/>
      <c r="P53" s="26"/>
      <c r="Q53" s="27"/>
      <c r="R53" s="26"/>
      <c r="S53" s="26"/>
      <c r="T53" s="28"/>
      <c r="U53" s="26"/>
    </row>
    <row r="54" spans="1:21" ht="13.5" customHeight="1">
      <c r="A54" s="778">
        <v>1</v>
      </c>
      <c r="B54" s="779" t="s">
        <v>363</v>
      </c>
      <c r="C54" s="778">
        <v>0</v>
      </c>
      <c r="D54" s="778">
        <v>2</v>
      </c>
      <c r="E54" s="779" t="s">
        <v>363</v>
      </c>
      <c r="F54" s="778">
        <v>0</v>
      </c>
      <c r="G54" s="780">
        <f t="shared" si="12"/>
        <v>20</v>
      </c>
      <c r="H54" s="780">
        <v>7.7</v>
      </c>
      <c r="I54" s="780">
        <f t="shared" ref="I54:I56" si="13">H54*G54</f>
        <v>154</v>
      </c>
      <c r="J54" s="781">
        <v>99.022999999999996</v>
      </c>
      <c r="K54" s="781">
        <v>99.05</v>
      </c>
      <c r="L54" s="784">
        <f t="shared" si="2"/>
        <v>-2.7000000000001023E-2</v>
      </c>
      <c r="M54" s="782">
        <v>0.32</v>
      </c>
      <c r="N54" s="783">
        <f t="shared" si="3"/>
        <v>45.121999999999844</v>
      </c>
      <c r="O54" s="789"/>
      <c r="P54" s="26"/>
      <c r="Q54" s="27"/>
      <c r="R54" s="26"/>
      <c r="S54" s="26"/>
      <c r="T54" s="28"/>
      <c r="U54" s="26"/>
    </row>
    <row r="55" spans="1:21" ht="13.5" customHeight="1">
      <c r="A55" s="778">
        <v>2</v>
      </c>
      <c r="B55" s="779" t="s">
        <v>363</v>
      </c>
      <c r="C55" s="778">
        <v>0</v>
      </c>
      <c r="D55" s="778">
        <v>3</v>
      </c>
      <c r="E55" s="779" t="s">
        <v>363</v>
      </c>
      <c r="F55" s="778">
        <v>0</v>
      </c>
      <c r="G55" s="780">
        <f t="shared" si="12"/>
        <v>20</v>
      </c>
      <c r="H55" s="780">
        <v>7.7</v>
      </c>
      <c r="I55" s="780">
        <f t="shared" si="13"/>
        <v>154</v>
      </c>
      <c r="J55" s="781">
        <v>98.709000000000003</v>
      </c>
      <c r="K55" s="781">
        <v>98.762</v>
      </c>
      <c r="L55" s="784">
        <f t="shared" si="2"/>
        <v>-5.2999999999997272E-2</v>
      </c>
      <c r="M55" s="782">
        <v>0.32</v>
      </c>
      <c r="N55" s="783">
        <f t="shared" si="3"/>
        <v>41.118000000000421</v>
      </c>
      <c r="O55" s="789"/>
      <c r="P55" s="26"/>
      <c r="Q55" s="27"/>
      <c r="R55" s="26">
        <f>20-16.5</f>
        <v>3.5</v>
      </c>
      <c r="S55" s="26"/>
      <c r="T55" s="28"/>
      <c r="U55" s="26"/>
    </row>
    <row r="56" spans="1:21" ht="13.5" customHeight="1">
      <c r="A56" s="778">
        <v>3</v>
      </c>
      <c r="B56" s="779" t="s">
        <v>363</v>
      </c>
      <c r="C56" s="778">
        <v>0</v>
      </c>
      <c r="D56" s="778">
        <v>4</v>
      </c>
      <c r="E56" s="779" t="s">
        <v>363</v>
      </c>
      <c r="F56" s="778">
        <v>0</v>
      </c>
      <c r="G56" s="780">
        <f t="shared" si="12"/>
        <v>20</v>
      </c>
      <c r="H56" s="780">
        <v>7.7</v>
      </c>
      <c r="I56" s="780">
        <f t="shared" si="13"/>
        <v>154</v>
      </c>
      <c r="J56" s="781">
        <v>98.831999999999994</v>
      </c>
      <c r="K56" s="781">
        <v>98.799000000000007</v>
      </c>
      <c r="L56" s="781">
        <f t="shared" si="2"/>
        <v>3.299999999998704E-2</v>
      </c>
      <c r="M56" s="782">
        <v>0.32</v>
      </c>
      <c r="N56" s="783">
        <f t="shared" si="3"/>
        <v>54.361999999998005</v>
      </c>
      <c r="O56" s="789">
        <f>SUM(N53:N56)</f>
        <v>192.32097499999867</v>
      </c>
      <c r="P56" s="26"/>
      <c r="Q56" s="27"/>
      <c r="R56" s="26"/>
      <c r="S56" s="26"/>
      <c r="T56" s="28"/>
      <c r="U56" s="26"/>
    </row>
    <row r="57" spans="1:21" ht="13.5" customHeight="1">
      <c r="A57" s="1085" t="s">
        <v>428</v>
      </c>
      <c r="B57" s="1086"/>
      <c r="C57" s="1086"/>
      <c r="D57" s="1086"/>
      <c r="E57" s="1086"/>
      <c r="F57" s="1086"/>
      <c r="G57" s="1086"/>
      <c r="H57" s="1086"/>
      <c r="I57" s="1086"/>
      <c r="J57" s="1086"/>
      <c r="K57" s="1086"/>
      <c r="L57" s="1086"/>
      <c r="M57" s="1086"/>
      <c r="N57" s="1087"/>
      <c r="O57" s="789"/>
      <c r="P57" s="26"/>
      <c r="Q57" s="27"/>
      <c r="R57" s="26"/>
      <c r="S57" s="26"/>
      <c r="T57" s="28"/>
      <c r="U57" s="26"/>
    </row>
    <row r="58" spans="1:21" ht="13.5" customHeight="1">
      <c r="A58" s="785"/>
      <c r="B58" s="62"/>
      <c r="C58" s="62"/>
      <c r="D58" s="62"/>
      <c r="E58" s="62"/>
      <c r="F58" s="63"/>
      <c r="G58" s="56"/>
      <c r="H58" s="57"/>
      <c r="I58" s="61">
        <v>13.68</v>
      </c>
      <c r="J58" s="786"/>
      <c r="K58" s="786"/>
      <c r="L58" s="786"/>
      <c r="M58" s="59">
        <v>0.32</v>
      </c>
      <c r="N58" s="783">
        <f t="shared" si="3"/>
        <v>4.3776000000000002</v>
      </c>
      <c r="O58" s="788">
        <f>N58/4</f>
        <v>1.0944</v>
      </c>
    </row>
    <row r="59" spans="1:21" ht="13.5">
      <c r="A59" s="1082"/>
      <c r="B59" s="1083"/>
      <c r="C59" s="1083"/>
      <c r="D59" s="1083"/>
      <c r="E59" s="1083"/>
      <c r="F59" s="1084"/>
      <c r="G59" s="64"/>
      <c r="H59" s="65"/>
      <c r="I59" s="66">
        <f>SUM(I10:I58)</f>
        <v>5738.7070000000012</v>
      </c>
      <c r="J59" s="66"/>
      <c r="K59" s="66"/>
      <c r="L59" s="66"/>
      <c r="M59" s="67"/>
      <c r="N59" s="66">
        <f>SUM(N10:N58)</f>
        <v>1922.8186629999989</v>
      </c>
    </row>
  </sheetData>
  <mergeCells count="13">
    <mergeCell ref="A10:N10"/>
    <mergeCell ref="A1:N3"/>
    <mergeCell ref="I4:N4"/>
    <mergeCell ref="I5:N6"/>
    <mergeCell ref="A8:F9"/>
    <mergeCell ref="K8:K9"/>
    <mergeCell ref="A59:F59"/>
    <mergeCell ref="A21:N21"/>
    <mergeCell ref="A32:N32"/>
    <mergeCell ref="A37:N37"/>
    <mergeCell ref="A48:N48"/>
    <mergeCell ref="A52:N52"/>
    <mergeCell ref="A57:N57"/>
  </mergeCells>
  <printOptions horizontalCentered="1"/>
  <pageMargins left="0.19685039370078741" right="0.19685039370078741" top="0.59055118110236227" bottom="0.31496062992125984" header="7.874015748031496E-2" footer="0"/>
  <pageSetup paperSize="9" scale="77" orientation="portrait" r:id="rId1"/>
  <headerFooter alignWithMargins="0">
    <oddFooter>&amp;C&amp;"Arial,Negrito itálico"Gabriela Polachini
Engenheira Civil
CREA 121120804-4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showGridLines="0" view="pageBreakPreview" zoomScale="80" zoomScaleNormal="85" zoomScaleSheetLayoutView="80" workbookViewId="0">
      <selection activeCell="J20" sqref="J20:K22"/>
    </sheetView>
  </sheetViews>
  <sheetFormatPr defaultColWidth="10.7109375" defaultRowHeight="12"/>
  <cols>
    <col min="1" max="1" width="6.7109375" style="34" customWidth="1"/>
    <col min="2" max="2" width="1.7109375" style="34" customWidth="1"/>
    <col min="3" max="3" width="8.5703125" style="34" customWidth="1"/>
    <col min="4" max="4" width="1.85546875" style="34" customWidth="1"/>
    <col min="5" max="5" width="4.28515625" style="34" customWidth="1"/>
    <col min="6" max="6" width="11.85546875" style="34" customWidth="1"/>
    <col min="7" max="11" width="12.7109375" style="34" customWidth="1"/>
    <col min="12" max="12" width="30.5703125" style="34" customWidth="1"/>
    <col min="13" max="251" width="10.7109375" style="24" customWidth="1"/>
    <col min="252" max="16384" width="10.7109375" style="24"/>
  </cols>
  <sheetData>
    <row r="1" spans="1:14" ht="15" customHeight="1">
      <c r="A1" s="1096" t="str">
        <f>Escav!A1:K3</f>
        <v>PREFEITURA MUNICIPAL DE SORRISO</v>
      </c>
      <c r="B1" s="1097"/>
      <c r="C1" s="1097"/>
      <c r="D1" s="1097"/>
      <c r="E1" s="1097"/>
      <c r="F1" s="1097"/>
      <c r="G1" s="1097"/>
      <c r="H1" s="1097"/>
      <c r="I1" s="1097"/>
      <c r="J1" s="1097"/>
      <c r="K1" s="1098"/>
      <c r="L1" s="94" t="s">
        <v>47</v>
      </c>
      <c r="N1" s="25"/>
    </row>
    <row r="2" spans="1:14" ht="15" customHeight="1">
      <c r="A2" s="1099"/>
      <c r="B2" s="1100"/>
      <c r="C2" s="1100"/>
      <c r="D2" s="1100"/>
      <c r="E2" s="1100"/>
      <c r="F2" s="1100"/>
      <c r="G2" s="1100"/>
      <c r="H2" s="1100"/>
      <c r="I2" s="1100"/>
      <c r="J2" s="1100"/>
      <c r="K2" s="1101"/>
      <c r="L2" s="95"/>
      <c r="N2" s="25"/>
    </row>
    <row r="3" spans="1:14" ht="15" customHeight="1">
      <c r="A3" s="1102"/>
      <c r="B3" s="1103"/>
      <c r="C3" s="1103"/>
      <c r="D3" s="1103"/>
      <c r="E3" s="1103"/>
      <c r="F3" s="1103"/>
      <c r="G3" s="1103"/>
      <c r="H3" s="1103"/>
      <c r="I3" s="1103"/>
      <c r="J3" s="1103"/>
      <c r="K3" s="1104"/>
      <c r="L3" s="96" t="s">
        <v>27</v>
      </c>
    </row>
    <row r="4" spans="1:14" ht="15" customHeight="1">
      <c r="A4" s="97" t="s">
        <v>28</v>
      </c>
      <c r="B4" s="98"/>
      <c r="C4" s="98" t="str">
        <f>Escav!C4</f>
        <v>Execução de Pavimentação Asfáltica</v>
      </c>
      <c r="D4" s="99"/>
      <c r="E4" s="99"/>
      <c r="F4" s="99"/>
      <c r="G4" s="99"/>
      <c r="H4" s="99"/>
      <c r="I4" s="98"/>
      <c r="J4" s="99"/>
      <c r="K4" s="100"/>
      <c r="L4" s="96"/>
    </row>
    <row r="5" spans="1:14" ht="15" customHeight="1">
      <c r="A5" s="101" t="s">
        <v>30</v>
      </c>
      <c r="B5" s="102"/>
      <c r="C5" s="102" t="str">
        <f>Escav!C5</f>
        <v>Ruas do Distrito de Primaverinha</v>
      </c>
      <c r="D5" s="103"/>
      <c r="E5" s="103"/>
      <c r="F5" s="103"/>
      <c r="G5" s="103"/>
      <c r="H5" s="103"/>
      <c r="I5" s="102"/>
      <c r="J5" s="103"/>
      <c r="K5" s="104"/>
      <c r="L5" s="95" t="s">
        <v>46</v>
      </c>
    </row>
    <row r="6" spans="1:14" ht="15" customHeight="1">
      <c r="A6" s="101" t="s">
        <v>31</v>
      </c>
      <c r="B6" s="102"/>
      <c r="C6" s="102" t="str">
        <f>Escav!C6</f>
        <v>Distrito de Primaverinha</v>
      </c>
      <c r="D6" s="105"/>
      <c r="E6" s="103"/>
      <c r="F6" s="105"/>
      <c r="G6" s="105"/>
      <c r="H6" s="105"/>
      <c r="I6" s="102"/>
      <c r="J6" s="105"/>
      <c r="K6" s="104"/>
      <c r="L6" s="95" t="s">
        <v>32</v>
      </c>
    </row>
    <row r="7" spans="1:14" ht="15" customHeight="1">
      <c r="A7" s="106" t="s">
        <v>33</v>
      </c>
      <c r="B7" s="107"/>
      <c r="C7" s="108" t="s">
        <v>34</v>
      </c>
      <c r="D7" s="109"/>
      <c r="E7" s="109"/>
      <c r="F7" s="107"/>
      <c r="G7" s="108"/>
      <c r="H7" s="108"/>
      <c r="I7" s="107"/>
      <c r="J7" s="108"/>
      <c r="K7" s="110"/>
      <c r="L7" s="111"/>
    </row>
    <row r="8" spans="1:14" ht="15" customHeight="1">
      <c r="A8" s="1109" t="s">
        <v>35</v>
      </c>
      <c r="B8" s="1110"/>
      <c r="C8" s="1110"/>
      <c r="D8" s="1110"/>
      <c r="E8" s="1110"/>
      <c r="F8" s="1111"/>
      <c r="G8" s="256" t="s">
        <v>36</v>
      </c>
      <c r="H8" s="256" t="s">
        <v>37</v>
      </c>
      <c r="I8" s="256" t="s">
        <v>38</v>
      </c>
      <c r="J8" s="256" t="s">
        <v>45</v>
      </c>
      <c r="K8" s="256" t="s">
        <v>40</v>
      </c>
      <c r="L8" s="1107" t="s">
        <v>41</v>
      </c>
    </row>
    <row r="9" spans="1:14" ht="15" customHeight="1">
      <c r="A9" s="257"/>
      <c r="B9" s="258"/>
      <c r="C9" s="259"/>
      <c r="D9" s="258"/>
      <c r="E9" s="258"/>
      <c r="F9" s="259"/>
      <c r="G9" s="260" t="s">
        <v>42</v>
      </c>
      <c r="H9" s="260" t="s">
        <v>42</v>
      </c>
      <c r="I9" s="260" t="s">
        <v>43</v>
      </c>
      <c r="J9" s="260" t="s">
        <v>42</v>
      </c>
      <c r="K9" s="260" t="s">
        <v>32</v>
      </c>
      <c r="L9" s="1108"/>
    </row>
    <row r="10" spans="1:14" ht="13.5" customHeight="1">
      <c r="A10" s="1079" t="s">
        <v>576</v>
      </c>
      <c r="B10" s="1080"/>
      <c r="C10" s="1080"/>
      <c r="D10" s="1080"/>
      <c r="E10" s="1080"/>
      <c r="F10" s="1081"/>
      <c r="G10" s="112">
        <f>115+115+100+99.2+100</f>
        <v>529.20000000000005</v>
      </c>
      <c r="H10" s="57">
        <v>9.4</v>
      </c>
      <c r="I10" s="114">
        <f>H10*G10</f>
        <v>4974.4800000000005</v>
      </c>
      <c r="J10" s="59">
        <v>0.32</v>
      </c>
      <c r="K10" s="115">
        <f>J10*I10</f>
        <v>1591.8336000000002</v>
      </c>
      <c r="L10" s="116"/>
      <c r="M10" s="30"/>
    </row>
    <row r="11" spans="1:14" ht="13.5" customHeight="1">
      <c r="A11" s="1079" t="s">
        <v>568</v>
      </c>
      <c r="B11" s="1080"/>
      <c r="C11" s="1080"/>
      <c r="D11" s="1080"/>
      <c r="E11" s="1080"/>
      <c r="F11" s="1081"/>
      <c r="G11" s="112">
        <v>130</v>
      </c>
      <c r="H11" s="57">
        <v>8.4</v>
      </c>
      <c r="I11" s="121">
        <f t="shared" ref="I11:I23" si="0">H11*G11</f>
        <v>1092</v>
      </c>
      <c r="J11" s="59">
        <v>0.32</v>
      </c>
      <c r="K11" s="115">
        <f t="shared" ref="K11:K24" si="1">J11*I11</f>
        <v>349.44</v>
      </c>
      <c r="L11" s="116"/>
      <c r="M11" s="30"/>
    </row>
    <row r="12" spans="1:14" ht="13.5" customHeight="1">
      <c r="A12" s="930" t="s">
        <v>569</v>
      </c>
      <c r="B12" s="122"/>
      <c r="C12" s="122"/>
      <c r="D12" s="122"/>
      <c r="E12" s="122"/>
      <c r="F12" s="123"/>
      <c r="G12" s="112">
        <f>94+73.45+94+94</f>
        <v>355.45</v>
      </c>
      <c r="H12" s="57">
        <v>8.4</v>
      </c>
      <c r="I12" s="121">
        <f t="shared" si="0"/>
        <v>2985.78</v>
      </c>
      <c r="J12" s="59">
        <v>0.32</v>
      </c>
      <c r="K12" s="115">
        <f t="shared" si="1"/>
        <v>955.44960000000003</v>
      </c>
      <c r="L12" s="116"/>
      <c r="M12" s="30"/>
    </row>
    <row r="13" spans="1:14" ht="13.5" customHeight="1">
      <c r="A13" s="930" t="s">
        <v>570</v>
      </c>
      <c r="B13" s="122"/>
      <c r="C13" s="122"/>
      <c r="D13" s="122"/>
      <c r="E13" s="122"/>
      <c r="F13" s="123"/>
      <c r="G13" s="112">
        <f>94+59.5+94+94+94</f>
        <v>435.5</v>
      </c>
      <c r="H13" s="57">
        <v>8.4</v>
      </c>
      <c r="I13" s="121">
        <f t="shared" si="0"/>
        <v>3658.2000000000003</v>
      </c>
      <c r="J13" s="59">
        <v>0.32</v>
      </c>
      <c r="K13" s="115">
        <f t="shared" si="1"/>
        <v>1170.624</v>
      </c>
      <c r="L13" s="116"/>
      <c r="M13" s="30"/>
    </row>
    <row r="14" spans="1:14" ht="13.5" customHeight="1">
      <c r="A14" s="117" t="s">
        <v>437</v>
      </c>
      <c r="B14" s="118"/>
      <c r="C14" s="122"/>
      <c r="D14" s="122"/>
      <c r="E14" s="122"/>
      <c r="F14" s="123"/>
      <c r="G14" s="112">
        <f>115+115</f>
        <v>230</v>
      </c>
      <c r="H14" s="57">
        <v>6.4</v>
      </c>
      <c r="I14" s="121">
        <f t="shared" si="0"/>
        <v>1472</v>
      </c>
      <c r="J14" s="59">
        <v>0.32</v>
      </c>
      <c r="K14" s="115">
        <f t="shared" si="1"/>
        <v>471.04</v>
      </c>
      <c r="L14" s="116"/>
      <c r="M14" s="30"/>
    </row>
    <row r="15" spans="1:14" ht="13.5" customHeight="1">
      <c r="A15" s="117" t="s">
        <v>438</v>
      </c>
      <c r="B15" s="118"/>
      <c r="C15" s="119"/>
      <c r="D15" s="119"/>
      <c r="E15" s="119"/>
      <c r="F15" s="120"/>
      <c r="G15" s="112">
        <f>115+115</f>
        <v>230</v>
      </c>
      <c r="H15" s="57">
        <v>6.4</v>
      </c>
      <c r="I15" s="121">
        <f t="shared" si="0"/>
        <v>1472</v>
      </c>
      <c r="J15" s="59">
        <v>0.32</v>
      </c>
      <c r="K15" s="115">
        <f t="shared" si="1"/>
        <v>471.04</v>
      </c>
      <c r="L15" s="116"/>
      <c r="M15" s="30"/>
    </row>
    <row r="16" spans="1:14" ht="13.5" customHeight="1">
      <c r="A16" s="117" t="s">
        <v>571</v>
      </c>
      <c r="B16" s="118"/>
      <c r="C16" s="119"/>
      <c r="D16" s="119"/>
      <c r="E16" s="119"/>
      <c r="F16" s="120"/>
      <c r="G16" s="112">
        <f>690.28+50.5</f>
        <v>740.78</v>
      </c>
      <c r="H16" s="57">
        <v>10.4</v>
      </c>
      <c r="I16" s="121">
        <f t="shared" si="0"/>
        <v>7704.1120000000001</v>
      </c>
      <c r="J16" s="59">
        <v>0.32</v>
      </c>
      <c r="K16" s="115">
        <f t="shared" si="1"/>
        <v>2465.3158400000002</v>
      </c>
      <c r="L16" s="116"/>
      <c r="M16" s="30"/>
    </row>
    <row r="17" spans="1:13" ht="13.5" customHeight="1">
      <c r="A17" s="117" t="s">
        <v>439</v>
      </c>
      <c r="B17" s="118"/>
      <c r="C17" s="119"/>
      <c r="D17" s="119"/>
      <c r="E17" s="119"/>
      <c r="F17" s="120"/>
      <c r="G17" s="112">
        <v>100</v>
      </c>
      <c r="H17" s="57">
        <v>9.4</v>
      </c>
      <c r="I17" s="121">
        <f t="shared" si="0"/>
        <v>940</v>
      </c>
      <c r="J17" s="59">
        <v>0.32</v>
      </c>
      <c r="K17" s="115">
        <f t="shared" si="1"/>
        <v>300.8</v>
      </c>
      <c r="L17" s="116"/>
      <c r="M17" s="30"/>
    </row>
    <row r="18" spans="1:13" ht="13.5" customHeight="1">
      <c r="A18" s="117" t="s">
        <v>572</v>
      </c>
      <c r="B18" s="118"/>
      <c r="C18" s="119"/>
      <c r="D18" s="119"/>
      <c r="E18" s="119"/>
      <c r="F18" s="120"/>
      <c r="G18" s="112">
        <f>100+100</f>
        <v>200</v>
      </c>
      <c r="H18" s="57">
        <v>9.4</v>
      </c>
      <c r="I18" s="121">
        <f t="shared" si="0"/>
        <v>1880</v>
      </c>
      <c r="J18" s="59">
        <v>0.32</v>
      </c>
      <c r="K18" s="115">
        <f t="shared" si="1"/>
        <v>601.6</v>
      </c>
      <c r="L18" s="116"/>
      <c r="M18" s="30"/>
    </row>
    <row r="19" spans="1:13" ht="13.5" customHeight="1">
      <c r="A19" s="117" t="s">
        <v>573</v>
      </c>
      <c r="B19" s="118"/>
      <c r="C19" s="119"/>
      <c r="D19" s="119"/>
      <c r="E19" s="119"/>
      <c r="F19" s="120"/>
      <c r="G19" s="112">
        <f>100+100+100</f>
        <v>300</v>
      </c>
      <c r="H19" s="57">
        <v>6.4</v>
      </c>
      <c r="I19" s="121">
        <f t="shared" si="0"/>
        <v>1920</v>
      </c>
      <c r="J19" s="59">
        <v>0.32</v>
      </c>
      <c r="K19" s="115">
        <f t="shared" si="1"/>
        <v>614.4</v>
      </c>
      <c r="L19" s="116"/>
      <c r="M19" s="30"/>
    </row>
    <row r="20" spans="1:13" ht="13.5" customHeight="1">
      <c r="A20" s="117" t="s">
        <v>574</v>
      </c>
      <c r="B20" s="118"/>
      <c r="C20" s="119"/>
      <c r="D20" s="119"/>
      <c r="E20" s="119"/>
      <c r="F20" s="120"/>
      <c r="G20" s="112">
        <f>100+100+100</f>
        <v>300</v>
      </c>
      <c r="H20" s="57">
        <v>6.4</v>
      </c>
      <c r="I20" s="121">
        <f t="shared" si="0"/>
        <v>1920</v>
      </c>
      <c r="J20" s="59">
        <v>0.32</v>
      </c>
      <c r="K20" s="115">
        <f t="shared" si="1"/>
        <v>614.4</v>
      </c>
      <c r="L20" s="116"/>
      <c r="M20" s="30"/>
    </row>
    <row r="21" spans="1:13" ht="13.5" customHeight="1">
      <c r="A21" s="117" t="s">
        <v>440</v>
      </c>
      <c r="B21" s="118"/>
      <c r="C21" s="119"/>
      <c r="D21" s="119"/>
      <c r="E21" s="119"/>
      <c r="F21" s="120"/>
      <c r="G21" s="112">
        <f>329.98</f>
        <v>329.98</v>
      </c>
      <c r="H21" s="57">
        <v>9.4</v>
      </c>
      <c r="I21" s="121">
        <f t="shared" si="0"/>
        <v>3101.8120000000004</v>
      </c>
      <c r="J21" s="59">
        <v>1.32</v>
      </c>
      <c r="K21" s="115">
        <f t="shared" ref="K21:K22" si="2">J21*I21</f>
        <v>4094.3918400000007</v>
      </c>
      <c r="L21" s="116"/>
      <c r="M21" s="30"/>
    </row>
    <row r="22" spans="1:13" ht="13.5" customHeight="1">
      <c r="A22" s="117" t="s">
        <v>441</v>
      </c>
      <c r="B22" s="118"/>
      <c r="C22" s="119"/>
      <c r="D22" s="119"/>
      <c r="E22" s="119"/>
      <c r="F22" s="120"/>
      <c r="G22" s="112">
        <v>329.58</v>
      </c>
      <c r="H22" s="57">
        <v>9.4</v>
      </c>
      <c r="I22" s="121">
        <f t="shared" si="0"/>
        <v>3098.0520000000001</v>
      </c>
      <c r="J22" s="59">
        <v>2.3199999999999998</v>
      </c>
      <c r="K22" s="115">
        <f t="shared" si="2"/>
        <v>7187.4806399999998</v>
      </c>
      <c r="L22" s="116"/>
      <c r="M22" s="30"/>
    </row>
    <row r="23" spans="1:13" ht="13.5" customHeight="1">
      <c r="A23" s="117" t="s">
        <v>575</v>
      </c>
      <c r="B23" s="118"/>
      <c r="C23" s="119"/>
      <c r="D23" s="119"/>
      <c r="E23" s="119"/>
      <c r="F23" s="120"/>
      <c r="G23" s="112">
        <f>100+100+101.5+131.48</f>
        <v>432.98</v>
      </c>
      <c r="H23" s="57">
        <v>9.4</v>
      </c>
      <c r="I23" s="121">
        <f t="shared" si="0"/>
        <v>4070.0120000000002</v>
      </c>
      <c r="J23" s="59">
        <v>0.32</v>
      </c>
      <c r="K23" s="115">
        <f t="shared" si="1"/>
        <v>1302.4038400000002</v>
      </c>
      <c r="L23" s="116"/>
      <c r="M23" s="30"/>
    </row>
    <row r="24" spans="1:13" ht="13.5" customHeight="1">
      <c r="A24" s="124" t="s">
        <v>113</v>
      </c>
      <c r="B24" s="125"/>
      <c r="C24" s="126"/>
      <c r="D24" s="126"/>
      <c r="E24" s="126"/>
      <c r="F24" s="127"/>
      <c r="G24" s="128"/>
      <c r="H24" s="113"/>
      <c r="I24" s="121">
        <v>6268.78</v>
      </c>
      <c r="J24" s="59">
        <v>0.32</v>
      </c>
      <c r="K24" s="115">
        <f t="shared" si="1"/>
        <v>2006.0095999999999</v>
      </c>
      <c r="L24" s="116"/>
      <c r="M24" s="30"/>
    </row>
    <row r="25" spans="1:13" ht="13.5" customHeight="1">
      <c r="A25" s="1112"/>
      <c r="B25" s="1113"/>
      <c r="C25" s="1113"/>
      <c r="D25" s="1113"/>
      <c r="E25" s="1113"/>
      <c r="F25" s="1114"/>
      <c r="G25" s="129"/>
      <c r="H25" s="130"/>
      <c r="I25" s="131">
        <f>SUM(I10:I24)</f>
        <v>46557.228000000003</v>
      </c>
      <c r="J25" s="132"/>
      <c r="K25" s="131">
        <f>ROUND(SUM(K10:K24),3)</f>
        <v>24196.228999999999</v>
      </c>
      <c r="L25" s="133"/>
      <c r="M25" s="30"/>
    </row>
    <row r="26" spans="1:13" ht="13.5" customHeight="1">
      <c r="A26" s="1105" t="str">
        <f>Escav!A26:F26</f>
        <v>Sorriso, Fevereiro de 2020</v>
      </c>
      <c r="B26" s="1106"/>
      <c r="C26" s="1106"/>
      <c r="D26" s="1106"/>
      <c r="E26" s="1106"/>
      <c r="F26" s="1106"/>
      <c r="G26" s="134"/>
      <c r="H26" s="134"/>
      <c r="I26" s="134"/>
      <c r="J26" s="134"/>
      <c r="K26" s="134" t="s">
        <v>44</v>
      </c>
      <c r="L26" s="135"/>
    </row>
    <row r="27" spans="1:13" ht="13.5" customHeight="1">
      <c r="A27" s="136"/>
      <c r="B27" s="134"/>
      <c r="C27" s="134"/>
      <c r="D27" s="134"/>
      <c r="E27" s="134"/>
      <c r="F27" s="134"/>
      <c r="G27" s="134"/>
      <c r="H27" s="134"/>
      <c r="I27" s="134"/>
      <c r="J27" s="134"/>
      <c r="K27" s="134"/>
      <c r="L27" s="135"/>
    </row>
    <row r="28" spans="1:13" ht="13.5" customHeight="1">
      <c r="A28" s="137"/>
      <c r="B28" s="138"/>
      <c r="C28" s="139"/>
      <c r="D28" s="140"/>
      <c r="E28" s="141"/>
      <c r="F28" s="138"/>
      <c r="G28" s="138"/>
      <c r="H28" s="140"/>
      <c r="I28" s="139"/>
      <c r="J28" s="138"/>
      <c r="K28" s="140"/>
      <c r="L28" s="142"/>
    </row>
    <row r="29" spans="1:13">
      <c r="A29" s="33"/>
      <c r="B29" s="33"/>
      <c r="C29" s="33"/>
      <c r="D29" s="33"/>
      <c r="E29" s="33"/>
      <c r="F29" s="33"/>
      <c r="G29" s="33"/>
      <c r="H29" s="33"/>
      <c r="I29" s="33"/>
      <c r="J29" s="33"/>
      <c r="K29" s="33"/>
      <c r="L29" s="33"/>
    </row>
  </sheetData>
  <mergeCells count="7">
    <mergeCell ref="A1:K3"/>
    <mergeCell ref="A26:F26"/>
    <mergeCell ref="L8:L9"/>
    <mergeCell ref="A8:F8"/>
    <mergeCell ref="A10:F10"/>
    <mergeCell ref="A25:F25"/>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9"/>
  <sheetViews>
    <sheetView showGridLines="0" view="pageBreakPreview" zoomScale="80" zoomScaleNormal="85" zoomScaleSheetLayoutView="80" workbookViewId="0">
      <selection activeCell="J19" sqref="J19:M21"/>
    </sheetView>
  </sheetViews>
  <sheetFormatPr defaultColWidth="10.7109375" defaultRowHeight="12"/>
  <cols>
    <col min="1" max="1" width="6.7109375" style="34" customWidth="1"/>
    <col min="2" max="2" width="1.7109375" style="34" customWidth="1"/>
    <col min="3" max="3" width="6.7109375" style="34" customWidth="1"/>
    <col min="4" max="4" width="2.42578125" style="34" customWidth="1"/>
    <col min="5" max="5" width="1.7109375" style="34" customWidth="1"/>
    <col min="6" max="6" width="13.7109375" style="34" customWidth="1"/>
    <col min="7" max="12" width="12.7109375" style="34" customWidth="1"/>
    <col min="13" max="13" width="13.5703125" style="34" bestFit="1" customWidth="1"/>
    <col min="14" max="14" width="32.85546875" style="34" customWidth="1"/>
    <col min="15" max="253" width="10.7109375" style="24" customWidth="1"/>
    <col min="254" max="16384" width="10.7109375" style="24"/>
  </cols>
  <sheetData>
    <row r="1" spans="1:16" ht="15" customHeight="1">
      <c r="A1" s="1096" t="str">
        <f>Escav!A1:K3</f>
        <v>PREFEITURA MUNICIPAL DE SORRISO</v>
      </c>
      <c r="B1" s="1097"/>
      <c r="C1" s="1097"/>
      <c r="D1" s="1097"/>
      <c r="E1" s="1097"/>
      <c r="F1" s="1097"/>
      <c r="G1" s="1097"/>
      <c r="H1" s="1097"/>
      <c r="I1" s="1097"/>
      <c r="J1" s="1097"/>
      <c r="K1" s="1097"/>
      <c r="L1" s="1097"/>
      <c r="M1" s="1098"/>
      <c r="N1" s="94"/>
      <c r="P1" s="25"/>
    </row>
    <row r="2" spans="1:16" ht="15" customHeight="1">
      <c r="A2" s="1099"/>
      <c r="B2" s="1100"/>
      <c r="C2" s="1100"/>
      <c r="D2" s="1100"/>
      <c r="E2" s="1100"/>
      <c r="F2" s="1100"/>
      <c r="G2" s="1100"/>
      <c r="H2" s="1100"/>
      <c r="I2" s="1100"/>
      <c r="J2" s="1100"/>
      <c r="K2" s="1100"/>
      <c r="L2" s="1100"/>
      <c r="M2" s="1101"/>
      <c r="N2" s="95"/>
      <c r="P2" s="25"/>
    </row>
    <row r="3" spans="1:16" ht="15" customHeight="1">
      <c r="A3" s="1102"/>
      <c r="B3" s="1103"/>
      <c r="C3" s="1103"/>
      <c r="D3" s="1103"/>
      <c r="E3" s="1103"/>
      <c r="F3" s="1103"/>
      <c r="G3" s="1103"/>
      <c r="H3" s="1103"/>
      <c r="I3" s="1103"/>
      <c r="J3" s="1103"/>
      <c r="K3" s="1103"/>
      <c r="L3" s="1103"/>
      <c r="M3" s="1104"/>
      <c r="N3" s="96" t="s">
        <v>27</v>
      </c>
    </row>
    <row r="4" spans="1:16" ht="15" customHeight="1">
      <c r="A4" s="146" t="s">
        <v>28</v>
      </c>
      <c r="B4" s="147"/>
      <c r="C4" s="147" t="str">
        <f>Escav!C4</f>
        <v>Execução de Pavimentação Asfáltica</v>
      </c>
      <c r="D4" s="148"/>
      <c r="E4" s="148"/>
      <c r="F4" s="148"/>
      <c r="G4" s="148"/>
      <c r="H4" s="148"/>
      <c r="I4" s="147"/>
      <c r="J4" s="148"/>
      <c r="K4" s="149"/>
      <c r="L4" s="150"/>
      <c r="M4" s="151"/>
      <c r="N4" s="95" t="s">
        <v>53</v>
      </c>
    </row>
    <row r="5" spans="1:16" ht="15" customHeight="1">
      <c r="A5" s="152" t="s">
        <v>30</v>
      </c>
      <c r="B5" s="153"/>
      <c r="C5" s="153" t="str">
        <f>Escav!C5</f>
        <v>Ruas do Distrito de Primaverinha</v>
      </c>
      <c r="D5" s="154"/>
      <c r="E5" s="154"/>
      <c r="F5" s="154"/>
      <c r="G5" s="154"/>
      <c r="H5" s="154"/>
      <c r="I5" s="153"/>
      <c r="J5" s="154"/>
      <c r="K5" s="155"/>
      <c r="L5" s="150"/>
      <c r="M5" s="151"/>
      <c r="N5" s="95" t="s">
        <v>52</v>
      </c>
    </row>
    <row r="6" spans="1:16" ht="15" customHeight="1">
      <c r="A6" s="152" t="s">
        <v>31</v>
      </c>
      <c r="B6" s="153"/>
      <c r="C6" s="153" t="str">
        <f>Escav!C6</f>
        <v>Distrito de Primaverinha</v>
      </c>
      <c r="D6" s="156"/>
      <c r="E6" s="154"/>
      <c r="F6" s="156"/>
      <c r="G6" s="156"/>
      <c r="H6" s="156"/>
      <c r="I6" s="153"/>
      <c r="J6" s="156"/>
      <c r="K6" s="155"/>
      <c r="L6" s="157"/>
      <c r="M6" s="158"/>
      <c r="N6" s="95" t="s">
        <v>48</v>
      </c>
    </row>
    <row r="7" spans="1:16" ht="15" customHeight="1">
      <c r="A7" s="159" t="s">
        <v>33</v>
      </c>
      <c r="B7" s="160"/>
      <c r="C7" s="161" t="s">
        <v>34</v>
      </c>
      <c r="D7" s="162"/>
      <c r="E7" s="162"/>
      <c r="F7" s="160"/>
      <c r="G7" s="161"/>
      <c r="H7" s="161"/>
      <c r="I7" s="160"/>
      <c r="J7" s="161"/>
      <c r="K7" s="163"/>
      <c r="L7" s="164"/>
      <c r="M7" s="165"/>
      <c r="N7" s="111"/>
    </row>
    <row r="8" spans="1:16" ht="15" customHeight="1">
      <c r="A8" s="1109" t="s">
        <v>35</v>
      </c>
      <c r="B8" s="1110"/>
      <c r="C8" s="1110"/>
      <c r="D8" s="1110"/>
      <c r="E8" s="1110"/>
      <c r="F8" s="1111"/>
      <c r="G8" s="256" t="s">
        <v>36</v>
      </c>
      <c r="H8" s="256" t="s">
        <v>37</v>
      </c>
      <c r="I8" s="256" t="s">
        <v>38</v>
      </c>
      <c r="J8" s="256" t="s">
        <v>45</v>
      </c>
      <c r="K8" s="256" t="s">
        <v>40</v>
      </c>
      <c r="L8" s="256" t="s">
        <v>51</v>
      </c>
      <c r="M8" s="256" t="s">
        <v>50</v>
      </c>
      <c r="N8" s="1107" t="s">
        <v>41</v>
      </c>
    </row>
    <row r="9" spans="1:16" ht="15" customHeight="1">
      <c r="A9" s="257"/>
      <c r="B9" s="258"/>
      <c r="C9" s="259"/>
      <c r="D9" s="258"/>
      <c r="E9" s="258"/>
      <c r="F9" s="259"/>
      <c r="G9" s="260" t="s">
        <v>42</v>
      </c>
      <c r="H9" s="260" t="s">
        <v>42</v>
      </c>
      <c r="I9" s="261" t="s">
        <v>43</v>
      </c>
      <c r="J9" s="260" t="s">
        <v>42</v>
      </c>
      <c r="K9" s="260" t="s">
        <v>32</v>
      </c>
      <c r="L9" s="260" t="s">
        <v>49</v>
      </c>
      <c r="M9" s="260" t="s">
        <v>48</v>
      </c>
      <c r="N9" s="1108"/>
    </row>
    <row r="10" spans="1:16" ht="13.5" customHeight="1">
      <c r="A10" s="1079" t="s">
        <v>576</v>
      </c>
      <c r="B10" s="1080"/>
      <c r="C10" s="1080"/>
      <c r="D10" s="1080"/>
      <c r="E10" s="1080"/>
      <c r="F10" s="1081"/>
      <c r="G10" s="112">
        <f>115+115+100+99.2+100</f>
        <v>529.20000000000005</v>
      </c>
      <c r="H10" s="57">
        <v>9.4</v>
      </c>
      <c r="I10" s="114">
        <f>H10*G10</f>
        <v>4974.4800000000005</v>
      </c>
      <c r="J10" s="59">
        <v>0.32</v>
      </c>
      <c r="K10" s="115">
        <f>I10*J10</f>
        <v>1591.8336000000002</v>
      </c>
      <c r="L10" s="166">
        <f>0.047</f>
        <v>4.7E-2</v>
      </c>
      <c r="M10" s="166">
        <f t="shared" ref="M10:M24" si="0">L10*K10</f>
        <v>74.816179200000008</v>
      </c>
      <c r="N10" s="116"/>
      <c r="O10" s="30"/>
    </row>
    <row r="11" spans="1:16" ht="13.5" customHeight="1">
      <c r="A11" s="1079" t="s">
        <v>568</v>
      </c>
      <c r="B11" s="1080"/>
      <c r="C11" s="1080"/>
      <c r="D11" s="1080"/>
      <c r="E11" s="1080"/>
      <c r="F11" s="1081"/>
      <c r="G11" s="112">
        <v>130</v>
      </c>
      <c r="H11" s="57">
        <v>8.4</v>
      </c>
      <c r="I11" s="121">
        <f t="shared" ref="I11:I23" si="1">H11*G11</f>
        <v>1092</v>
      </c>
      <c r="J11" s="59">
        <v>0.32</v>
      </c>
      <c r="K11" s="115">
        <f t="shared" ref="K11:K24" si="2">I11*J11</f>
        <v>349.44</v>
      </c>
      <c r="L11" s="166">
        <f>(96+156+53)/1000</f>
        <v>0.30499999999999999</v>
      </c>
      <c r="M11" s="166">
        <f t="shared" si="0"/>
        <v>106.5792</v>
      </c>
      <c r="N11" s="116"/>
      <c r="O11" s="30"/>
    </row>
    <row r="12" spans="1:16" ht="13.5" customHeight="1">
      <c r="A12" s="930" t="s">
        <v>569</v>
      </c>
      <c r="B12" s="122"/>
      <c r="C12" s="122"/>
      <c r="D12" s="122"/>
      <c r="E12" s="122"/>
      <c r="F12" s="123"/>
      <c r="G12" s="112">
        <f>94+73.45+94+94</f>
        <v>355.45</v>
      </c>
      <c r="H12" s="57">
        <v>8.4</v>
      </c>
      <c r="I12" s="121">
        <f t="shared" si="1"/>
        <v>2985.78</v>
      </c>
      <c r="J12" s="59">
        <v>0.32</v>
      </c>
      <c r="K12" s="115">
        <f t="shared" si="2"/>
        <v>955.44960000000003</v>
      </c>
      <c r="L12" s="166">
        <f>(96+104+53)/1000</f>
        <v>0.253</v>
      </c>
      <c r="M12" s="166">
        <f t="shared" si="0"/>
        <v>241.72874880000001</v>
      </c>
      <c r="N12" s="116"/>
      <c r="O12" s="30"/>
    </row>
    <row r="13" spans="1:16" ht="13.5" customHeight="1">
      <c r="A13" s="930" t="s">
        <v>570</v>
      </c>
      <c r="B13" s="122"/>
      <c r="C13" s="122"/>
      <c r="D13" s="122"/>
      <c r="E13" s="122"/>
      <c r="F13" s="123"/>
      <c r="G13" s="112">
        <f>94+59.5+94+94+94</f>
        <v>435.5</v>
      </c>
      <c r="H13" s="57">
        <v>8.4</v>
      </c>
      <c r="I13" s="121">
        <f t="shared" si="1"/>
        <v>3658.2000000000003</v>
      </c>
      <c r="J13" s="59">
        <v>0.32</v>
      </c>
      <c r="K13" s="115">
        <f t="shared" si="2"/>
        <v>1170.624</v>
      </c>
      <c r="L13" s="166">
        <f>(37.5+52+53)/1000</f>
        <v>0.14249999999999999</v>
      </c>
      <c r="M13" s="166">
        <f t="shared" si="0"/>
        <v>166.81392</v>
      </c>
      <c r="N13" s="116"/>
      <c r="O13" s="30"/>
    </row>
    <row r="14" spans="1:16" ht="13.5" customHeight="1">
      <c r="A14" s="117" t="s">
        <v>437</v>
      </c>
      <c r="B14" s="118"/>
      <c r="C14" s="122"/>
      <c r="D14" s="122"/>
      <c r="E14" s="122"/>
      <c r="F14" s="123"/>
      <c r="G14" s="112">
        <f>115+115</f>
        <v>230</v>
      </c>
      <c r="H14" s="57">
        <v>6.4</v>
      </c>
      <c r="I14" s="121">
        <f t="shared" si="1"/>
        <v>1472</v>
      </c>
      <c r="J14" s="59">
        <v>0.32</v>
      </c>
      <c r="K14" s="115">
        <f t="shared" si="2"/>
        <v>471.04</v>
      </c>
      <c r="L14" s="166">
        <f>0.096</f>
        <v>9.6000000000000002E-2</v>
      </c>
      <c r="M14" s="166">
        <f t="shared" si="0"/>
        <v>45.219840000000005</v>
      </c>
      <c r="N14" s="116"/>
      <c r="O14" s="30"/>
    </row>
    <row r="15" spans="1:16" ht="13.5" customHeight="1">
      <c r="A15" s="117" t="s">
        <v>438</v>
      </c>
      <c r="B15" s="118"/>
      <c r="C15" s="119"/>
      <c r="D15" s="119"/>
      <c r="E15" s="119"/>
      <c r="F15" s="120"/>
      <c r="G15" s="112">
        <f>115+115</f>
        <v>230</v>
      </c>
      <c r="H15" s="57">
        <v>6.4</v>
      </c>
      <c r="I15" s="121">
        <f t="shared" si="1"/>
        <v>1472</v>
      </c>
      <c r="J15" s="59">
        <v>0.32</v>
      </c>
      <c r="K15" s="115">
        <f t="shared" si="2"/>
        <v>471.04</v>
      </c>
      <c r="L15" s="166">
        <f>(49+47)/1000</f>
        <v>9.6000000000000002E-2</v>
      </c>
      <c r="M15" s="166">
        <f t="shared" si="0"/>
        <v>45.219840000000005</v>
      </c>
      <c r="N15" s="116"/>
      <c r="O15" s="30"/>
    </row>
    <row r="16" spans="1:16" ht="13.5" customHeight="1">
      <c r="A16" s="117" t="s">
        <v>571</v>
      </c>
      <c r="B16" s="118"/>
      <c r="C16" s="119"/>
      <c r="D16" s="119"/>
      <c r="E16" s="119"/>
      <c r="F16" s="120"/>
      <c r="G16" s="112">
        <f>690.28+50.5</f>
        <v>740.78</v>
      </c>
      <c r="H16" s="57">
        <v>10.4</v>
      </c>
      <c r="I16" s="121">
        <f t="shared" si="1"/>
        <v>7704.1120000000001</v>
      </c>
      <c r="J16" s="59">
        <v>0.32</v>
      </c>
      <c r="K16" s="115">
        <f t="shared" si="2"/>
        <v>2465.3158400000002</v>
      </c>
      <c r="L16" s="166">
        <f t="shared" ref="L16:L23" si="3">(49+47)/1000</f>
        <v>9.6000000000000002E-2</v>
      </c>
      <c r="M16" s="166">
        <f t="shared" ref="M16:M23" si="4">L16*K16</f>
        <v>236.67032064000003</v>
      </c>
      <c r="N16" s="116"/>
      <c r="O16" s="30"/>
    </row>
    <row r="17" spans="1:15" ht="13.5" customHeight="1">
      <c r="A17" s="117" t="s">
        <v>439</v>
      </c>
      <c r="B17" s="118"/>
      <c r="C17" s="119"/>
      <c r="D17" s="119"/>
      <c r="E17" s="119"/>
      <c r="F17" s="120"/>
      <c r="G17" s="112">
        <v>100</v>
      </c>
      <c r="H17" s="57">
        <v>9.4</v>
      </c>
      <c r="I17" s="121">
        <f t="shared" si="1"/>
        <v>940</v>
      </c>
      <c r="J17" s="59">
        <v>0.32</v>
      </c>
      <c r="K17" s="115">
        <f t="shared" si="2"/>
        <v>300.8</v>
      </c>
      <c r="L17" s="166">
        <f t="shared" si="3"/>
        <v>9.6000000000000002E-2</v>
      </c>
      <c r="M17" s="166">
        <f t="shared" si="4"/>
        <v>28.876800000000003</v>
      </c>
      <c r="N17" s="116"/>
      <c r="O17" s="30"/>
    </row>
    <row r="18" spans="1:15" ht="13.5" customHeight="1">
      <c r="A18" s="117" t="s">
        <v>572</v>
      </c>
      <c r="B18" s="118"/>
      <c r="C18" s="119"/>
      <c r="D18" s="119"/>
      <c r="E18" s="119"/>
      <c r="F18" s="120"/>
      <c r="G18" s="112">
        <f>100+100</f>
        <v>200</v>
      </c>
      <c r="H18" s="57">
        <v>9.4</v>
      </c>
      <c r="I18" s="121">
        <f t="shared" si="1"/>
        <v>1880</v>
      </c>
      <c r="J18" s="59">
        <v>0.32</v>
      </c>
      <c r="K18" s="115">
        <f t="shared" si="2"/>
        <v>601.6</v>
      </c>
      <c r="L18" s="166">
        <f t="shared" si="3"/>
        <v>9.6000000000000002E-2</v>
      </c>
      <c r="M18" s="166">
        <f t="shared" si="4"/>
        <v>57.753600000000006</v>
      </c>
      <c r="N18" s="116"/>
      <c r="O18" s="30"/>
    </row>
    <row r="19" spans="1:15" ht="13.5" customHeight="1">
      <c r="A19" s="117" t="s">
        <v>573</v>
      </c>
      <c r="B19" s="118"/>
      <c r="C19" s="119"/>
      <c r="D19" s="119"/>
      <c r="E19" s="119"/>
      <c r="F19" s="120"/>
      <c r="G19" s="112">
        <f>100+100+100</f>
        <v>300</v>
      </c>
      <c r="H19" s="57">
        <v>6.4</v>
      </c>
      <c r="I19" s="121">
        <f t="shared" si="1"/>
        <v>1920</v>
      </c>
      <c r="J19" s="59">
        <v>0.32</v>
      </c>
      <c r="K19" s="115">
        <f t="shared" si="2"/>
        <v>614.4</v>
      </c>
      <c r="L19" s="166">
        <f t="shared" si="3"/>
        <v>9.6000000000000002E-2</v>
      </c>
      <c r="M19" s="166">
        <f t="shared" si="4"/>
        <v>58.982399999999998</v>
      </c>
      <c r="N19" s="116"/>
      <c r="O19" s="30"/>
    </row>
    <row r="20" spans="1:15" ht="13.5" customHeight="1">
      <c r="A20" s="117" t="s">
        <v>574</v>
      </c>
      <c r="B20" s="118"/>
      <c r="C20" s="119"/>
      <c r="D20" s="119"/>
      <c r="E20" s="119"/>
      <c r="F20" s="120"/>
      <c r="G20" s="112">
        <f>100+100+100</f>
        <v>300</v>
      </c>
      <c r="H20" s="57">
        <v>6.4</v>
      </c>
      <c r="I20" s="121">
        <f t="shared" si="1"/>
        <v>1920</v>
      </c>
      <c r="J20" s="59">
        <v>1.32</v>
      </c>
      <c r="K20" s="115">
        <f t="shared" ref="K20:K21" si="5">I20*J20</f>
        <v>2534.4</v>
      </c>
      <c r="L20" s="166">
        <f t="shared" si="3"/>
        <v>9.6000000000000002E-2</v>
      </c>
      <c r="M20" s="166">
        <f t="shared" ref="M20:M21" si="6">L20*K20</f>
        <v>243.30240000000001</v>
      </c>
      <c r="N20" s="116"/>
      <c r="O20" s="30"/>
    </row>
    <row r="21" spans="1:15" ht="13.5" customHeight="1">
      <c r="A21" s="117" t="s">
        <v>440</v>
      </c>
      <c r="B21" s="118"/>
      <c r="C21" s="119"/>
      <c r="D21" s="119"/>
      <c r="E21" s="119"/>
      <c r="F21" s="120"/>
      <c r="G21" s="112">
        <f>329.98</f>
        <v>329.98</v>
      </c>
      <c r="H21" s="57">
        <v>9.4</v>
      </c>
      <c r="I21" s="121">
        <f t="shared" si="1"/>
        <v>3101.8120000000004</v>
      </c>
      <c r="J21" s="59">
        <v>2.3199999999999998</v>
      </c>
      <c r="K21" s="115">
        <f t="shared" si="5"/>
        <v>7196.2038400000001</v>
      </c>
      <c r="L21" s="166">
        <f t="shared" si="3"/>
        <v>9.6000000000000002E-2</v>
      </c>
      <c r="M21" s="166">
        <f t="shared" si="6"/>
        <v>690.83556864000002</v>
      </c>
      <c r="N21" s="116"/>
      <c r="O21" s="30"/>
    </row>
    <row r="22" spans="1:15" ht="13.5" customHeight="1">
      <c r="A22" s="117" t="s">
        <v>441</v>
      </c>
      <c r="B22" s="118"/>
      <c r="C22" s="119"/>
      <c r="D22" s="119"/>
      <c r="E22" s="119"/>
      <c r="F22" s="120"/>
      <c r="G22" s="112">
        <v>329.58</v>
      </c>
      <c r="H22" s="57">
        <v>9.4</v>
      </c>
      <c r="I22" s="121">
        <f t="shared" si="1"/>
        <v>3098.0520000000001</v>
      </c>
      <c r="J22" s="59">
        <v>0.32</v>
      </c>
      <c r="K22" s="115">
        <f t="shared" si="2"/>
        <v>991.37664000000007</v>
      </c>
      <c r="L22" s="166">
        <f t="shared" si="3"/>
        <v>9.6000000000000002E-2</v>
      </c>
      <c r="M22" s="166">
        <f t="shared" si="4"/>
        <v>95.172157440000007</v>
      </c>
      <c r="N22" s="116"/>
      <c r="O22" s="30"/>
    </row>
    <row r="23" spans="1:15" ht="13.5" customHeight="1">
      <c r="A23" s="117" t="s">
        <v>575</v>
      </c>
      <c r="B23" s="118"/>
      <c r="C23" s="119"/>
      <c r="D23" s="119"/>
      <c r="E23" s="119"/>
      <c r="F23" s="120"/>
      <c r="G23" s="112">
        <f>100+100+101.5+131.48</f>
        <v>432.98</v>
      </c>
      <c r="H23" s="57">
        <v>9.4</v>
      </c>
      <c r="I23" s="121">
        <f t="shared" si="1"/>
        <v>4070.0120000000002</v>
      </c>
      <c r="J23" s="59">
        <v>0.32</v>
      </c>
      <c r="K23" s="115">
        <f t="shared" si="2"/>
        <v>1302.4038400000002</v>
      </c>
      <c r="L23" s="166">
        <f t="shared" si="3"/>
        <v>9.6000000000000002E-2</v>
      </c>
      <c r="M23" s="166">
        <f t="shared" si="4"/>
        <v>125.03076864000002</v>
      </c>
      <c r="N23" s="116"/>
      <c r="O23" s="30"/>
    </row>
    <row r="24" spans="1:15" ht="13.5" customHeight="1">
      <c r="A24" s="124" t="s">
        <v>113</v>
      </c>
      <c r="B24" s="125"/>
      <c r="C24" s="126"/>
      <c r="D24" s="126"/>
      <c r="E24" s="126"/>
      <c r="F24" s="127"/>
      <c r="G24" s="128"/>
      <c r="H24" s="113"/>
      <c r="I24" s="121">
        <v>6268.78</v>
      </c>
      <c r="J24" s="59">
        <v>0.32</v>
      </c>
      <c r="K24" s="115">
        <f t="shared" si="2"/>
        <v>2006.0095999999999</v>
      </c>
      <c r="L24" s="166">
        <f>(L11+L10)/2</f>
        <v>0.17599999999999999</v>
      </c>
      <c r="M24" s="166">
        <f t="shared" si="0"/>
        <v>353.05768959999995</v>
      </c>
      <c r="N24" s="790"/>
      <c r="O24" s="30"/>
    </row>
    <row r="25" spans="1:15" ht="13.5" customHeight="1">
      <c r="A25" s="1112"/>
      <c r="B25" s="1113"/>
      <c r="C25" s="1113"/>
      <c r="D25" s="1113"/>
      <c r="E25" s="1113"/>
      <c r="F25" s="1114"/>
      <c r="G25" s="129"/>
      <c r="H25" s="130"/>
      <c r="I25" s="167"/>
      <c r="J25" s="132"/>
      <c r="K25" s="167"/>
      <c r="L25" s="168"/>
      <c r="M25" s="131">
        <f>SUM(M10:M24)</f>
        <v>2570.0594329599999</v>
      </c>
      <c r="N25" s="133"/>
      <c r="O25" s="30"/>
    </row>
    <row r="26" spans="1:15" ht="13.5" customHeight="1">
      <c r="A26" s="1105"/>
      <c r="B26" s="1106"/>
      <c r="C26" s="1106"/>
      <c r="D26" s="1106"/>
      <c r="E26" s="1106"/>
      <c r="F26" s="1106"/>
      <c r="G26" s="134"/>
      <c r="H26" s="134"/>
      <c r="I26" s="134"/>
      <c r="J26" s="134"/>
      <c r="K26" s="134"/>
      <c r="L26" s="134"/>
      <c r="M26" s="134"/>
      <c r="N26" s="135"/>
    </row>
    <row r="27" spans="1:15" ht="13.5" customHeight="1">
      <c r="A27" s="136"/>
      <c r="B27" s="134"/>
      <c r="C27" s="134"/>
      <c r="D27" s="134"/>
      <c r="E27" s="134"/>
      <c r="F27" s="134"/>
      <c r="G27" s="134"/>
      <c r="H27" s="134"/>
      <c r="I27" s="134"/>
      <c r="J27" s="134"/>
      <c r="K27" s="134"/>
      <c r="L27" s="134"/>
      <c r="M27" s="134"/>
      <c r="N27" s="135"/>
    </row>
    <row r="28" spans="1:15" ht="13.5" customHeight="1">
      <c r="A28" s="137"/>
      <c r="B28" s="138"/>
      <c r="C28" s="139"/>
      <c r="D28" s="140"/>
      <c r="E28" s="141"/>
      <c r="F28" s="138"/>
      <c r="G28" s="138"/>
      <c r="H28" s="140"/>
      <c r="I28" s="139"/>
      <c r="J28" s="138"/>
      <c r="K28" s="140"/>
      <c r="L28" s="138"/>
      <c r="M28" s="139"/>
      <c r="N28" s="142"/>
    </row>
    <row r="29" spans="1:15">
      <c r="A29" s="33"/>
      <c r="B29" s="33"/>
      <c r="C29" s="33"/>
      <c r="D29" s="33"/>
      <c r="E29" s="33"/>
      <c r="F29" s="33"/>
      <c r="G29" s="33"/>
      <c r="H29" s="33"/>
      <c r="I29" s="33"/>
      <c r="J29" s="33"/>
      <c r="K29" s="33"/>
      <c r="L29" s="33"/>
      <c r="M29" s="33"/>
      <c r="N29" s="33"/>
    </row>
  </sheetData>
  <mergeCells count="7">
    <mergeCell ref="A1:M3"/>
    <mergeCell ref="A26:F26"/>
    <mergeCell ref="N8:N9"/>
    <mergeCell ref="A8:F8"/>
    <mergeCell ref="A10:F10"/>
    <mergeCell ref="A25:F25"/>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4"/>
  <sheetViews>
    <sheetView showGridLines="0" view="pageBreakPreview" zoomScale="90" zoomScaleNormal="85" zoomScaleSheetLayoutView="90" workbookViewId="0">
      <selection activeCell="A10" sqref="A10:I24"/>
    </sheetView>
  </sheetViews>
  <sheetFormatPr defaultColWidth="10.7109375" defaultRowHeight="12"/>
  <cols>
    <col min="1" max="1" width="6.7109375" style="34" customWidth="1"/>
    <col min="2" max="2" width="3.85546875" style="34" customWidth="1"/>
    <col min="3" max="3" width="6.7109375" style="34" customWidth="1"/>
    <col min="4" max="4" width="3.5703125" style="34" customWidth="1"/>
    <col min="5" max="5" width="1.7109375" style="34" customWidth="1"/>
    <col min="6" max="6" width="13.42578125" style="34" customWidth="1"/>
    <col min="7" max="11" width="12.7109375" style="34" customWidth="1"/>
    <col min="12" max="12" width="30.5703125" style="34" customWidth="1"/>
    <col min="13" max="242" width="10.7109375" style="24" customWidth="1"/>
    <col min="243" max="16384" width="10.7109375" style="24"/>
  </cols>
  <sheetData>
    <row r="1" spans="1:21" ht="15" customHeight="1">
      <c r="A1" s="1062" t="str">
        <f>Escav!A1:K3</f>
        <v>PREFEITURA MUNICIPAL DE SORRISO</v>
      </c>
      <c r="B1" s="1063"/>
      <c r="C1" s="1063"/>
      <c r="D1" s="1063"/>
      <c r="E1" s="1063"/>
      <c r="F1" s="1063"/>
      <c r="G1" s="1063"/>
      <c r="H1" s="1063"/>
      <c r="I1" s="1063"/>
      <c r="J1" s="1063"/>
      <c r="K1" s="1064"/>
      <c r="L1" s="68"/>
    </row>
    <row r="2" spans="1:21" ht="15" customHeight="1">
      <c r="A2" s="1065"/>
      <c r="B2" s="1066"/>
      <c r="C2" s="1066"/>
      <c r="D2" s="1066"/>
      <c r="E2" s="1066"/>
      <c r="F2" s="1066"/>
      <c r="G2" s="1066"/>
      <c r="H2" s="1066"/>
      <c r="I2" s="1066"/>
      <c r="J2" s="1066"/>
      <c r="K2" s="1067"/>
      <c r="L2" s="54"/>
    </row>
    <row r="3" spans="1:21" ht="15" customHeight="1">
      <c r="A3" s="1068"/>
      <c r="B3" s="1069"/>
      <c r="C3" s="1069"/>
      <c r="D3" s="1069"/>
      <c r="E3" s="1069"/>
      <c r="F3" s="1069"/>
      <c r="G3" s="1069"/>
      <c r="H3" s="1069"/>
      <c r="I3" s="1069"/>
      <c r="J3" s="1069"/>
      <c r="K3" s="1070"/>
      <c r="L3" s="53" t="s">
        <v>27</v>
      </c>
    </row>
    <row r="4" spans="1:21" ht="15" customHeight="1">
      <c r="A4" s="69" t="s">
        <v>28</v>
      </c>
      <c r="B4" s="70"/>
      <c r="C4" s="70" t="str">
        <f>Escav!C4</f>
        <v>Execução de Pavimentação Asfáltica</v>
      </c>
      <c r="D4" s="71"/>
      <c r="E4" s="71"/>
      <c r="F4" s="71"/>
      <c r="G4" s="71"/>
      <c r="H4" s="71"/>
      <c r="I4" s="70"/>
      <c r="J4" s="71"/>
      <c r="K4" s="72"/>
      <c r="L4" s="53"/>
    </row>
    <row r="5" spans="1:21" ht="15" customHeight="1">
      <c r="A5" s="73" t="s">
        <v>30</v>
      </c>
      <c r="B5" s="74"/>
      <c r="C5" s="74" t="str">
        <f>Escav!C5</f>
        <v>Ruas do Distrito de Primaverinha</v>
      </c>
      <c r="D5" s="75"/>
      <c r="E5" s="75"/>
      <c r="F5" s="75"/>
      <c r="G5" s="75"/>
      <c r="H5" s="75"/>
      <c r="I5" s="74"/>
      <c r="J5" s="75"/>
      <c r="K5" s="76"/>
      <c r="L5" s="54" t="s">
        <v>56</v>
      </c>
    </row>
    <row r="6" spans="1:21" ht="15" customHeight="1">
      <c r="A6" s="73" t="s">
        <v>31</v>
      </c>
      <c r="B6" s="74"/>
      <c r="C6" s="74" t="str">
        <f>Escav!C6</f>
        <v>Distrito de Primaverinha</v>
      </c>
      <c r="D6" s="77"/>
      <c r="E6" s="75"/>
      <c r="F6" s="77"/>
      <c r="G6" s="77"/>
      <c r="H6" s="77"/>
      <c r="I6" s="74"/>
      <c r="J6" s="77"/>
      <c r="K6" s="76"/>
      <c r="L6" s="54" t="s">
        <v>43</v>
      </c>
    </row>
    <row r="7" spans="1:21" ht="15" customHeight="1">
      <c r="A7" s="78" t="s">
        <v>33</v>
      </c>
      <c r="B7" s="79"/>
      <c r="C7" s="80" t="s">
        <v>34</v>
      </c>
      <c r="D7" s="81"/>
      <c r="E7" s="81"/>
      <c r="F7" s="79"/>
      <c r="G7" s="80"/>
      <c r="H7" s="80"/>
      <c r="I7" s="79"/>
      <c r="J7" s="80"/>
      <c r="K7" s="82"/>
      <c r="L7" s="55"/>
    </row>
    <row r="8" spans="1:21" ht="15" customHeight="1">
      <c r="A8" s="1074" t="s">
        <v>35</v>
      </c>
      <c r="B8" s="1075"/>
      <c r="C8" s="1075"/>
      <c r="D8" s="1075"/>
      <c r="E8" s="1075"/>
      <c r="F8" s="1076"/>
      <c r="G8" s="250" t="s">
        <v>36</v>
      </c>
      <c r="H8" s="250" t="s">
        <v>37</v>
      </c>
      <c r="I8" s="250" t="s">
        <v>38</v>
      </c>
      <c r="J8" s="250"/>
      <c r="K8" s="250"/>
      <c r="L8" s="1077" t="s">
        <v>41</v>
      </c>
    </row>
    <row r="9" spans="1:21" ht="15" customHeight="1">
      <c r="A9" s="1115"/>
      <c r="B9" s="1116"/>
      <c r="C9" s="1116"/>
      <c r="D9" s="1116"/>
      <c r="E9" s="1116"/>
      <c r="F9" s="1117"/>
      <c r="G9" s="254" t="s">
        <v>42</v>
      </c>
      <c r="H9" s="254" t="s">
        <v>42</v>
      </c>
      <c r="I9" s="255" t="s">
        <v>43</v>
      </c>
      <c r="J9" s="254"/>
      <c r="K9" s="254"/>
      <c r="L9" s="1078"/>
    </row>
    <row r="10" spans="1:21" ht="13.5" customHeight="1">
      <c r="A10" s="1079" t="s">
        <v>576</v>
      </c>
      <c r="B10" s="1080"/>
      <c r="C10" s="1080"/>
      <c r="D10" s="1080"/>
      <c r="E10" s="1080"/>
      <c r="F10" s="1081"/>
      <c r="G10" s="112">
        <f>115+115+100+99.2+100</f>
        <v>529.20000000000005</v>
      </c>
      <c r="H10" s="57">
        <v>9.4</v>
      </c>
      <c r="I10" s="114">
        <f>H10*G10</f>
        <v>4974.4800000000005</v>
      </c>
      <c r="J10" s="59"/>
      <c r="K10" s="195"/>
      <c r="L10" s="83"/>
      <c r="M10" s="30"/>
      <c r="N10" s="38"/>
      <c r="O10" s="40"/>
      <c r="P10" s="39"/>
      <c r="Q10" s="38"/>
      <c r="R10" s="41"/>
      <c r="S10" s="37"/>
      <c r="T10" s="36"/>
      <c r="U10" s="26"/>
    </row>
    <row r="11" spans="1:21" ht="13.5" customHeight="1">
      <c r="A11" s="1079" t="s">
        <v>568</v>
      </c>
      <c r="B11" s="1080"/>
      <c r="C11" s="1080"/>
      <c r="D11" s="1080"/>
      <c r="E11" s="1080"/>
      <c r="F11" s="1081"/>
      <c r="G11" s="112">
        <v>130</v>
      </c>
      <c r="H11" s="57">
        <v>8.4</v>
      </c>
      <c r="I11" s="121">
        <f t="shared" ref="I11:I23" si="0">H11*G11</f>
        <v>1092</v>
      </c>
      <c r="J11" s="59"/>
      <c r="K11" s="195"/>
      <c r="L11" s="83"/>
      <c r="M11" s="30"/>
      <c r="N11" s="38"/>
      <c r="O11" s="40"/>
      <c r="P11" s="39"/>
      <c r="Q11" s="38"/>
      <c r="R11" s="41"/>
      <c r="S11" s="37"/>
      <c r="T11" s="36"/>
      <c r="U11" s="26"/>
    </row>
    <row r="12" spans="1:21" ht="13.5" customHeight="1">
      <c r="A12" s="930" t="s">
        <v>569</v>
      </c>
      <c r="B12" s="122"/>
      <c r="C12" s="122"/>
      <c r="D12" s="122"/>
      <c r="E12" s="122"/>
      <c r="F12" s="123"/>
      <c r="G12" s="112">
        <f>94+73.45+94+94</f>
        <v>355.45</v>
      </c>
      <c r="H12" s="57">
        <v>8.4</v>
      </c>
      <c r="I12" s="121">
        <f t="shared" si="0"/>
        <v>2985.78</v>
      </c>
      <c r="J12" s="59"/>
      <c r="K12" s="195"/>
      <c r="L12" s="83"/>
      <c r="M12" s="30"/>
      <c r="N12" s="38"/>
      <c r="O12" s="40"/>
      <c r="P12" s="39"/>
      <c r="Q12" s="38"/>
      <c r="R12" s="41"/>
      <c r="S12" s="37"/>
      <c r="T12" s="36"/>
      <c r="U12" s="26"/>
    </row>
    <row r="13" spans="1:21" ht="13.5" customHeight="1">
      <c r="A13" s="930" t="s">
        <v>570</v>
      </c>
      <c r="B13" s="122"/>
      <c r="C13" s="122"/>
      <c r="D13" s="122"/>
      <c r="E13" s="122"/>
      <c r="F13" s="123"/>
      <c r="G13" s="112">
        <f>94+59.5+94+94+94</f>
        <v>435.5</v>
      </c>
      <c r="H13" s="57">
        <v>8.4</v>
      </c>
      <c r="I13" s="121">
        <f t="shared" si="0"/>
        <v>3658.2000000000003</v>
      </c>
      <c r="J13" s="59"/>
      <c r="K13" s="195"/>
      <c r="L13" s="83"/>
      <c r="M13" s="30"/>
      <c r="N13" s="38"/>
      <c r="O13" s="40"/>
      <c r="P13" s="39"/>
      <c r="Q13" s="38"/>
      <c r="R13" s="41"/>
      <c r="S13" s="37"/>
      <c r="T13" s="36"/>
      <c r="U13" s="26"/>
    </row>
    <row r="14" spans="1:21" ht="13.5" customHeight="1">
      <c r="A14" s="117" t="s">
        <v>437</v>
      </c>
      <c r="B14" s="118"/>
      <c r="C14" s="122"/>
      <c r="D14" s="122"/>
      <c r="E14" s="122"/>
      <c r="F14" s="123"/>
      <c r="G14" s="112">
        <f>115+115</f>
        <v>230</v>
      </c>
      <c r="H14" s="57">
        <v>6.4</v>
      </c>
      <c r="I14" s="121">
        <f t="shared" si="0"/>
        <v>1472</v>
      </c>
      <c r="J14" s="59"/>
      <c r="K14" s="195"/>
      <c r="L14" s="83"/>
      <c r="M14" s="30"/>
      <c r="N14" s="38"/>
      <c r="O14" s="40"/>
      <c r="P14" s="39"/>
      <c r="Q14" s="38"/>
      <c r="R14" s="41"/>
      <c r="S14" s="37"/>
      <c r="T14" s="36"/>
      <c r="U14" s="26"/>
    </row>
    <row r="15" spans="1:21" ht="13.5" customHeight="1">
      <c r="A15" s="117" t="s">
        <v>438</v>
      </c>
      <c r="B15" s="118"/>
      <c r="C15" s="119"/>
      <c r="D15" s="119"/>
      <c r="E15" s="119"/>
      <c r="F15" s="120"/>
      <c r="G15" s="112">
        <f>115+115</f>
        <v>230</v>
      </c>
      <c r="H15" s="57">
        <v>6.4</v>
      </c>
      <c r="I15" s="121">
        <f t="shared" si="0"/>
        <v>1472</v>
      </c>
      <c r="J15" s="59"/>
      <c r="K15" s="195"/>
      <c r="L15" s="83"/>
      <c r="M15" s="30"/>
      <c r="N15" s="38"/>
      <c r="O15" s="40"/>
      <c r="P15" s="39"/>
      <c r="Q15" s="38"/>
      <c r="R15" s="41"/>
      <c r="S15" s="37"/>
      <c r="T15" s="36"/>
      <c r="U15" s="26"/>
    </row>
    <row r="16" spans="1:21" ht="13.5" customHeight="1">
      <c r="A16" s="117" t="s">
        <v>571</v>
      </c>
      <c r="B16" s="118"/>
      <c r="C16" s="119"/>
      <c r="D16" s="119"/>
      <c r="E16" s="119"/>
      <c r="F16" s="120"/>
      <c r="G16" s="112">
        <f>690.28+50.5</f>
        <v>740.78</v>
      </c>
      <c r="H16" s="57">
        <v>10.4</v>
      </c>
      <c r="I16" s="121">
        <f t="shared" si="0"/>
        <v>7704.1120000000001</v>
      </c>
      <c r="J16" s="59"/>
      <c r="K16" s="195"/>
      <c r="L16" s="83"/>
      <c r="M16" s="30"/>
      <c r="N16" s="38"/>
      <c r="O16" s="40"/>
      <c r="P16" s="39"/>
      <c r="Q16" s="38"/>
      <c r="R16" s="41"/>
      <c r="S16" s="37"/>
      <c r="T16" s="36"/>
      <c r="U16" s="26"/>
    </row>
    <row r="17" spans="1:21" ht="13.5" customHeight="1">
      <c r="A17" s="117" t="s">
        <v>439</v>
      </c>
      <c r="B17" s="118"/>
      <c r="C17" s="119"/>
      <c r="D17" s="119"/>
      <c r="E17" s="119"/>
      <c r="F17" s="120"/>
      <c r="G17" s="112">
        <v>100</v>
      </c>
      <c r="H17" s="57">
        <v>9.4</v>
      </c>
      <c r="I17" s="121">
        <f t="shared" si="0"/>
        <v>940</v>
      </c>
      <c r="J17" s="59"/>
      <c r="K17" s="195"/>
      <c r="L17" s="83"/>
      <c r="M17" s="30"/>
      <c r="N17" s="38"/>
      <c r="O17" s="40"/>
      <c r="P17" s="39"/>
      <c r="Q17" s="38"/>
      <c r="R17" s="41"/>
      <c r="S17" s="37"/>
      <c r="T17" s="36"/>
      <c r="U17" s="26"/>
    </row>
    <row r="18" spans="1:21" ht="13.5" customHeight="1">
      <c r="A18" s="117" t="s">
        <v>572</v>
      </c>
      <c r="B18" s="118"/>
      <c r="C18" s="119"/>
      <c r="D18" s="119"/>
      <c r="E18" s="119"/>
      <c r="F18" s="120"/>
      <c r="G18" s="112">
        <f>100+100</f>
        <v>200</v>
      </c>
      <c r="H18" s="57">
        <v>9.4</v>
      </c>
      <c r="I18" s="121">
        <f t="shared" si="0"/>
        <v>1880</v>
      </c>
      <c r="J18" s="59"/>
      <c r="K18" s="195"/>
      <c r="L18" s="83"/>
      <c r="M18" s="30"/>
      <c r="N18" s="38"/>
      <c r="O18" s="40"/>
      <c r="P18" s="39"/>
      <c r="Q18" s="38"/>
      <c r="R18" s="41"/>
      <c r="S18" s="37"/>
      <c r="T18" s="36"/>
      <c r="U18" s="26"/>
    </row>
    <row r="19" spans="1:21" ht="13.5" customHeight="1">
      <c r="A19" s="117" t="s">
        <v>573</v>
      </c>
      <c r="B19" s="118"/>
      <c r="C19" s="119"/>
      <c r="D19" s="119"/>
      <c r="E19" s="119"/>
      <c r="F19" s="120"/>
      <c r="G19" s="112">
        <f>100+100+100</f>
        <v>300</v>
      </c>
      <c r="H19" s="57">
        <v>6.4</v>
      </c>
      <c r="I19" s="121">
        <f t="shared" si="0"/>
        <v>1920</v>
      </c>
      <c r="J19" s="59"/>
      <c r="K19" s="195"/>
      <c r="L19" s="83"/>
      <c r="M19" s="30"/>
      <c r="N19" s="38"/>
      <c r="O19" s="40"/>
      <c r="P19" s="39"/>
      <c r="Q19" s="38"/>
      <c r="R19" s="41"/>
      <c r="S19" s="37"/>
      <c r="T19" s="36"/>
      <c r="U19" s="26"/>
    </row>
    <row r="20" spans="1:21" ht="13.5" customHeight="1">
      <c r="A20" s="117" t="s">
        <v>574</v>
      </c>
      <c r="B20" s="118"/>
      <c r="C20" s="119"/>
      <c r="D20" s="119"/>
      <c r="E20" s="119"/>
      <c r="F20" s="120"/>
      <c r="G20" s="112">
        <f>100+100+100</f>
        <v>300</v>
      </c>
      <c r="H20" s="57">
        <v>6.4</v>
      </c>
      <c r="I20" s="121">
        <f t="shared" si="0"/>
        <v>1920</v>
      </c>
      <c r="J20" s="59"/>
      <c r="K20" s="195"/>
      <c r="L20" s="83"/>
      <c r="M20" s="30"/>
      <c r="N20" s="38"/>
      <c r="O20" s="40"/>
      <c r="P20" s="39"/>
      <c r="Q20" s="38"/>
      <c r="R20" s="41"/>
      <c r="S20" s="37"/>
      <c r="T20" s="36"/>
      <c r="U20" s="26"/>
    </row>
    <row r="21" spans="1:21" ht="13.5" customHeight="1">
      <c r="A21" s="117" t="s">
        <v>440</v>
      </c>
      <c r="B21" s="118"/>
      <c r="C21" s="119"/>
      <c r="D21" s="119"/>
      <c r="E21" s="119"/>
      <c r="F21" s="120"/>
      <c r="G21" s="112">
        <f>329.98</f>
        <v>329.98</v>
      </c>
      <c r="H21" s="57">
        <v>9.4</v>
      </c>
      <c r="I21" s="121">
        <f t="shared" si="0"/>
        <v>3101.8120000000004</v>
      </c>
      <c r="J21" s="59"/>
      <c r="K21" s="195"/>
      <c r="L21" s="83"/>
      <c r="M21" s="30"/>
      <c r="N21" s="38"/>
      <c r="O21" s="40"/>
      <c r="P21" s="39"/>
      <c r="Q21" s="38"/>
      <c r="R21" s="41"/>
      <c r="S21" s="37"/>
      <c r="T21" s="36"/>
      <c r="U21" s="26"/>
    </row>
    <row r="22" spans="1:21" ht="13.5" customHeight="1">
      <c r="A22" s="117" t="s">
        <v>441</v>
      </c>
      <c r="B22" s="118"/>
      <c r="C22" s="119"/>
      <c r="D22" s="119"/>
      <c r="E22" s="119"/>
      <c r="F22" s="120"/>
      <c r="G22" s="112">
        <v>329.58</v>
      </c>
      <c r="H22" s="57">
        <v>9.4</v>
      </c>
      <c r="I22" s="121">
        <f t="shared" si="0"/>
        <v>3098.0520000000001</v>
      </c>
      <c r="J22" s="59"/>
      <c r="K22" s="195"/>
      <c r="L22" s="83"/>
      <c r="M22" s="30"/>
      <c r="N22" s="38"/>
      <c r="O22" s="40"/>
      <c r="P22" s="39"/>
      <c r="Q22" s="38"/>
      <c r="R22" s="41"/>
      <c r="S22" s="37"/>
      <c r="T22" s="36"/>
      <c r="U22" s="26"/>
    </row>
    <row r="23" spans="1:21" ht="13.5" customHeight="1">
      <c r="A23" s="117" t="s">
        <v>575</v>
      </c>
      <c r="B23" s="118"/>
      <c r="C23" s="119"/>
      <c r="D23" s="119"/>
      <c r="E23" s="119"/>
      <c r="F23" s="120"/>
      <c r="G23" s="112">
        <f>100+100+101.5+131.48</f>
        <v>432.98</v>
      </c>
      <c r="H23" s="57">
        <v>9.4</v>
      </c>
      <c r="I23" s="121">
        <f t="shared" si="0"/>
        <v>4070.0120000000002</v>
      </c>
      <c r="J23" s="59"/>
      <c r="K23" s="195"/>
      <c r="L23" s="83"/>
      <c r="M23" s="30"/>
      <c r="N23" s="38"/>
      <c r="O23" s="40"/>
      <c r="P23" s="39"/>
      <c r="Q23" s="38"/>
      <c r="R23" s="41"/>
      <c r="S23" s="37"/>
      <c r="T23" s="36"/>
      <c r="U23" s="26"/>
    </row>
    <row r="24" spans="1:21" ht="13.5" customHeight="1">
      <c r="A24" s="124" t="s">
        <v>113</v>
      </c>
      <c r="B24" s="125"/>
      <c r="C24" s="126"/>
      <c r="D24" s="126"/>
      <c r="E24" s="126"/>
      <c r="F24" s="127"/>
      <c r="G24" s="128"/>
      <c r="H24" s="113"/>
      <c r="I24" s="121">
        <v>6268.78</v>
      </c>
      <c r="J24" s="59"/>
      <c r="K24" s="195"/>
      <c r="L24" s="83"/>
      <c r="M24" s="30"/>
      <c r="N24" s="38"/>
      <c r="O24" s="40"/>
      <c r="P24" s="39"/>
      <c r="Q24" s="38"/>
      <c r="R24" s="41"/>
      <c r="S24" s="37"/>
      <c r="T24" s="36"/>
      <c r="U24" s="26"/>
    </row>
    <row r="25" spans="1:21" ht="13.5" customHeight="1">
      <c r="A25" s="174" t="s">
        <v>55</v>
      </c>
      <c r="B25" s="175"/>
      <c r="C25" s="176"/>
      <c r="D25" s="177"/>
      <c r="E25" s="175"/>
      <c r="F25" s="178"/>
      <c r="G25" s="179"/>
      <c r="H25" s="180"/>
      <c r="I25" s="66">
        <f>TRUNC(SUM(I10:I24),2)</f>
        <v>46557.22</v>
      </c>
      <c r="J25" s="67"/>
      <c r="K25" s="196"/>
      <c r="L25" s="84"/>
      <c r="M25" s="30"/>
      <c r="N25" s="26"/>
      <c r="O25" s="26"/>
      <c r="P25" s="26"/>
      <c r="Q25" s="26"/>
      <c r="R25" s="26"/>
      <c r="S25" s="26"/>
      <c r="T25" s="26"/>
      <c r="U25" s="26"/>
    </row>
    <row r="26" spans="1:21" ht="13.5" customHeight="1">
      <c r="A26" s="1071" t="str">
        <f>Escav!A26:F26</f>
        <v>Sorriso, Fevereiro de 2020</v>
      </c>
      <c r="B26" s="1072"/>
      <c r="C26" s="1072"/>
      <c r="D26" s="1072"/>
      <c r="E26" s="1072"/>
      <c r="F26" s="1072"/>
      <c r="G26" s="197"/>
      <c r="H26" s="198"/>
      <c r="I26" s="199"/>
      <c r="J26" s="200"/>
      <c r="K26" s="201"/>
      <c r="L26" s="202"/>
      <c r="M26" s="30"/>
      <c r="N26" s="26"/>
      <c r="O26" s="26"/>
      <c r="P26" s="26"/>
      <c r="Q26" s="26"/>
      <c r="R26" s="26"/>
      <c r="S26" s="26"/>
      <c r="T26" s="26"/>
      <c r="U26" s="26"/>
    </row>
    <row r="27" spans="1:21" ht="13.5" customHeight="1">
      <c r="A27" s="203"/>
      <c r="B27" s="204"/>
      <c r="C27" s="205"/>
      <c r="D27" s="206"/>
      <c r="E27" s="204"/>
      <c r="F27" s="205"/>
      <c r="G27" s="207"/>
      <c r="H27" s="208"/>
      <c r="I27" s="209"/>
      <c r="J27" s="210"/>
      <c r="K27" s="211"/>
      <c r="L27" s="212"/>
      <c r="M27" s="30"/>
      <c r="N27" s="26"/>
      <c r="O27" s="26"/>
      <c r="P27" s="26"/>
      <c r="Q27" s="26"/>
      <c r="R27" s="26"/>
      <c r="S27" s="26"/>
      <c r="T27" s="26"/>
      <c r="U27" s="26"/>
    </row>
    <row r="28" spans="1:21" ht="13.5" customHeight="1">
      <c r="A28" s="213"/>
      <c r="B28" s="214"/>
      <c r="C28" s="214"/>
      <c r="D28" s="214"/>
      <c r="E28" s="214"/>
      <c r="F28" s="214"/>
      <c r="G28" s="215"/>
      <c r="H28" s="215"/>
      <c r="I28" s="215"/>
      <c r="J28" s="215"/>
      <c r="K28" s="215"/>
      <c r="L28" s="216"/>
    </row>
    <row r="29" spans="1:21">
      <c r="A29" s="33"/>
      <c r="B29" s="33"/>
      <c r="C29" s="33"/>
      <c r="D29" s="33"/>
      <c r="E29" s="33"/>
      <c r="F29" s="33"/>
      <c r="G29" s="33"/>
      <c r="H29" s="33"/>
      <c r="I29" s="33"/>
      <c r="J29" s="33"/>
      <c r="K29" s="33"/>
      <c r="L29" s="33"/>
    </row>
    <row r="34" spans="1:12">
      <c r="A34" s="24"/>
      <c r="B34" s="24"/>
      <c r="C34" s="24"/>
      <c r="D34" s="24"/>
      <c r="E34" s="24"/>
      <c r="F34" s="24"/>
      <c r="G34" s="24"/>
      <c r="H34" s="24"/>
      <c r="I34" s="24"/>
      <c r="J34" s="24"/>
      <c r="K34" s="24"/>
      <c r="L34" s="35" t="s">
        <v>54</v>
      </c>
    </row>
  </sheetData>
  <mergeCells count="7">
    <mergeCell ref="A10:F10"/>
    <mergeCell ref="L8:L9"/>
    <mergeCell ref="A26:F26"/>
    <mergeCell ref="A8:F8"/>
    <mergeCell ref="A1:K3"/>
    <mergeCell ref="A9:F9"/>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showGridLines="0" view="pageBreakPreview" zoomScale="80" zoomScaleNormal="85" zoomScaleSheetLayoutView="80" workbookViewId="0">
      <selection activeCell="J23" sqref="J23"/>
    </sheetView>
  </sheetViews>
  <sheetFormatPr defaultColWidth="10.7109375" defaultRowHeight="12"/>
  <cols>
    <col min="1" max="1" width="6.7109375" style="34" customWidth="1"/>
    <col min="2" max="2" width="1.7109375" style="34" customWidth="1"/>
    <col min="3" max="3" width="6.7109375" style="34" customWidth="1"/>
    <col min="4" max="4" width="3.28515625" style="34" customWidth="1"/>
    <col min="5" max="5" width="1.7109375" style="34" customWidth="1"/>
    <col min="6" max="6" width="14.42578125" style="34" customWidth="1"/>
    <col min="7" max="11" width="12.7109375" style="34" customWidth="1"/>
    <col min="12" max="12" width="31" style="34" customWidth="1"/>
    <col min="13" max="251" width="10.7109375" style="24" customWidth="1"/>
    <col min="252" max="16384" width="10.7109375" style="24"/>
  </cols>
  <sheetData>
    <row r="1" spans="1:14" ht="15" customHeight="1">
      <c r="A1" s="1118" t="str">
        <f>Escav!A1:K3</f>
        <v>PREFEITURA MUNICIPAL DE SORRISO</v>
      </c>
      <c r="B1" s="1119"/>
      <c r="C1" s="1119"/>
      <c r="D1" s="1119"/>
      <c r="E1" s="1119"/>
      <c r="F1" s="1119"/>
      <c r="G1" s="1119"/>
      <c r="H1" s="1119"/>
      <c r="I1" s="1119"/>
      <c r="J1" s="1119"/>
      <c r="K1" s="1120"/>
      <c r="L1" s="181" t="s">
        <v>47</v>
      </c>
      <c r="N1" s="25"/>
    </row>
    <row r="2" spans="1:14" ht="15" customHeight="1">
      <c r="A2" s="1121"/>
      <c r="B2" s="1122"/>
      <c r="C2" s="1122"/>
      <c r="D2" s="1122"/>
      <c r="E2" s="1122"/>
      <c r="F2" s="1122"/>
      <c r="G2" s="1122"/>
      <c r="H2" s="1122"/>
      <c r="I2" s="1122"/>
      <c r="J2" s="1122"/>
      <c r="K2" s="1123"/>
      <c r="L2" s="170"/>
      <c r="N2" s="25"/>
    </row>
    <row r="3" spans="1:14" ht="15" customHeight="1">
      <c r="A3" s="1124"/>
      <c r="B3" s="1125"/>
      <c r="C3" s="1125"/>
      <c r="D3" s="1125"/>
      <c r="E3" s="1125"/>
      <c r="F3" s="1125"/>
      <c r="G3" s="1125"/>
      <c r="H3" s="1125"/>
      <c r="I3" s="1125"/>
      <c r="J3" s="1125"/>
      <c r="K3" s="1126"/>
      <c r="L3" s="169" t="s">
        <v>27</v>
      </c>
    </row>
    <row r="4" spans="1:14" ht="15" customHeight="1">
      <c r="A4" s="182" t="s">
        <v>28</v>
      </c>
      <c r="B4" s="70"/>
      <c r="C4" s="70" t="str">
        <f>Escav!C4</f>
        <v>Execução de Pavimentação Asfáltica</v>
      </c>
      <c r="D4" s="71"/>
      <c r="E4" s="71"/>
      <c r="F4" s="71"/>
      <c r="G4" s="71"/>
      <c r="H4" s="71"/>
      <c r="I4" s="70"/>
      <c r="J4" s="71"/>
      <c r="K4" s="72"/>
      <c r="L4" s="170" t="s">
        <v>58</v>
      </c>
    </row>
    <row r="5" spans="1:14" ht="15" customHeight="1">
      <c r="A5" s="73" t="s">
        <v>30</v>
      </c>
      <c r="B5" s="74"/>
      <c r="C5" s="74" t="str">
        <f>Escav!C5</f>
        <v>Ruas do Distrito de Primaverinha</v>
      </c>
      <c r="D5" s="75"/>
      <c r="E5" s="75"/>
      <c r="F5" s="75"/>
      <c r="G5" s="75"/>
      <c r="H5" s="75"/>
      <c r="I5" s="74"/>
      <c r="J5" s="75"/>
      <c r="K5" s="76"/>
      <c r="L5" s="170" t="s">
        <v>57</v>
      </c>
    </row>
    <row r="6" spans="1:14" ht="15" customHeight="1">
      <c r="A6" s="73" t="s">
        <v>31</v>
      </c>
      <c r="B6" s="74"/>
      <c r="C6" s="74" t="str">
        <f>Escav!C6</f>
        <v>Distrito de Primaverinha</v>
      </c>
      <c r="D6" s="77"/>
      <c r="E6" s="75"/>
      <c r="F6" s="77"/>
      <c r="G6" s="77"/>
      <c r="H6" s="77"/>
      <c r="I6" s="74"/>
      <c r="J6" s="77"/>
      <c r="K6" s="76"/>
      <c r="L6" s="170" t="s">
        <v>32</v>
      </c>
    </row>
    <row r="7" spans="1:14" ht="15" customHeight="1">
      <c r="A7" s="78" t="s">
        <v>33</v>
      </c>
      <c r="B7" s="79"/>
      <c r="C7" s="80" t="s">
        <v>34</v>
      </c>
      <c r="D7" s="81"/>
      <c r="E7" s="81"/>
      <c r="F7" s="79"/>
      <c r="G7" s="80"/>
      <c r="H7" s="80"/>
      <c r="I7" s="79"/>
      <c r="J7" s="80"/>
      <c r="K7" s="82"/>
      <c r="L7" s="171"/>
    </row>
    <row r="8" spans="1:14" ht="15" customHeight="1">
      <c r="A8" s="1074" t="s">
        <v>35</v>
      </c>
      <c r="B8" s="1075"/>
      <c r="C8" s="1075"/>
      <c r="D8" s="1075"/>
      <c r="E8" s="1075"/>
      <c r="F8" s="1076"/>
      <c r="G8" s="250" t="s">
        <v>36</v>
      </c>
      <c r="H8" s="250" t="s">
        <v>37</v>
      </c>
      <c r="I8" s="250" t="s">
        <v>38</v>
      </c>
      <c r="J8" s="250" t="s">
        <v>45</v>
      </c>
      <c r="K8" s="250" t="s">
        <v>40</v>
      </c>
      <c r="L8" s="1077" t="s">
        <v>41</v>
      </c>
    </row>
    <row r="9" spans="1:14" ht="15" customHeight="1">
      <c r="A9" s="251"/>
      <c r="B9" s="252"/>
      <c r="C9" s="253"/>
      <c r="D9" s="252"/>
      <c r="E9" s="252"/>
      <c r="F9" s="253"/>
      <c r="G9" s="254" t="s">
        <v>42</v>
      </c>
      <c r="H9" s="254" t="s">
        <v>42</v>
      </c>
      <c r="I9" s="255" t="s">
        <v>43</v>
      </c>
      <c r="J9" s="254" t="s">
        <v>42</v>
      </c>
      <c r="K9" s="254" t="s">
        <v>32</v>
      </c>
      <c r="L9" s="1078"/>
    </row>
    <row r="10" spans="1:14" ht="13.5" customHeight="1">
      <c r="A10" s="1079" t="s">
        <v>576</v>
      </c>
      <c r="B10" s="1080"/>
      <c r="C10" s="1080"/>
      <c r="D10" s="1080"/>
      <c r="E10" s="1080"/>
      <c r="F10" s="1081"/>
      <c r="G10" s="112">
        <f>115+115+100+99.2+100</f>
        <v>529.20000000000005</v>
      </c>
      <c r="H10" s="57">
        <v>9</v>
      </c>
      <c r="I10" s="114">
        <f>H10*G10</f>
        <v>4762.8</v>
      </c>
      <c r="J10" s="172">
        <v>0.15</v>
      </c>
      <c r="K10" s="173">
        <f t="shared" ref="K10:K24" si="0">I10*J10</f>
        <v>714.42</v>
      </c>
      <c r="L10" s="183"/>
      <c r="M10" s="30"/>
    </row>
    <row r="11" spans="1:14" ht="13.5" customHeight="1">
      <c r="A11" s="1079" t="s">
        <v>568</v>
      </c>
      <c r="B11" s="1080"/>
      <c r="C11" s="1080"/>
      <c r="D11" s="1080"/>
      <c r="E11" s="1080"/>
      <c r="F11" s="1081"/>
      <c r="G11" s="112">
        <v>130</v>
      </c>
      <c r="H11" s="57">
        <v>8</v>
      </c>
      <c r="I11" s="121">
        <f t="shared" ref="I11:I23" si="1">H11*G11</f>
        <v>1040</v>
      </c>
      <c r="J11" s="172">
        <v>0.15</v>
      </c>
      <c r="K11" s="173">
        <f t="shared" si="0"/>
        <v>156</v>
      </c>
      <c r="L11" s="184"/>
      <c r="M11" s="30"/>
    </row>
    <row r="12" spans="1:14" ht="13.5" customHeight="1">
      <c r="A12" s="930" t="s">
        <v>569</v>
      </c>
      <c r="B12" s="122"/>
      <c r="C12" s="122"/>
      <c r="D12" s="122"/>
      <c r="E12" s="122"/>
      <c r="F12" s="123"/>
      <c r="G12" s="112">
        <f>94+73.45+94+94</f>
        <v>355.45</v>
      </c>
      <c r="H12" s="57">
        <v>8</v>
      </c>
      <c r="I12" s="121">
        <f t="shared" si="1"/>
        <v>2843.6</v>
      </c>
      <c r="J12" s="172">
        <v>0.15</v>
      </c>
      <c r="K12" s="173">
        <f t="shared" si="0"/>
        <v>426.53999999999996</v>
      </c>
      <c r="L12" s="184"/>
      <c r="M12" s="30"/>
    </row>
    <row r="13" spans="1:14" ht="13.5" customHeight="1">
      <c r="A13" s="930" t="s">
        <v>570</v>
      </c>
      <c r="B13" s="122"/>
      <c r="C13" s="122"/>
      <c r="D13" s="122"/>
      <c r="E13" s="122"/>
      <c r="F13" s="123"/>
      <c r="G13" s="112">
        <f>94+59.5+94+94+94</f>
        <v>435.5</v>
      </c>
      <c r="H13" s="57">
        <v>8</v>
      </c>
      <c r="I13" s="121">
        <f t="shared" si="1"/>
        <v>3484</v>
      </c>
      <c r="J13" s="172">
        <v>0.15</v>
      </c>
      <c r="K13" s="173">
        <f t="shared" si="0"/>
        <v>522.6</v>
      </c>
      <c r="L13" s="184"/>
      <c r="M13" s="30"/>
    </row>
    <row r="14" spans="1:14" ht="13.5" customHeight="1">
      <c r="A14" s="117" t="s">
        <v>437</v>
      </c>
      <c r="B14" s="118"/>
      <c r="C14" s="122"/>
      <c r="D14" s="122"/>
      <c r="E14" s="122"/>
      <c r="F14" s="123"/>
      <c r="G14" s="112">
        <f>115+115</f>
        <v>230</v>
      </c>
      <c r="H14" s="57">
        <v>6</v>
      </c>
      <c r="I14" s="121">
        <f t="shared" si="1"/>
        <v>1380</v>
      </c>
      <c r="J14" s="172">
        <v>0.15</v>
      </c>
      <c r="K14" s="173">
        <f t="shared" si="0"/>
        <v>207</v>
      </c>
      <c r="L14" s="184"/>
      <c r="M14" s="30"/>
    </row>
    <row r="15" spans="1:14" ht="13.5" customHeight="1">
      <c r="A15" s="117" t="s">
        <v>438</v>
      </c>
      <c r="B15" s="118"/>
      <c r="C15" s="119"/>
      <c r="D15" s="119"/>
      <c r="E15" s="119"/>
      <c r="F15" s="120"/>
      <c r="G15" s="112">
        <f>115+115</f>
        <v>230</v>
      </c>
      <c r="H15" s="57">
        <v>6</v>
      </c>
      <c r="I15" s="121">
        <f t="shared" si="1"/>
        <v>1380</v>
      </c>
      <c r="J15" s="172">
        <v>0.15</v>
      </c>
      <c r="K15" s="173">
        <f t="shared" si="0"/>
        <v>207</v>
      </c>
      <c r="L15" s="184"/>
      <c r="M15" s="30"/>
    </row>
    <row r="16" spans="1:14" ht="13.5" customHeight="1">
      <c r="A16" s="117" t="s">
        <v>571</v>
      </c>
      <c r="B16" s="118"/>
      <c r="C16" s="119"/>
      <c r="D16" s="119"/>
      <c r="E16" s="119"/>
      <c r="F16" s="120"/>
      <c r="G16" s="112">
        <f>690.28+50.5</f>
        <v>740.78</v>
      </c>
      <c r="H16" s="57">
        <v>10</v>
      </c>
      <c r="I16" s="121">
        <f t="shared" si="1"/>
        <v>7407.7999999999993</v>
      </c>
      <c r="J16" s="172">
        <v>0.15</v>
      </c>
      <c r="K16" s="173">
        <f t="shared" si="0"/>
        <v>1111.1699999999998</v>
      </c>
      <c r="L16" s="184"/>
      <c r="M16" s="30"/>
    </row>
    <row r="17" spans="1:13" ht="13.5" customHeight="1">
      <c r="A17" s="117" t="s">
        <v>439</v>
      </c>
      <c r="B17" s="118"/>
      <c r="C17" s="119"/>
      <c r="D17" s="119"/>
      <c r="E17" s="119"/>
      <c r="F17" s="120"/>
      <c r="G17" s="112">
        <v>100</v>
      </c>
      <c r="H17" s="57">
        <v>9</v>
      </c>
      <c r="I17" s="121">
        <f t="shared" si="1"/>
        <v>900</v>
      </c>
      <c r="J17" s="172">
        <v>0.15</v>
      </c>
      <c r="K17" s="173">
        <f t="shared" si="0"/>
        <v>135</v>
      </c>
      <c r="L17" s="184"/>
      <c r="M17" s="30"/>
    </row>
    <row r="18" spans="1:13" ht="13.5" customHeight="1">
      <c r="A18" s="117" t="s">
        <v>572</v>
      </c>
      <c r="B18" s="118"/>
      <c r="C18" s="119"/>
      <c r="D18" s="119"/>
      <c r="E18" s="119"/>
      <c r="F18" s="120"/>
      <c r="G18" s="112">
        <f>100+100</f>
        <v>200</v>
      </c>
      <c r="H18" s="57">
        <v>9</v>
      </c>
      <c r="I18" s="121">
        <f t="shared" si="1"/>
        <v>1800</v>
      </c>
      <c r="J18" s="172">
        <v>0.15</v>
      </c>
      <c r="K18" s="173">
        <f t="shared" si="0"/>
        <v>270</v>
      </c>
      <c r="L18" s="184"/>
      <c r="M18" s="30"/>
    </row>
    <row r="19" spans="1:13" ht="13.5" customHeight="1">
      <c r="A19" s="117" t="s">
        <v>573</v>
      </c>
      <c r="B19" s="118"/>
      <c r="C19" s="119"/>
      <c r="D19" s="119"/>
      <c r="E19" s="119"/>
      <c r="F19" s="120"/>
      <c r="G19" s="112">
        <f>100+100+100</f>
        <v>300</v>
      </c>
      <c r="H19" s="57">
        <v>6</v>
      </c>
      <c r="I19" s="121">
        <f t="shared" si="1"/>
        <v>1800</v>
      </c>
      <c r="J19" s="172">
        <v>0.15</v>
      </c>
      <c r="K19" s="173">
        <f t="shared" si="0"/>
        <v>270</v>
      </c>
      <c r="L19" s="184"/>
      <c r="M19" s="30"/>
    </row>
    <row r="20" spans="1:13" ht="13.5" customHeight="1">
      <c r="A20" s="117" t="s">
        <v>574</v>
      </c>
      <c r="B20" s="118"/>
      <c r="C20" s="119"/>
      <c r="D20" s="119"/>
      <c r="E20" s="119"/>
      <c r="F20" s="120"/>
      <c r="G20" s="112">
        <f>100+100+100</f>
        <v>300</v>
      </c>
      <c r="H20" s="57">
        <v>6</v>
      </c>
      <c r="I20" s="121">
        <f t="shared" si="1"/>
        <v>1800</v>
      </c>
      <c r="J20" s="172">
        <v>0.15</v>
      </c>
      <c r="K20" s="173">
        <f t="shared" si="0"/>
        <v>270</v>
      </c>
      <c r="L20" s="184"/>
      <c r="M20" s="30"/>
    </row>
    <row r="21" spans="1:13" ht="13.5" customHeight="1">
      <c r="A21" s="117" t="s">
        <v>440</v>
      </c>
      <c r="B21" s="118"/>
      <c r="C21" s="119"/>
      <c r="D21" s="119"/>
      <c r="E21" s="119"/>
      <c r="F21" s="120"/>
      <c r="G21" s="112">
        <f>329.98</f>
        <v>329.98</v>
      </c>
      <c r="H21" s="57">
        <v>9</v>
      </c>
      <c r="I21" s="121">
        <f t="shared" si="1"/>
        <v>2969.82</v>
      </c>
      <c r="J21" s="172">
        <v>0.15</v>
      </c>
      <c r="K21" s="173">
        <f t="shared" ref="K21:K22" si="2">I21*J21</f>
        <v>445.47300000000001</v>
      </c>
      <c r="L21" s="184"/>
      <c r="M21" s="30"/>
    </row>
    <row r="22" spans="1:13" ht="13.5" customHeight="1">
      <c r="A22" s="117" t="s">
        <v>441</v>
      </c>
      <c r="B22" s="118"/>
      <c r="C22" s="119"/>
      <c r="D22" s="119"/>
      <c r="E22" s="119"/>
      <c r="F22" s="120"/>
      <c r="G22" s="112">
        <v>329.58</v>
      </c>
      <c r="H22" s="57">
        <v>9</v>
      </c>
      <c r="I22" s="121">
        <f t="shared" si="1"/>
        <v>2966.22</v>
      </c>
      <c r="J22" s="172">
        <v>0.15</v>
      </c>
      <c r="K22" s="173">
        <f t="shared" si="2"/>
        <v>444.93299999999994</v>
      </c>
      <c r="L22" s="184"/>
      <c r="M22" s="30"/>
    </row>
    <row r="23" spans="1:13" ht="13.5" customHeight="1">
      <c r="A23" s="117" t="s">
        <v>575</v>
      </c>
      <c r="B23" s="118"/>
      <c r="C23" s="119"/>
      <c r="D23" s="119"/>
      <c r="E23" s="119"/>
      <c r="F23" s="120"/>
      <c r="G23" s="112">
        <f>100+100+101.5+131.48</f>
        <v>432.98</v>
      </c>
      <c r="H23" s="57">
        <v>9</v>
      </c>
      <c r="I23" s="121">
        <f t="shared" si="1"/>
        <v>3896.82</v>
      </c>
      <c r="J23" s="172">
        <v>0.15</v>
      </c>
      <c r="K23" s="173">
        <f t="shared" si="0"/>
        <v>584.52300000000002</v>
      </c>
      <c r="L23" s="184"/>
      <c r="M23" s="30"/>
    </row>
    <row r="24" spans="1:13" ht="13.5" customHeight="1">
      <c r="A24" s="124" t="s">
        <v>113</v>
      </c>
      <c r="B24" s="125"/>
      <c r="C24" s="126"/>
      <c r="D24" s="126"/>
      <c r="E24" s="126"/>
      <c r="F24" s="127"/>
      <c r="G24" s="128"/>
      <c r="H24" s="113"/>
      <c r="I24" s="121">
        <v>6268.78</v>
      </c>
      <c r="J24" s="172">
        <v>0.15</v>
      </c>
      <c r="K24" s="173">
        <f t="shared" si="0"/>
        <v>940.31699999999989</v>
      </c>
      <c r="L24" s="184"/>
      <c r="M24" s="30"/>
    </row>
    <row r="25" spans="1:13" ht="13.5" customHeight="1">
      <c r="A25" s="174" t="s">
        <v>61</v>
      </c>
      <c r="B25" s="175"/>
      <c r="C25" s="176"/>
      <c r="D25" s="177"/>
      <c r="E25" s="175"/>
      <c r="F25" s="178"/>
      <c r="G25" s="179"/>
      <c r="H25" s="180"/>
      <c r="I25" s="144">
        <f>SUM(I10:I24)</f>
        <v>44699.839999999997</v>
      </c>
      <c r="J25" s="67"/>
      <c r="K25" s="66">
        <f>SUM(K10:K24)</f>
        <v>6704.9759999999997</v>
      </c>
      <c r="L25" s="84"/>
      <c r="M25" s="30"/>
    </row>
    <row r="26" spans="1:13" ht="13.5" customHeight="1">
      <c r="A26" s="1071" t="str">
        <f>Escav!A26:F26</f>
        <v>Sorriso, Fevereiro de 2020</v>
      </c>
      <c r="B26" s="1072"/>
      <c r="C26" s="1072"/>
      <c r="D26" s="1072"/>
      <c r="E26" s="1072"/>
      <c r="F26" s="1072"/>
      <c r="G26" s="85"/>
      <c r="H26" s="85"/>
      <c r="I26" s="85"/>
      <c r="J26" s="85"/>
      <c r="K26" s="85"/>
      <c r="L26" s="86"/>
    </row>
    <row r="27" spans="1:13" ht="13.5" customHeight="1">
      <c r="A27" s="87"/>
      <c r="B27" s="85"/>
      <c r="C27" s="85"/>
      <c r="D27" s="85"/>
      <c r="E27" s="85"/>
      <c r="F27" s="85"/>
      <c r="G27" s="85"/>
      <c r="H27" s="85"/>
      <c r="I27" s="85"/>
      <c r="J27" s="85"/>
      <c r="K27" s="85"/>
      <c r="L27" s="86"/>
    </row>
    <row r="28" spans="1:13" ht="13.5" customHeight="1">
      <c r="A28" s="88"/>
      <c r="B28" s="89"/>
      <c r="C28" s="90"/>
      <c r="D28" s="91"/>
      <c r="E28" s="92"/>
      <c r="F28" s="89"/>
      <c r="G28" s="89"/>
      <c r="H28" s="91"/>
      <c r="I28" s="90"/>
      <c r="J28" s="89"/>
      <c r="K28" s="91"/>
      <c r="L28" s="93"/>
    </row>
    <row r="29" spans="1:13">
      <c r="A29" s="33"/>
      <c r="B29" s="33"/>
      <c r="C29" s="33"/>
      <c r="D29" s="33"/>
      <c r="E29" s="33"/>
      <c r="F29" s="33"/>
      <c r="G29" s="33"/>
      <c r="H29" s="33"/>
      <c r="I29" s="33"/>
      <c r="J29" s="33"/>
      <c r="K29" s="33"/>
      <c r="L29" s="33"/>
    </row>
  </sheetData>
  <mergeCells count="6">
    <mergeCell ref="L8:L9"/>
    <mergeCell ref="A26:F26"/>
    <mergeCell ref="A8:F8"/>
    <mergeCell ref="A10:F10"/>
    <mergeCell ref="A1:K3"/>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showGridLines="0" view="pageBreakPreview" topLeftCell="A4" zoomScale="80" zoomScaleNormal="85" zoomScaleSheetLayoutView="80" workbookViewId="0">
      <selection activeCell="J23" sqref="J23"/>
    </sheetView>
  </sheetViews>
  <sheetFormatPr defaultColWidth="10.7109375" defaultRowHeight="12"/>
  <cols>
    <col min="1" max="1" width="6.7109375" style="34" customWidth="1"/>
    <col min="2" max="2" width="1.7109375" style="34" customWidth="1"/>
    <col min="3" max="3" width="8.5703125" style="34" customWidth="1"/>
    <col min="4" max="4" width="3.28515625" style="34" customWidth="1"/>
    <col min="5" max="5" width="1.7109375" style="34" customWidth="1"/>
    <col min="6" max="6" width="14.42578125" style="34" customWidth="1"/>
    <col min="7" max="11" width="12.7109375" style="34" customWidth="1"/>
    <col min="12" max="12" width="29.7109375" style="34" customWidth="1"/>
    <col min="13" max="251" width="10.7109375" style="24" customWidth="1"/>
    <col min="252" max="16384" width="10.7109375" style="24"/>
  </cols>
  <sheetData>
    <row r="1" spans="1:14" ht="15" customHeight="1">
      <c r="A1" s="1062" t="str">
        <f>Escav!A1:K3</f>
        <v>PREFEITURA MUNICIPAL DE SORRISO</v>
      </c>
      <c r="B1" s="1063"/>
      <c r="C1" s="1063"/>
      <c r="D1" s="1063"/>
      <c r="E1" s="1063"/>
      <c r="F1" s="1063"/>
      <c r="G1" s="1063"/>
      <c r="H1" s="1063"/>
      <c r="I1" s="1063"/>
      <c r="J1" s="1063"/>
      <c r="K1" s="1064"/>
      <c r="L1" s="181" t="s">
        <v>47</v>
      </c>
      <c r="N1" s="25"/>
    </row>
    <row r="2" spans="1:14" ht="15" customHeight="1">
      <c r="A2" s="1065"/>
      <c r="B2" s="1066"/>
      <c r="C2" s="1066"/>
      <c r="D2" s="1066"/>
      <c r="E2" s="1066"/>
      <c r="F2" s="1066"/>
      <c r="G2" s="1066"/>
      <c r="H2" s="1066"/>
      <c r="I2" s="1066"/>
      <c r="J2" s="1066"/>
      <c r="K2" s="1067"/>
      <c r="L2" s="170"/>
      <c r="N2" s="25"/>
    </row>
    <row r="3" spans="1:14" ht="15" customHeight="1">
      <c r="A3" s="1068"/>
      <c r="B3" s="1069"/>
      <c r="C3" s="1069"/>
      <c r="D3" s="1069"/>
      <c r="E3" s="1069"/>
      <c r="F3" s="1069"/>
      <c r="G3" s="1069"/>
      <c r="H3" s="1069"/>
      <c r="I3" s="1069"/>
      <c r="J3" s="1069"/>
      <c r="K3" s="1070"/>
      <c r="L3" s="169" t="s">
        <v>27</v>
      </c>
    </row>
    <row r="4" spans="1:14" ht="15" customHeight="1">
      <c r="A4" s="69" t="s">
        <v>28</v>
      </c>
      <c r="B4" s="70"/>
      <c r="C4" s="70" t="str">
        <f>Escav!C4</f>
        <v>Execução de Pavimentação Asfáltica</v>
      </c>
      <c r="D4" s="71"/>
      <c r="E4" s="71"/>
      <c r="F4" s="71"/>
      <c r="G4" s="71"/>
      <c r="H4" s="71"/>
      <c r="I4" s="70"/>
      <c r="J4" s="71"/>
      <c r="K4" s="72"/>
      <c r="L4" s="170" t="s">
        <v>58</v>
      </c>
    </row>
    <row r="5" spans="1:14" ht="15" customHeight="1">
      <c r="A5" s="73" t="s">
        <v>30</v>
      </c>
      <c r="B5" s="74"/>
      <c r="C5" s="74" t="str">
        <f>Escav!C5</f>
        <v>Ruas do Distrito de Primaverinha</v>
      </c>
      <c r="D5" s="75"/>
      <c r="E5" s="75"/>
      <c r="F5" s="75"/>
      <c r="G5" s="75"/>
      <c r="H5" s="75"/>
      <c r="I5" s="74"/>
      <c r="J5" s="75"/>
      <c r="K5" s="76"/>
      <c r="L5" s="170" t="s">
        <v>60</v>
      </c>
    </row>
    <row r="6" spans="1:14" ht="15" customHeight="1">
      <c r="A6" s="73" t="s">
        <v>31</v>
      </c>
      <c r="B6" s="74"/>
      <c r="C6" s="74" t="str">
        <f>Escav!C6</f>
        <v>Distrito de Primaverinha</v>
      </c>
      <c r="D6" s="77"/>
      <c r="E6" s="75"/>
      <c r="F6" s="77"/>
      <c r="G6" s="77"/>
      <c r="H6" s="77"/>
      <c r="I6" s="74"/>
      <c r="J6" s="77"/>
      <c r="K6" s="76"/>
      <c r="L6" s="170" t="s">
        <v>32</v>
      </c>
    </row>
    <row r="7" spans="1:14" ht="15" customHeight="1">
      <c r="A7" s="78" t="s">
        <v>33</v>
      </c>
      <c r="B7" s="79"/>
      <c r="C7" s="80" t="s">
        <v>34</v>
      </c>
      <c r="D7" s="81"/>
      <c r="E7" s="81"/>
      <c r="F7" s="79"/>
      <c r="G7" s="80"/>
      <c r="H7" s="80"/>
      <c r="I7" s="79"/>
      <c r="J7" s="80"/>
      <c r="K7" s="82"/>
      <c r="L7" s="171"/>
    </row>
    <row r="8" spans="1:14" ht="15" customHeight="1">
      <c r="A8" s="1074" t="s">
        <v>35</v>
      </c>
      <c r="B8" s="1075"/>
      <c r="C8" s="1075"/>
      <c r="D8" s="1075"/>
      <c r="E8" s="1075"/>
      <c r="F8" s="1076"/>
      <c r="G8" s="250" t="s">
        <v>36</v>
      </c>
      <c r="H8" s="250" t="s">
        <v>37</v>
      </c>
      <c r="I8" s="250" t="s">
        <v>38</v>
      </c>
      <c r="J8" s="250" t="s">
        <v>45</v>
      </c>
      <c r="K8" s="250" t="s">
        <v>40</v>
      </c>
      <c r="L8" s="1077" t="s">
        <v>41</v>
      </c>
    </row>
    <row r="9" spans="1:14" ht="15" customHeight="1">
      <c r="A9" s="251"/>
      <c r="B9" s="252"/>
      <c r="C9" s="253"/>
      <c r="D9" s="252"/>
      <c r="E9" s="252"/>
      <c r="F9" s="253"/>
      <c r="G9" s="254" t="s">
        <v>42</v>
      </c>
      <c r="H9" s="254" t="s">
        <v>42</v>
      </c>
      <c r="I9" s="255" t="s">
        <v>43</v>
      </c>
      <c r="J9" s="254" t="s">
        <v>42</v>
      </c>
      <c r="K9" s="254" t="s">
        <v>32</v>
      </c>
      <c r="L9" s="1078"/>
    </row>
    <row r="10" spans="1:14" ht="13.5" customHeight="1">
      <c r="A10" s="1079" t="s">
        <v>576</v>
      </c>
      <c r="B10" s="1080"/>
      <c r="C10" s="1080"/>
      <c r="D10" s="1080"/>
      <c r="E10" s="1080"/>
      <c r="F10" s="1081"/>
      <c r="G10" s="112">
        <f>115+115+100+99.2+100</f>
        <v>529.20000000000005</v>
      </c>
      <c r="H10" s="57">
        <v>9</v>
      </c>
      <c r="I10" s="114">
        <f>H10*G10</f>
        <v>4762.8</v>
      </c>
      <c r="J10" s="172">
        <v>0.15</v>
      </c>
      <c r="K10" s="173">
        <f t="shared" ref="K10:K24" si="0">I10*J10</f>
        <v>714.42</v>
      </c>
      <c r="L10" s="183"/>
      <c r="M10" s="30"/>
    </row>
    <row r="11" spans="1:14" ht="13.5" customHeight="1">
      <c r="A11" s="1079" t="s">
        <v>568</v>
      </c>
      <c r="B11" s="1080"/>
      <c r="C11" s="1080"/>
      <c r="D11" s="1080"/>
      <c r="E11" s="1080"/>
      <c r="F11" s="1081"/>
      <c r="G11" s="112">
        <v>130</v>
      </c>
      <c r="H11" s="57">
        <v>8</v>
      </c>
      <c r="I11" s="121">
        <f t="shared" ref="I11:I23" si="1">H11*G11</f>
        <v>1040</v>
      </c>
      <c r="J11" s="172">
        <v>0.15</v>
      </c>
      <c r="K11" s="173">
        <f t="shared" si="0"/>
        <v>156</v>
      </c>
      <c r="L11" s="184"/>
      <c r="M11" s="30"/>
    </row>
    <row r="12" spans="1:14" ht="13.5" customHeight="1">
      <c r="A12" s="930" t="s">
        <v>569</v>
      </c>
      <c r="B12" s="122"/>
      <c r="C12" s="122"/>
      <c r="D12" s="122"/>
      <c r="E12" s="122"/>
      <c r="F12" s="123"/>
      <c r="G12" s="112">
        <f>94+73.45+94+94</f>
        <v>355.45</v>
      </c>
      <c r="H12" s="57">
        <v>8</v>
      </c>
      <c r="I12" s="121">
        <f t="shared" si="1"/>
        <v>2843.6</v>
      </c>
      <c r="J12" s="172">
        <v>0.15</v>
      </c>
      <c r="K12" s="173">
        <f t="shared" si="0"/>
        <v>426.53999999999996</v>
      </c>
      <c r="L12" s="184"/>
      <c r="M12" s="30"/>
    </row>
    <row r="13" spans="1:14" ht="13.5" customHeight="1">
      <c r="A13" s="930" t="s">
        <v>570</v>
      </c>
      <c r="B13" s="122"/>
      <c r="C13" s="122"/>
      <c r="D13" s="122"/>
      <c r="E13" s="122"/>
      <c r="F13" s="123"/>
      <c r="G13" s="112">
        <f>94+59.5+94+94+94</f>
        <v>435.5</v>
      </c>
      <c r="H13" s="57">
        <v>8</v>
      </c>
      <c r="I13" s="121">
        <f t="shared" si="1"/>
        <v>3484</v>
      </c>
      <c r="J13" s="172">
        <v>0.15</v>
      </c>
      <c r="K13" s="173">
        <f t="shared" si="0"/>
        <v>522.6</v>
      </c>
      <c r="L13" s="184"/>
      <c r="M13" s="30"/>
    </row>
    <row r="14" spans="1:14" ht="13.5" customHeight="1">
      <c r="A14" s="117" t="s">
        <v>437</v>
      </c>
      <c r="B14" s="118"/>
      <c r="C14" s="122"/>
      <c r="D14" s="122"/>
      <c r="E14" s="122"/>
      <c r="F14" s="123"/>
      <c r="G14" s="112">
        <f>115+115</f>
        <v>230</v>
      </c>
      <c r="H14" s="57">
        <v>6</v>
      </c>
      <c r="I14" s="121">
        <f t="shared" si="1"/>
        <v>1380</v>
      </c>
      <c r="J14" s="172">
        <v>0.15</v>
      </c>
      <c r="K14" s="173">
        <f t="shared" si="0"/>
        <v>207</v>
      </c>
      <c r="L14" s="184"/>
      <c r="M14" s="30"/>
    </row>
    <row r="15" spans="1:14" ht="13.5" customHeight="1">
      <c r="A15" s="117" t="s">
        <v>438</v>
      </c>
      <c r="B15" s="118"/>
      <c r="C15" s="119"/>
      <c r="D15" s="119"/>
      <c r="E15" s="119"/>
      <c r="F15" s="120"/>
      <c r="G15" s="112">
        <f>115+115</f>
        <v>230</v>
      </c>
      <c r="H15" s="57">
        <v>6</v>
      </c>
      <c r="I15" s="121">
        <f t="shared" si="1"/>
        <v>1380</v>
      </c>
      <c r="J15" s="172">
        <v>0.15</v>
      </c>
      <c r="K15" s="173">
        <f t="shared" si="0"/>
        <v>207</v>
      </c>
      <c r="L15" s="184"/>
      <c r="M15" s="30"/>
    </row>
    <row r="16" spans="1:14" ht="13.5" customHeight="1">
      <c r="A16" s="117" t="s">
        <v>571</v>
      </c>
      <c r="B16" s="118"/>
      <c r="C16" s="119"/>
      <c r="D16" s="119"/>
      <c r="E16" s="119"/>
      <c r="F16" s="120"/>
      <c r="G16" s="112">
        <f>690.28+50.5</f>
        <v>740.78</v>
      </c>
      <c r="H16" s="57">
        <v>10</v>
      </c>
      <c r="I16" s="121">
        <f t="shared" si="1"/>
        <v>7407.7999999999993</v>
      </c>
      <c r="J16" s="172">
        <v>0.15</v>
      </c>
      <c r="K16" s="173">
        <f t="shared" si="0"/>
        <v>1111.1699999999998</v>
      </c>
      <c r="L16" s="184"/>
      <c r="M16" s="30"/>
    </row>
    <row r="17" spans="1:13" ht="13.5" customHeight="1">
      <c r="A17" s="117" t="s">
        <v>439</v>
      </c>
      <c r="B17" s="118"/>
      <c r="C17" s="119"/>
      <c r="D17" s="119"/>
      <c r="E17" s="119"/>
      <c r="F17" s="120"/>
      <c r="G17" s="112">
        <v>100</v>
      </c>
      <c r="H17" s="57">
        <v>9</v>
      </c>
      <c r="I17" s="121">
        <f t="shared" si="1"/>
        <v>900</v>
      </c>
      <c r="J17" s="172">
        <v>0.15</v>
      </c>
      <c r="K17" s="173">
        <f t="shared" si="0"/>
        <v>135</v>
      </c>
      <c r="L17" s="184"/>
      <c r="M17" s="30"/>
    </row>
    <row r="18" spans="1:13" ht="13.5" customHeight="1">
      <c r="A18" s="117" t="s">
        <v>572</v>
      </c>
      <c r="B18" s="118"/>
      <c r="C18" s="119"/>
      <c r="D18" s="119"/>
      <c r="E18" s="119"/>
      <c r="F18" s="120"/>
      <c r="G18" s="112">
        <f>100+100</f>
        <v>200</v>
      </c>
      <c r="H18" s="57">
        <v>9</v>
      </c>
      <c r="I18" s="121">
        <f t="shared" si="1"/>
        <v>1800</v>
      </c>
      <c r="J18" s="172">
        <v>0.15</v>
      </c>
      <c r="K18" s="173">
        <f t="shared" si="0"/>
        <v>270</v>
      </c>
      <c r="L18" s="184"/>
      <c r="M18" s="30"/>
    </row>
    <row r="19" spans="1:13" ht="13.5" customHeight="1">
      <c r="A19" s="117" t="s">
        <v>573</v>
      </c>
      <c r="B19" s="118"/>
      <c r="C19" s="119"/>
      <c r="D19" s="119"/>
      <c r="E19" s="119"/>
      <c r="F19" s="120"/>
      <c r="G19" s="112">
        <f>100+100+100</f>
        <v>300</v>
      </c>
      <c r="H19" s="57">
        <v>6</v>
      </c>
      <c r="I19" s="121">
        <f t="shared" si="1"/>
        <v>1800</v>
      </c>
      <c r="J19" s="172">
        <v>0.15</v>
      </c>
      <c r="K19" s="173">
        <f t="shared" si="0"/>
        <v>270</v>
      </c>
      <c r="L19" s="184"/>
      <c r="M19" s="30"/>
    </row>
    <row r="20" spans="1:13" ht="16.5">
      <c r="A20" s="117" t="s">
        <v>574</v>
      </c>
      <c r="B20" s="118"/>
      <c r="C20" s="119"/>
      <c r="D20" s="119"/>
      <c r="E20" s="119"/>
      <c r="F20" s="120"/>
      <c r="G20" s="112">
        <f>100+100+100</f>
        <v>300</v>
      </c>
      <c r="H20" s="57">
        <v>6</v>
      </c>
      <c r="I20" s="121">
        <f t="shared" si="1"/>
        <v>1800</v>
      </c>
      <c r="J20" s="172">
        <v>0.15</v>
      </c>
      <c r="K20" s="173">
        <f t="shared" si="0"/>
        <v>270</v>
      </c>
      <c r="L20" s="184"/>
      <c r="M20" s="30"/>
    </row>
    <row r="21" spans="1:13" ht="16.5">
      <c r="A21" s="117" t="s">
        <v>440</v>
      </c>
      <c r="B21" s="118"/>
      <c r="C21" s="119"/>
      <c r="D21" s="119"/>
      <c r="E21" s="119"/>
      <c r="F21" s="120"/>
      <c r="G21" s="112">
        <f>329.98</f>
        <v>329.98</v>
      </c>
      <c r="H21" s="57">
        <v>9</v>
      </c>
      <c r="I21" s="121">
        <f t="shared" si="1"/>
        <v>2969.82</v>
      </c>
      <c r="J21" s="172">
        <v>0.15</v>
      </c>
      <c r="K21" s="173">
        <f t="shared" ref="K21:K22" si="2">I21*J21</f>
        <v>445.47300000000001</v>
      </c>
      <c r="L21" s="184"/>
      <c r="M21" s="30"/>
    </row>
    <row r="22" spans="1:13" ht="16.5">
      <c r="A22" s="117" t="s">
        <v>441</v>
      </c>
      <c r="B22" s="118"/>
      <c r="C22" s="119"/>
      <c r="D22" s="119"/>
      <c r="E22" s="119"/>
      <c r="F22" s="120"/>
      <c r="G22" s="112">
        <v>329.58</v>
      </c>
      <c r="H22" s="57">
        <v>9</v>
      </c>
      <c r="I22" s="121">
        <f t="shared" si="1"/>
        <v>2966.22</v>
      </c>
      <c r="J22" s="172">
        <v>0.15</v>
      </c>
      <c r="K22" s="173">
        <f t="shared" si="2"/>
        <v>444.93299999999994</v>
      </c>
      <c r="L22" s="184"/>
      <c r="M22" s="30"/>
    </row>
    <row r="23" spans="1:13" ht="13.5" customHeight="1">
      <c r="A23" s="117" t="s">
        <v>575</v>
      </c>
      <c r="B23" s="118"/>
      <c r="C23" s="119"/>
      <c r="D23" s="119"/>
      <c r="E23" s="119"/>
      <c r="F23" s="120"/>
      <c r="G23" s="112">
        <f>100+100+101.5+131.48</f>
        <v>432.98</v>
      </c>
      <c r="H23" s="57">
        <v>9</v>
      </c>
      <c r="I23" s="121">
        <f t="shared" si="1"/>
        <v>3896.82</v>
      </c>
      <c r="J23" s="172">
        <v>0.15</v>
      </c>
      <c r="K23" s="173">
        <f t="shared" si="0"/>
        <v>584.52300000000002</v>
      </c>
      <c r="L23" s="184"/>
      <c r="M23" s="30"/>
    </row>
    <row r="24" spans="1:13" ht="13.5" customHeight="1">
      <c r="A24" s="124" t="s">
        <v>113</v>
      </c>
      <c r="B24" s="125"/>
      <c r="C24" s="126"/>
      <c r="D24" s="126"/>
      <c r="E24" s="126"/>
      <c r="F24" s="127"/>
      <c r="G24" s="128"/>
      <c r="H24" s="113"/>
      <c r="I24" s="121">
        <v>6268.78</v>
      </c>
      <c r="J24" s="172">
        <v>0.15</v>
      </c>
      <c r="K24" s="173">
        <f t="shared" si="0"/>
        <v>940.31699999999989</v>
      </c>
      <c r="L24" s="184"/>
      <c r="M24" s="30"/>
    </row>
    <row r="25" spans="1:13" ht="13.5" customHeight="1">
      <c r="A25" s="174" t="s">
        <v>59</v>
      </c>
      <c r="B25" s="175"/>
      <c r="C25" s="176"/>
      <c r="D25" s="177"/>
      <c r="E25" s="175"/>
      <c r="F25" s="178"/>
      <c r="G25" s="179"/>
      <c r="H25" s="180"/>
      <c r="I25" s="144"/>
      <c r="J25" s="67"/>
      <c r="K25" s="66">
        <f>SUM(K10:K24)</f>
        <v>6704.9759999999997</v>
      </c>
      <c r="L25" s="84"/>
      <c r="M25" s="30"/>
    </row>
    <row r="26" spans="1:13" ht="13.5" customHeight="1">
      <c r="A26" s="1071" t="str">
        <f>Escav!A26:F26</f>
        <v>Sorriso, Fevereiro de 2020</v>
      </c>
      <c r="B26" s="1072"/>
      <c r="C26" s="1072"/>
      <c r="D26" s="1072"/>
      <c r="E26" s="1072"/>
      <c r="F26" s="1072"/>
      <c r="G26" s="85"/>
      <c r="H26" s="85"/>
      <c r="I26" s="85"/>
      <c r="J26" s="85"/>
      <c r="K26" s="85"/>
      <c r="L26" s="86"/>
    </row>
    <row r="27" spans="1:13" ht="13.5" customHeight="1">
      <c r="A27" s="217"/>
      <c r="B27" s="218"/>
      <c r="C27" s="218"/>
      <c r="D27" s="218"/>
      <c r="E27" s="218"/>
      <c r="F27" s="218"/>
      <c r="G27" s="218"/>
      <c r="H27" s="218"/>
      <c r="I27" s="218"/>
      <c r="J27" s="218"/>
      <c r="K27" s="218"/>
      <c r="L27" s="219"/>
    </row>
    <row r="28" spans="1:13" ht="13.5" customHeight="1">
      <c r="A28" s="88"/>
      <c r="B28" s="89"/>
      <c r="C28" s="90"/>
      <c r="D28" s="91"/>
      <c r="E28" s="92"/>
      <c r="F28" s="89"/>
      <c r="G28" s="89"/>
      <c r="H28" s="91"/>
      <c r="I28" s="90"/>
      <c r="J28" s="89"/>
      <c r="K28" s="91"/>
      <c r="L28" s="93"/>
    </row>
    <row r="29" spans="1:13">
      <c r="A29" s="33"/>
      <c r="B29" s="33"/>
      <c r="C29" s="33"/>
      <c r="D29" s="33"/>
      <c r="E29" s="33"/>
      <c r="F29" s="33"/>
      <c r="G29" s="33"/>
      <c r="H29" s="33"/>
      <c r="I29" s="33"/>
      <c r="J29" s="33"/>
      <c r="K29" s="33"/>
      <c r="L29" s="33"/>
    </row>
  </sheetData>
  <mergeCells count="6">
    <mergeCell ref="A1:K3"/>
    <mergeCell ref="A26:F26"/>
    <mergeCell ref="A8:F8"/>
    <mergeCell ref="L8:L9"/>
    <mergeCell ref="A10:F10"/>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showGridLines="0" view="pageBreakPreview" zoomScale="90" zoomScaleNormal="85" zoomScaleSheetLayoutView="90" workbookViewId="0">
      <selection activeCell="J22" sqref="J22"/>
    </sheetView>
  </sheetViews>
  <sheetFormatPr defaultColWidth="10.7109375" defaultRowHeight="12"/>
  <cols>
    <col min="1" max="1" width="6.7109375" style="34" customWidth="1"/>
    <col min="2" max="2" width="1.7109375" style="34" customWidth="1"/>
    <col min="3" max="3" width="6.7109375" style="34" customWidth="1"/>
    <col min="4" max="4" width="3.140625" style="34" customWidth="1"/>
    <col min="5" max="5" width="1.7109375" style="34" customWidth="1"/>
    <col min="6" max="6" width="14.28515625" style="34" customWidth="1"/>
    <col min="7" max="11" width="12.7109375" style="34" customWidth="1"/>
    <col min="12" max="12" width="29.5703125" style="34" customWidth="1"/>
    <col min="13" max="251" width="10.7109375" style="24" customWidth="1"/>
    <col min="252" max="16384" width="10.7109375" style="24"/>
  </cols>
  <sheetData>
    <row r="1" spans="1:14" ht="15" customHeight="1">
      <c r="A1" s="1062" t="str">
        <f>Escav!A1:K3</f>
        <v>PREFEITURA MUNICIPAL DE SORRISO</v>
      </c>
      <c r="B1" s="1063"/>
      <c r="C1" s="1063"/>
      <c r="D1" s="1063"/>
      <c r="E1" s="1063"/>
      <c r="F1" s="1063"/>
      <c r="G1" s="1063"/>
      <c r="H1" s="1063"/>
      <c r="I1" s="1063"/>
      <c r="J1" s="1063"/>
      <c r="K1" s="1064"/>
      <c r="L1" s="68" t="s">
        <v>47</v>
      </c>
      <c r="N1" s="25"/>
    </row>
    <row r="2" spans="1:14" ht="15" customHeight="1">
      <c r="A2" s="1065"/>
      <c r="B2" s="1066"/>
      <c r="C2" s="1066"/>
      <c r="D2" s="1066"/>
      <c r="E2" s="1066"/>
      <c r="F2" s="1066"/>
      <c r="G2" s="1066"/>
      <c r="H2" s="1066"/>
      <c r="I2" s="1066"/>
      <c r="J2" s="1066"/>
      <c r="K2" s="1067"/>
      <c r="L2" s="54"/>
      <c r="N2" s="25"/>
    </row>
    <row r="3" spans="1:14" ht="15" customHeight="1">
      <c r="A3" s="1068"/>
      <c r="B3" s="1069"/>
      <c r="C3" s="1069"/>
      <c r="D3" s="1069"/>
      <c r="E3" s="1069"/>
      <c r="F3" s="1069"/>
      <c r="G3" s="1069"/>
      <c r="H3" s="1069"/>
      <c r="I3" s="1069"/>
      <c r="J3" s="1069"/>
      <c r="K3" s="1070"/>
      <c r="L3" s="53" t="s">
        <v>27</v>
      </c>
    </row>
    <row r="4" spans="1:14" ht="15" customHeight="1">
      <c r="A4" s="69" t="s">
        <v>28</v>
      </c>
      <c r="B4" s="70"/>
      <c r="C4" s="70" t="str">
        <f>Escav!C4</f>
        <v>Execução de Pavimentação Asfáltica</v>
      </c>
      <c r="D4" s="71"/>
      <c r="E4" s="71"/>
      <c r="F4" s="71"/>
      <c r="G4" s="71"/>
      <c r="H4" s="71"/>
      <c r="I4" s="70"/>
      <c r="J4" s="71"/>
      <c r="K4" s="72"/>
      <c r="L4" s="54"/>
    </row>
    <row r="5" spans="1:14" ht="15" customHeight="1">
      <c r="A5" s="73" t="s">
        <v>30</v>
      </c>
      <c r="B5" s="74"/>
      <c r="C5" s="74" t="str">
        <f>Escav!C5</f>
        <v>Ruas do Distrito de Primaverinha</v>
      </c>
      <c r="D5" s="75"/>
      <c r="E5" s="75"/>
      <c r="F5" s="75"/>
      <c r="G5" s="75"/>
      <c r="H5" s="75"/>
      <c r="I5" s="74"/>
      <c r="J5" s="75"/>
      <c r="K5" s="76"/>
      <c r="L5" s="54" t="s">
        <v>62</v>
      </c>
    </row>
    <row r="6" spans="1:14" ht="15" customHeight="1">
      <c r="A6" s="73" t="s">
        <v>31</v>
      </c>
      <c r="B6" s="74"/>
      <c r="C6" s="74" t="str">
        <f>Escav!C6</f>
        <v>Distrito de Primaverinha</v>
      </c>
      <c r="D6" s="77"/>
      <c r="E6" s="75"/>
      <c r="F6" s="77"/>
      <c r="G6" s="77"/>
      <c r="H6" s="77"/>
      <c r="I6" s="74"/>
      <c r="J6" s="77"/>
      <c r="K6" s="76"/>
      <c r="L6" s="54" t="s">
        <v>32</v>
      </c>
    </row>
    <row r="7" spans="1:14" ht="15" customHeight="1">
      <c r="A7" s="78" t="s">
        <v>33</v>
      </c>
      <c r="B7" s="79"/>
      <c r="C7" s="80" t="s">
        <v>34</v>
      </c>
      <c r="D7" s="81"/>
      <c r="E7" s="81"/>
      <c r="F7" s="79"/>
      <c r="G7" s="80"/>
      <c r="H7" s="80"/>
      <c r="I7" s="79"/>
      <c r="J7" s="80"/>
      <c r="K7" s="82"/>
      <c r="L7" s="55"/>
    </row>
    <row r="8" spans="1:14" ht="15" customHeight="1">
      <c r="A8" s="1074" t="s">
        <v>35</v>
      </c>
      <c r="B8" s="1075"/>
      <c r="C8" s="1075"/>
      <c r="D8" s="1075"/>
      <c r="E8" s="1075"/>
      <c r="F8" s="1076"/>
      <c r="G8" s="250" t="s">
        <v>36</v>
      </c>
      <c r="H8" s="250" t="s">
        <v>37</v>
      </c>
      <c r="I8" s="250" t="s">
        <v>38</v>
      </c>
      <c r="J8" s="250" t="s">
        <v>45</v>
      </c>
      <c r="K8" s="250" t="s">
        <v>40</v>
      </c>
      <c r="L8" s="1077" t="s">
        <v>41</v>
      </c>
    </row>
    <row r="9" spans="1:14" ht="15" customHeight="1">
      <c r="A9" s="251"/>
      <c r="B9" s="252"/>
      <c r="C9" s="253"/>
      <c r="D9" s="252"/>
      <c r="E9" s="252"/>
      <c r="F9" s="253"/>
      <c r="G9" s="254" t="s">
        <v>42</v>
      </c>
      <c r="H9" s="254" t="s">
        <v>42</v>
      </c>
      <c r="I9" s="255" t="s">
        <v>43</v>
      </c>
      <c r="J9" s="255" t="s">
        <v>42</v>
      </c>
      <c r="K9" s="255" t="s">
        <v>32</v>
      </c>
      <c r="L9" s="1078"/>
    </row>
    <row r="10" spans="1:14" ht="12.75" customHeight="1">
      <c r="A10" s="1079" t="s">
        <v>576</v>
      </c>
      <c r="B10" s="1080"/>
      <c r="C10" s="1080"/>
      <c r="D10" s="1080"/>
      <c r="E10" s="1080"/>
      <c r="F10" s="1081"/>
      <c r="G10" s="112">
        <f>115+115+100+99.2+100</f>
        <v>529.20000000000005</v>
      </c>
      <c r="H10" s="57">
        <v>9</v>
      </c>
      <c r="I10" s="114">
        <f>H10*G10</f>
        <v>4762.8</v>
      </c>
      <c r="J10" s="185">
        <f>Base!J10+'Sub base'!J10</f>
        <v>0.3</v>
      </c>
      <c r="K10" s="187">
        <f t="shared" ref="K10:K13" si="0">J10*I10*1.15</f>
        <v>1643.1659999999997</v>
      </c>
      <c r="L10" s="183"/>
      <c r="M10" s="30"/>
    </row>
    <row r="11" spans="1:14" ht="12.75" customHeight="1">
      <c r="A11" s="1079" t="s">
        <v>568</v>
      </c>
      <c r="B11" s="1080"/>
      <c r="C11" s="1080"/>
      <c r="D11" s="1080"/>
      <c r="E11" s="1080"/>
      <c r="F11" s="1081"/>
      <c r="G11" s="112">
        <v>130</v>
      </c>
      <c r="H11" s="57">
        <v>8</v>
      </c>
      <c r="I11" s="121">
        <f t="shared" ref="I11:I23" si="1">H11*G11</f>
        <v>1040</v>
      </c>
      <c r="J11" s="186">
        <f>Base!J11+'Sub base'!J11</f>
        <v>0.3</v>
      </c>
      <c r="K11" s="187">
        <f t="shared" si="0"/>
        <v>358.79999999999995</v>
      </c>
      <c r="L11" s="184"/>
      <c r="M11" s="30"/>
    </row>
    <row r="12" spans="1:14" ht="12.75" customHeight="1">
      <c r="A12" s="930" t="s">
        <v>569</v>
      </c>
      <c r="B12" s="122"/>
      <c r="C12" s="122"/>
      <c r="D12" s="122"/>
      <c r="E12" s="122"/>
      <c r="F12" s="123"/>
      <c r="G12" s="112">
        <f>94+73.45+94+94</f>
        <v>355.45</v>
      </c>
      <c r="H12" s="57">
        <v>8</v>
      </c>
      <c r="I12" s="121">
        <f t="shared" si="1"/>
        <v>2843.6</v>
      </c>
      <c r="J12" s="186">
        <f>Base!J12+'Sub base'!J12</f>
        <v>0.3</v>
      </c>
      <c r="K12" s="187">
        <f t="shared" si="0"/>
        <v>981.0419999999998</v>
      </c>
      <c r="L12" s="184"/>
      <c r="M12" s="30"/>
    </row>
    <row r="13" spans="1:14" ht="12.75" customHeight="1">
      <c r="A13" s="930" t="s">
        <v>570</v>
      </c>
      <c r="B13" s="122"/>
      <c r="C13" s="122"/>
      <c r="D13" s="122"/>
      <c r="E13" s="122"/>
      <c r="F13" s="123"/>
      <c r="G13" s="112">
        <f>94+59.5+94+94+94</f>
        <v>435.5</v>
      </c>
      <c r="H13" s="57">
        <v>8</v>
      </c>
      <c r="I13" s="121">
        <f t="shared" si="1"/>
        <v>3484</v>
      </c>
      <c r="J13" s="186">
        <f>Base!J13+'Sub base'!J13</f>
        <v>0.3</v>
      </c>
      <c r="K13" s="187">
        <f t="shared" si="0"/>
        <v>1201.98</v>
      </c>
      <c r="L13" s="184"/>
      <c r="M13" s="30"/>
    </row>
    <row r="14" spans="1:14" ht="12.75" customHeight="1">
      <c r="A14" s="117" t="s">
        <v>437</v>
      </c>
      <c r="B14" s="118"/>
      <c r="C14" s="122"/>
      <c r="D14" s="122"/>
      <c r="E14" s="122"/>
      <c r="F14" s="123"/>
      <c r="G14" s="112">
        <f>115+115</f>
        <v>230</v>
      </c>
      <c r="H14" s="57">
        <v>6</v>
      </c>
      <c r="I14" s="121">
        <f t="shared" si="1"/>
        <v>1380</v>
      </c>
      <c r="J14" s="186">
        <f>Base!J14+'Sub base'!J14</f>
        <v>0.3</v>
      </c>
      <c r="K14" s="187">
        <f>J14*I14*1.15</f>
        <v>476.09999999999997</v>
      </c>
      <c r="L14" s="184"/>
      <c r="M14" s="30"/>
    </row>
    <row r="15" spans="1:14" ht="12.75" customHeight="1">
      <c r="A15" s="117" t="s">
        <v>438</v>
      </c>
      <c r="B15" s="118"/>
      <c r="C15" s="119"/>
      <c r="D15" s="119"/>
      <c r="E15" s="119"/>
      <c r="F15" s="120"/>
      <c r="G15" s="112">
        <f>115+115</f>
        <v>230</v>
      </c>
      <c r="H15" s="57">
        <v>6</v>
      </c>
      <c r="I15" s="121">
        <f t="shared" si="1"/>
        <v>1380</v>
      </c>
      <c r="J15" s="186">
        <f>Base!J15+'Sub base'!J23</f>
        <v>0.3</v>
      </c>
      <c r="K15" s="187">
        <f t="shared" ref="K15:K24" si="2">J15*I15*1.15</f>
        <v>476.09999999999997</v>
      </c>
      <c r="L15" s="184"/>
      <c r="M15" s="30"/>
    </row>
    <row r="16" spans="1:14" ht="12.75" customHeight="1">
      <c r="A16" s="117" t="s">
        <v>571</v>
      </c>
      <c r="B16" s="118"/>
      <c r="C16" s="119"/>
      <c r="D16" s="119"/>
      <c r="E16" s="119"/>
      <c r="F16" s="120"/>
      <c r="G16" s="112">
        <f>690.28+50.5</f>
        <v>740.78</v>
      </c>
      <c r="H16" s="57">
        <v>10</v>
      </c>
      <c r="I16" s="121">
        <f t="shared" si="1"/>
        <v>7407.7999999999993</v>
      </c>
      <c r="J16" s="186">
        <f>Base!J16+'Sub base'!J24</f>
        <v>0.3</v>
      </c>
      <c r="K16" s="187">
        <f t="shared" si="2"/>
        <v>2555.6909999999993</v>
      </c>
      <c r="L16" s="184"/>
      <c r="M16" s="30"/>
    </row>
    <row r="17" spans="1:13" ht="12.75" customHeight="1">
      <c r="A17" s="117" t="s">
        <v>439</v>
      </c>
      <c r="B17" s="118"/>
      <c r="C17" s="119"/>
      <c r="D17" s="119"/>
      <c r="E17" s="119"/>
      <c r="F17" s="120"/>
      <c r="G17" s="112">
        <v>100</v>
      </c>
      <c r="H17" s="57">
        <v>9</v>
      </c>
      <c r="I17" s="121">
        <f t="shared" si="1"/>
        <v>900</v>
      </c>
      <c r="J17" s="186">
        <f>'Sub base'!J17+Base!J17</f>
        <v>0.3</v>
      </c>
      <c r="K17" s="187">
        <f t="shared" si="2"/>
        <v>310.5</v>
      </c>
      <c r="L17" s="184"/>
      <c r="M17" s="30"/>
    </row>
    <row r="18" spans="1:13" ht="12.75" customHeight="1">
      <c r="A18" s="117" t="s">
        <v>572</v>
      </c>
      <c r="B18" s="118"/>
      <c r="C18" s="119"/>
      <c r="D18" s="119"/>
      <c r="E18" s="119"/>
      <c r="F18" s="120"/>
      <c r="G18" s="112">
        <f>100+100</f>
        <v>200</v>
      </c>
      <c r="H18" s="57">
        <v>9</v>
      </c>
      <c r="I18" s="121">
        <f t="shared" si="1"/>
        <v>1800</v>
      </c>
      <c r="J18" s="186">
        <f>'Sub base'!J18+Base!J18</f>
        <v>0.3</v>
      </c>
      <c r="K18" s="187">
        <f t="shared" si="2"/>
        <v>621</v>
      </c>
      <c r="L18" s="184"/>
      <c r="M18" s="30"/>
    </row>
    <row r="19" spans="1:13" ht="12.75" customHeight="1">
      <c r="A19" s="117" t="s">
        <v>573</v>
      </c>
      <c r="B19" s="118"/>
      <c r="C19" s="119"/>
      <c r="D19" s="119"/>
      <c r="E19" s="119"/>
      <c r="F19" s="120"/>
      <c r="G19" s="112">
        <f>100+100+100</f>
        <v>300</v>
      </c>
      <c r="H19" s="57">
        <v>6</v>
      </c>
      <c r="I19" s="121">
        <f t="shared" si="1"/>
        <v>1800</v>
      </c>
      <c r="J19" s="186">
        <f>'Sub base'!J19+Base!J19</f>
        <v>0.3</v>
      </c>
      <c r="K19" s="187">
        <f t="shared" si="2"/>
        <v>621</v>
      </c>
      <c r="L19" s="184"/>
      <c r="M19" s="30"/>
    </row>
    <row r="20" spans="1:13" ht="12.75" customHeight="1">
      <c r="A20" s="117" t="s">
        <v>574</v>
      </c>
      <c r="B20" s="118"/>
      <c r="C20" s="119"/>
      <c r="D20" s="119"/>
      <c r="E20" s="119"/>
      <c r="F20" s="120"/>
      <c r="G20" s="112">
        <f>100+100+100</f>
        <v>300</v>
      </c>
      <c r="H20" s="57">
        <v>6</v>
      </c>
      <c r="I20" s="121">
        <f t="shared" si="1"/>
        <v>1800</v>
      </c>
      <c r="J20" s="186">
        <f>'Sub base'!J20+Base!J20</f>
        <v>0.3</v>
      </c>
      <c r="K20" s="187">
        <f t="shared" ref="K20:K21" si="3">J20*I20*1.15</f>
        <v>621</v>
      </c>
      <c r="L20" s="184"/>
      <c r="M20" s="30"/>
    </row>
    <row r="21" spans="1:13" ht="12.75" customHeight="1">
      <c r="A21" s="117" t="s">
        <v>440</v>
      </c>
      <c r="B21" s="118"/>
      <c r="C21" s="119"/>
      <c r="D21" s="119"/>
      <c r="E21" s="119"/>
      <c r="F21" s="120"/>
      <c r="G21" s="112">
        <f>329.98</f>
        <v>329.98</v>
      </c>
      <c r="H21" s="57">
        <v>9</v>
      </c>
      <c r="I21" s="121">
        <f t="shared" si="1"/>
        <v>2969.82</v>
      </c>
      <c r="J21" s="186">
        <v>0.3</v>
      </c>
      <c r="K21" s="187">
        <f t="shared" si="3"/>
        <v>1024.5879</v>
      </c>
      <c r="L21" s="184"/>
      <c r="M21" s="30"/>
    </row>
    <row r="22" spans="1:13" ht="12.75" customHeight="1">
      <c r="A22" s="117" t="s">
        <v>441</v>
      </c>
      <c r="B22" s="118"/>
      <c r="C22" s="119"/>
      <c r="D22" s="119"/>
      <c r="E22" s="119"/>
      <c r="F22" s="120"/>
      <c r="G22" s="112">
        <v>329.58</v>
      </c>
      <c r="H22" s="57">
        <v>9</v>
      </c>
      <c r="I22" s="121">
        <f t="shared" si="1"/>
        <v>2966.22</v>
      </c>
      <c r="J22" s="186">
        <f>'Sub base'!J20+Base!J20</f>
        <v>0.3</v>
      </c>
      <c r="K22" s="187">
        <f t="shared" si="2"/>
        <v>1023.3458999999998</v>
      </c>
      <c r="L22" s="184"/>
      <c r="M22" s="30"/>
    </row>
    <row r="23" spans="1:13" ht="12.75" customHeight="1">
      <c r="A23" s="117" t="s">
        <v>575</v>
      </c>
      <c r="B23" s="118"/>
      <c r="C23" s="119"/>
      <c r="D23" s="119"/>
      <c r="E23" s="119"/>
      <c r="F23" s="120"/>
      <c r="G23" s="112">
        <f>100+100+101.5+131.48</f>
        <v>432.98</v>
      </c>
      <c r="H23" s="57">
        <v>9</v>
      </c>
      <c r="I23" s="121">
        <f t="shared" si="1"/>
        <v>3896.82</v>
      </c>
      <c r="J23" s="186">
        <f>'Sub base'!J23+Base!J23</f>
        <v>0.3</v>
      </c>
      <c r="K23" s="187">
        <f t="shared" si="2"/>
        <v>1344.4029</v>
      </c>
      <c r="L23" s="184"/>
      <c r="M23" s="30"/>
    </row>
    <row r="24" spans="1:13" ht="12.75" customHeight="1">
      <c r="A24" s="124" t="s">
        <v>113</v>
      </c>
      <c r="B24" s="125"/>
      <c r="C24" s="126"/>
      <c r="D24" s="126"/>
      <c r="E24" s="126"/>
      <c r="F24" s="127"/>
      <c r="G24" s="128"/>
      <c r="H24" s="113"/>
      <c r="I24" s="121">
        <v>6268.78</v>
      </c>
      <c r="J24" s="186">
        <f>Base!J24+'Sub base'!J24</f>
        <v>0.3</v>
      </c>
      <c r="K24" s="187">
        <f t="shared" si="2"/>
        <v>2162.7290999999996</v>
      </c>
      <c r="L24" s="184"/>
      <c r="M24" s="30"/>
    </row>
    <row r="25" spans="1:13" ht="13.5" customHeight="1">
      <c r="A25" s="174" t="s">
        <v>61</v>
      </c>
      <c r="B25" s="175"/>
      <c r="C25" s="176"/>
      <c r="D25" s="177"/>
      <c r="E25" s="175"/>
      <c r="F25" s="176"/>
      <c r="G25" s="179"/>
      <c r="H25" s="180"/>
      <c r="I25" s="144">
        <f>SUM(I10:I24)</f>
        <v>44699.839999999997</v>
      </c>
      <c r="J25" s="67"/>
      <c r="K25" s="66">
        <f>SUM(K10:K24)</f>
        <v>15421.444800000001</v>
      </c>
      <c r="L25" s="84"/>
      <c r="M25" s="30"/>
    </row>
    <row r="26" spans="1:13" ht="13.5" customHeight="1">
      <c r="A26" s="1071" t="str">
        <f>Escav!A26:F26</f>
        <v>Sorriso, Fevereiro de 2020</v>
      </c>
      <c r="B26" s="1072"/>
      <c r="C26" s="1072"/>
      <c r="D26" s="1072"/>
      <c r="E26" s="1072"/>
      <c r="F26" s="1072"/>
      <c r="G26" s="85"/>
      <c r="H26" s="85"/>
      <c r="I26" s="85"/>
      <c r="J26" s="85"/>
      <c r="K26" s="85"/>
      <c r="L26" s="86"/>
    </row>
    <row r="27" spans="1:13" ht="13.5" customHeight="1">
      <c r="A27" s="87"/>
      <c r="B27" s="85"/>
      <c r="C27" s="85"/>
      <c r="D27" s="85"/>
      <c r="E27" s="85"/>
      <c r="F27" s="85"/>
      <c r="G27" s="85"/>
      <c r="H27" s="85"/>
      <c r="I27" s="85"/>
      <c r="J27" s="85"/>
      <c r="K27" s="85"/>
      <c r="L27" s="86"/>
    </row>
    <row r="28" spans="1:13" ht="13.5" customHeight="1">
      <c r="A28" s="88"/>
      <c r="B28" s="89"/>
      <c r="C28" s="90"/>
      <c r="D28" s="91"/>
      <c r="E28" s="92"/>
      <c r="F28" s="89"/>
      <c r="G28" s="89"/>
      <c r="H28" s="91"/>
      <c r="I28" s="90"/>
      <c r="J28" s="89"/>
      <c r="K28" s="91"/>
      <c r="L28" s="93"/>
    </row>
    <row r="29" spans="1:13">
      <c r="A29" s="33"/>
      <c r="B29" s="33"/>
      <c r="C29" s="33"/>
      <c r="D29" s="33"/>
      <c r="E29" s="33"/>
      <c r="F29" s="33"/>
      <c r="G29" s="33"/>
      <c r="H29" s="33"/>
      <c r="I29" s="33"/>
      <c r="J29" s="33"/>
      <c r="K29" s="33"/>
      <c r="L29" s="33"/>
    </row>
  </sheetData>
  <mergeCells count="6">
    <mergeCell ref="A1:K3"/>
    <mergeCell ref="L8:L9"/>
    <mergeCell ref="A26:F26"/>
    <mergeCell ref="A8:F8"/>
    <mergeCell ref="A10:F10"/>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showGridLines="0" view="pageBreakPreview" zoomScale="80" zoomScaleNormal="85" zoomScaleSheetLayoutView="80" workbookViewId="0">
      <selection activeCell="J23" sqref="J23"/>
    </sheetView>
  </sheetViews>
  <sheetFormatPr defaultColWidth="10.7109375" defaultRowHeight="12"/>
  <cols>
    <col min="1" max="1" width="6.7109375" style="34" customWidth="1"/>
    <col min="2" max="2" width="1.7109375" style="34" customWidth="1"/>
    <col min="3" max="3" width="6.7109375" style="34" customWidth="1"/>
    <col min="4" max="4" width="3.42578125" style="34" customWidth="1"/>
    <col min="5" max="5" width="1.7109375" style="34" customWidth="1"/>
    <col min="6" max="6" width="14.140625" style="34" customWidth="1"/>
    <col min="7" max="11" width="12.7109375" style="34" customWidth="1"/>
    <col min="12" max="12" width="30.5703125" style="34" customWidth="1"/>
    <col min="13" max="251" width="10.7109375" style="24" customWidth="1"/>
    <col min="252" max="16384" width="10.7109375" style="24"/>
  </cols>
  <sheetData>
    <row r="1" spans="1:14" ht="15" customHeight="1">
      <c r="A1" s="1062" t="str">
        <f>Escav!A1:K3</f>
        <v>PREFEITURA MUNICIPAL DE SORRISO</v>
      </c>
      <c r="B1" s="1063"/>
      <c r="C1" s="1063"/>
      <c r="D1" s="1063"/>
      <c r="E1" s="1063"/>
      <c r="F1" s="1063"/>
      <c r="G1" s="1063"/>
      <c r="H1" s="1063"/>
      <c r="I1" s="1063"/>
      <c r="J1" s="1063"/>
      <c r="K1" s="1064"/>
      <c r="L1" s="68" t="s">
        <v>47</v>
      </c>
      <c r="N1" s="25"/>
    </row>
    <row r="2" spans="1:14" ht="15" customHeight="1">
      <c r="A2" s="1065"/>
      <c r="B2" s="1066"/>
      <c r="C2" s="1066"/>
      <c r="D2" s="1066"/>
      <c r="E2" s="1066"/>
      <c r="F2" s="1066"/>
      <c r="G2" s="1066"/>
      <c r="H2" s="1066"/>
      <c r="I2" s="1066"/>
      <c r="J2" s="1066"/>
      <c r="K2" s="1067"/>
      <c r="L2" s="54"/>
      <c r="N2" s="25"/>
    </row>
    <row r="3" spans="1:14" ht="15" customHeight="1">
      <c r="A3" s="1068"/>
      <c r="B3" s="1069"/>
      <c r="C3" s="1069"/>
      <c r="D3" s="1069"/>
      <c r="E3" s="1069"/>
      <c r="F3" s="1069"/>
      <c r="G3" s="1069"/>
      <c r="H3" s="1069"/>
      <c r="I3" s="1069"/>
      <c r="J3" s="1069"/>
      <c r="K3" s="1070"/>
      <c r="L3" s="53" t="s">
        <v>27</v>
      </c>
    </row>
    <row r="4" spans="1:14" ht="15" customHeight="1">
      <c r="A4" s="69" t="s">
        <v>28</v>
      </c>
      <c r="B4" s="70"/>
      <c r="C4" s="70" t="str">
        <f>Escav!C4</f>
        <v>Execução de Pavimentação Asfáltica</v>
      </c>
      <c r="D4" s="71"/>
      <c r="E4" s="71"/>
      <c r="F4" s="71"/>
      <c r="G4" s="71"/>
      <c r="H4" s="71"/>
      <c r="I4" s="70"/>
      <c r="J4" s="71"/>
      <c r="K4" s="72"/>
      <c r="L4" s="54" t="s">
        <v>65</v>
      </c>
    </row>
    <row r="5" spans="1:14" ht="15" customHeight="1">
      <c r="A5" s="73" t="s">
        <v>30</v>
      </c>
      <c r="B5" s="74"/>
      <c r="C5" s="74" t="str">
        <f>Escav!C5</f>
        <v>Ruas do Distrito de Primaverinha</v>
      </c>
      <c r="D5" s="75"/>
      <c r="E5" s="75"/>
      <c r="F5" s="75"/>
      <c r="G5" s="75"/>
      <c r="H5" s="75"/>
      <c r="I5" s="74"/>
      <c r="J5" s="75"/>
      <c r="K5" s="76"/>
      <c r="L5" s="54" t="s">
        <v>64</v>
      </c>
    </row>
    <row r="6" spans="1:14" ht="15" customHeight="1">
      <c r="A6" s="73" t="s">
        <v>31</v>
      </c>
      <c r="B6" s="74"/>
      <c r="C6" s="74" t="str">
        <f>Escav!C6</f>
        <v>Distrito de Primaverinha</v>
      </c>
      <c r="D6" s="77"/>
      <c r="E6" s="75"/>
      <c r="F6" s="77"/>
      <c r="G6" s="77"/>
      <c r="H6" s="77"/>
      <c r="I6" s="74"/>
      <c r="J6" s="77"/>
      <c r="K6" s="76"/>
      <c r="L6" s="54" t="s">
        <v>32</v>
      </c>
    </row>
    <row r="7" spans="1:14" ht="15" customHeight="1">
      <c r="A7" s="78" t="s">
        <v>33</v>
      </c>
      <c r="B7" s="79"/>
      <c r="C7" s="80" t="s">
        <v>34</v>
      </c>
      <c r="D7" s="81"/>
      <c r="E7" s="81"/>
      <c r="F7" s="79"/>
      <c r="G7" s="80"/>
      <c r="H7" s="80"/>
      <c r="I7" s="79"/>
      <c r="J7" s="80"/>
      <c r="K7" s="82"/>
      <c r="L7" s="55"/>
    </row>
    <row r="8" spans="1:14" ht="15" customHeight="1">
      <c r="A8" s="1074" t="s">
        <v>35</v>
      </c>
      <c r="B8" s="1075"/>
      <c r="C8" s="1075"/>
      <c r="D8" s="1075"/>
      <c r="E8" s="1075"/>
      <c r="F8" s="1076"/>
      <c r="G8" s="250" t="s">
        <v>36</v>
      </c>
      <c r="H8" s="250" t="s">
        <v>37</v>
      </c>
      <c r="I8" s="250" t="s">
        <v>38</v>
      </c>
      <c r="J8" s="250" t="s">
        <v>45</v>
      </c>
      <c r="K8" s="250" t="s">
        <v>40</v>
      </c>
      <c r="L8" s="1077" t="s">
        <v>41</v>
      </c>
    </row>
    <row r="9" spans="1:14" ht="15" customHeight="1">
      <c r="A9" s="251"/>
      <c r="B9" s="252"/>
      <c r="C9" s="253"/>
      <c r="D9" s="252"/>
      <c r="E9" s="252"/>
      <c r="F9" s="253"/>
      <c r="G9" s="254" t="s">
        <v>42</v>
      </c>
      <c r="H9" s="254" t="s">
        <v>42</v>
      </c>
      <c r="I9" s="254" t="s">
        <v>43</v>
      </c>
      <c r="J9" s="254" t="s">
        <v>42</v>
      </c>
      <c r="K9" s="254" t="s">
        <v>32</v>
      </c>
      <c r="L9" s="1078"/>
    </row>
    <row r="10" spans="1:14" ht="13.5" customHeight="1">
      <c r="A10" s="1079" t="s">
        <v>576</v>
      </c>
      <c r="B10" s="1080"/>
      <c r="C10" s="1080"/>
      <c r="D10" s="1080"/>
      <c r="E10" s="1080"/>
      <c r="F10" s="1081"/>
      <c r="G10" s="112">
        <f>115+115+100+99.2+100</f>
        <v>529.20000000000005</v>
      </c>
      <c r="H10" s="57">
        <v>9</v>
      </c>
      <c r="I10" s="114">
        <f>H10*G10</f>
        <v>4762.8</v>
      </c>
      <c r="J10" s="185">
        <f>Base!J10+'Sub base'!J10</f>
        <v>0.3</v>
      </c>
      <c r="K10" s="143">
        <f>'Aquis mat jaz'!K10</f>
        <v>1643.1659999999997</v>
      </c>
      <c r="L10" s="183"/>
      <c r="M10" s="30"/>
    </row>
    <row r="11" spans="1:14" ht="13.5" customHeight="1">
      <c r="A11" s="1079" t="s">
        <v>568</v>
      </c>
      <c r="B11" s="1080"/>
      <c r="C11" s="1080"/>
      <c r="D11" s="1080"/>
      <c r="E11" s="1080"/>
      <c r="F11" s="1081"/>
      <c r="G11" s="112">
        <v>130</v>
      </c>
      <c r="H11" s="57">
        <v>8</v>
      </c>
      <c r="I11" s="121">
        <f t="shared" ref="I11:I23" si="0">H11*G11</f>
        <v>1040</v>
      </c>
      <c r="J11" s="187">
        <f>Base!J11+'Sub base'!J11</f>
        <v>0.3</v>
      </c>
      <c r="K11" s="143">
        <f>'Aquis mat jaz'!K11</f>
        <v>358.79999999999995</v>
      </c>
      <c r="L11" s="184"/>
      <c r="M11" s="30"/>
    </row>
    <row r="12" spans="1:14" ht="13.5" customHeight="1">
      <c r="A12" s="930" t="s">
        <v>569</v>
      </c>
      <c r="B12" s="122"/>
      <c r="C12" s="122"/>
      <c r="D12" s="122"/>
      <c r="E12" s="122"/>
      <c r="F12" s="123"/>
      <c r="G12" s="112">
        <f>94+73.45+94+94</f>
        <v>355.45</v>
      </c>
      <c r="H12" s="57">
        <v>8</v>
      </c>
      <c r="I12" s="121">
        <f t="shared" si="0"/>
        <v>2843.6</v>
      </c>
      <c r="J12" s="187">
        <f>Base!J12+'Sub base'!J12</f>
        <v>0.3</v>
      </c>
      <c r="K12" s="143">
        <f>'Aquis mat jaz'!K12</f>
        <v>981.0419999999998</v>
      </c>
      <c r="L12" s="184"/>
      <c r="M12" s="30"/>
    </row>
    <row r="13" spans="1:14" ht="13.5" customHeight="1">
      <c r="A13" s="930" t="s">
        <v>570</v>
      </c>
      <c r="B13" s="122"/>
      <c r="C13" s="122"/>
      <c r="D13" s="122"/>
      <c r="E13" s="122"/>
      <c r="F13" s="123"/>
      <c r="G13" s="112">
        <f>94+59.5+94+94+94</f>
        <v>435.5</v>
      </c>
      <c r="H13" s="57">
        <v>8</v>
      </c>
      <c r="I13" s="121">
        <f t="shared" si="0"/>
        <v>3484</v>
      </c>
      <c r="J13" s="187">
        <f>Base!J13+'Sub base'!J13</f>
        <v>0.3</v>
      </c>
      <c r="K13" s="143">
        <f>'Aquis mat jaz'!K13</f>
        <v>1201.98</v>
      </c>
      <c r="L13" s="184"/>
      <c r="M13" s="30"/>
    </row>
    <row r="14" spans="1:14" ht="13.5" customHeight="1">
      <c r="A14" s="117" t="s">
        <v>437</v>
      </c>
      <c r="B14" s="118"/>
      <c r="C14" s="122"/>
      <c r="D14" s="122"/>
      <c r="E14" s="122"/>
      <c r="F14" s="123"/>
      <c r="G14" s="112">
        <f>115+115</f>
        <v>230</v>
      </c>
      <c r="H14" s="57">
        <v>6</v>
      </c>
      <c r="I14" s="121">
        <f t="shared" si="0"/>
        <v>1380</v>
      </c>
      <c r="J14" s="187">
        <f>Base!J14+'Sub base'!J14</f>
        <v>0.3</v>
      </c>
      <c r="K14" s="143">
        <f>'Aquis mat jaz'!K14</f>
        <v>476.09999999999997</v>
      </c>
      <c r="L14" s="184"/>
      <c r="M14" s="30"/>
    </row>
    <row r="15" spans="1:14" ht="13.5" customHeight="1">
      <c r="A15" s="117" t="s">
        <v>438</v>
      </c>
      <c r="B15" s="118"/>
      <c r="C15" s="119"/>
      <c r="D15" s="119"/>
      <c r="E15" s="119"/>
      <c r="F15" s="120"/>
      <c r="G15" s="112">
        <f>115+115</f>
        <v>230</v>
      </c>
      <c r="H15" s="57">
        <v>6</v>
      </c>
      <c r="I15" s="121">
        <f t="shared" si="0"/>
        <v>1380</v>
      </c>
      <c r="J15" s="187">
        <f>Base!J15+'Sub base'!J23</f>
        <v>0.3</v>
      </c>
      <c r="K15" s="143">
        <f>'Aquis mat jaz'!K15</f>
        <v>476.09999999999997</v>
      </c>
      <c r="L15" s="184"/>
      <c r="M15" s="30"/>
    </row>
    <row r="16" spans="1:14" ht="13.5" customHeight="1">
      <c r="A16" s="117" t="s">
        <v>571</v>
      </c>
      <c r="B16" s="118"/>
      <c r="C16" s="119"/>
      <c r="D16" s="119"/>
      <c r="E16" s="119"/>
      <c r="F16" s="120"/>
      <c r="G16" s="112">
        <f>690.28+50.5</f>
        <v>740.78</v>
      </c>
      <c r="H16" s="57">
        <v>10</v>
      </c>
      <c r="I16" s="121">
        <f t="shared" si="0"/>
        <v>7407.7999999999993</v>
      </c>
      <c r="J16" s="187">
        <f>Base!J16+'Sub base'!J24</f>
        <v>0.3</v>
      </c>
      <c r="K16" s="143">
        <f>'Aquis mat jaz'!K16</f>
        <v>2555.6909999999993</v>
      </c>
      <c r="L16" s="184"/>
      <c r="M16" s="30"/>
    </row>
    <row r="17" spans="1:13" ht="13.5" customHeight="1">
      <c r="A17" s="117" t="s">
        <v>439</v>
      </c>
      <c r="B17" s="118"/>
      <c r="C17" s="119"/>
      <c r="D17" s="119"/>
      <c r="E17" s="119"/>
      <c r="F17" s="120"/>
      <c r="G17" s="112">
        <v>100</v>
      </c>
      <c r="H17" s="57">
        <v>9</v>
      </c>
      <c r="I17" s="121">
        <f t="shared" si="0"/>
        <v>900</v>
      </c>
      <c r="J17" s="187">
        <f>'Sub base'!J17+Base!J17</f>
        <v>0.3</v>
      </c>
      <c r="K17" s="143">
        <f>'Aquis mat jaz'!K17</f>
        <v>310.5</v>
      </c>
      <c r="L17" s="184"/>
      <c r="M17" s="30"/>
    </row>
    <row r="18" spans="1:13" ht="13.5" customHeight="1">
      <c r="A18" s="117" t="s">
        <v>572</v>
      </c>
      <c r="B18" s="118"/>
      <c r="C18" s="119"/>
      <c r="D18" s="119"/>
      <c r="E18" s="119"/>
      <c r="F18" s="120"/>
      <c r="G18" s="112">
        <f>100+100</f>
        <v>200</v>
      </c>
      <c r="H18" s="57">
        <v>9</v>
      </c>
      <c r="I18" s="121">
        <f t="shared" si="0"/>
        <v>1800</v>
      </c>
      <c r="J18" s="187">
        <f>'Sub base'!J18+Base!J18</f>
        <v>0.3</v>
      </c>
      <c r="K18" s="143">
        <f>'Aquis mat jaz'!K18</f>
        <v>621</v>
      </c>
      <c r="L18" s="184"/>
      <c r="M18" s="30"/>
    </row>
    <row r="19" spans="1:13" ht="13.5" customHeight="1">
      <c r="A19" s="117" t="s">
        <v>573</v>
      </c>
      <c r="B19" s="118"/>
      <c r="C19" s="119"/>
      <c r="D19" s="119"/>
      <c r="E19" s="119"/>
      <c r="F19" s="120"/>
      <c r="G19" s="112">
        <f>100+100+100</f>
        <v>300</v>
      </c>
      <c r="H19" s="57">
        <v>6</v>
      </c>
      <c r="I19" s="121">
        <f t="shared" si="0"/>
        <v>1800</v>
      </c>
      <c r="J19" s="187">
        <f>'Sub base'!J19+Base!J19</f>
        <v>0.3</v>
      </c>
      <c r="K19" s="143">
        <f>'Aquis mat jaz'!K19</f>
        <v>621</v>
      </c>
      <c r="L19" s="184"/>
      <c r="M19" s="30"/>
    </row>
    <row r="20" spans="1:13" ht="13.5" customHeight="1">
      <c r="A20" s="117" t="s">
        <v>574</v>
      </c>
      <c r="B20" s="118"/>
      <c r="C20" s="119"/>
      <c r="D20" s="119"/>
      <c r="E20" s="119"/>
      <c r="F20" s="120"/>
      <c r="G20" s="112">
        <f>100+100+100</f>
        <v>300</v>
      </c>
      <c r="H20" s="57">
        <v>6</v>
      </c>
      <c r="I20" s="121">
        <f t="shared" si="0"/>
        <v>1800</v>
      </c>
      <c r="J20" s="187">
        <f>'Sub base'!J20+Base!J20</f>
        <v>0.3</v>
      </c>
      <c r="K20" s="143">
        <f>'Aquis mat jaz'!K20</f>
        <v>621</v>
      </c>
      <c r="L20" s="184"/>
      <c r="M20" s="30"/>
    </row>
    <row r="21" spans="1:13" ht="13.5" customHeight="1">
      <c r="A21" s="117" t="s">
        <v>440</v>
      </c>
      <c r="B21" s="118"/>
      <c r="C21" s="119"/>
      <c r="D21" s="119"/>
      <c r="E21" s="119"/>
      <c r="F21" s="120"/>
      <c r="G21" s="112">
        <f>329.98</f>
        <v>329.98</v>
      </c>
      <c r="H21" s="57">
        <v>9</v>
      </c>
      <c r="I21" s="121">
        <f t="shared" si="0"/>
        <v>2969.82</v>
      </c>
      <c r="J21" s="187">
        <f>'Sub base'!J21+Base!J21</f>
        <v>0.3</v>
      </c>
      <c r="K21" s="143">
        <f>'Aquis mat jaz'!K21</f>
        <v>1024.5879</v>
      </c>
      <c r="L21" s="184"/>
      <c r="M21" s="30"/>
    </row>
    <row r="22" spans="1:13" ht="13.5" customHeight="1">
      <c r="A22" s="117" t="s">
        <v>441</v>
      </c>
      <c r="B22" s="118"/>
      <c r="C22" s="119"/>
      <c r="D22" s="119"/>
      <c r="E22" s="119"/>
      <c r="F22" s="120"/>
      <c r="G22" s="112">
        <v>329.58</v>
      </c>
      <c r="H22" s="57">
        <v>9</v>
      </c>
      <c r="I22" s="121">
        <f t="shared" si="0"/>
        <v>2966.22</v>
      </c>
      <c r="J22" s="187">
        <f>'Sub base'!J20+Base!J20</f>
        <v>0.3</v>
      </c>
      <c r="K22" s="143">
        <f>'Aquis mat jaz'!K22</f>
        <v>1023.3458999999998</v>
      </c>
      <c r="L22" s="184"/>
      <c r="M22" s="30"/>
    </row>
    <row r="23" spans="1:13" ht="13.5" customHeight="1">
      <c r="A23" s="117" t="s">
        <v>575</v>
      </c>
      <c r="B23" s="118"/>
      <c r="C23" s="119"/>
      <c r="D23" s="119"/>
      <c r="E23" s="119"/>
      <c r="F23" s="120"/>
      <c r="G23" s="112">
        <f>100+100+101.5+131.48</f>
        <v>432.98</v>
      </c>
      <c r="H23" s="57">
        <v>9</v>
      </c>
      <c r="I23" s="121">
        <f t="shared" si="0"/>
        <v>3896.82</v>
      </c>
      <c r="J23" s="187">
        <f>'Sub base'!J23+Base!J23</f>
        <v>0.3</v>
      </c>
      <c r="K23" s="143">
        <f>'Aquis mat jaz'!K23</f>
        <v>1344.4029</v>
      </c>
      <c r="L23" s="184"/>
      <c r="M23" s="30"/>
    </row>
    <row r="24" spans="1:13" ht="13.5" customHeight="1">
      <c r="A24" s="124" t="s">
        <v>113</v>
      </c>
      <c r="B24" s="125"/>
      <c r="C24" s="126"/>
      <c r="D24" s="126"/>
      <c r="E24" s="126"/>
      <c r="F24" s="127"/>
      <c r="G24" s="128"/>
      <c r="H24" s="113"/>
      <c r="I24" s="121">
        <v>6268.78</v>
      </c>
      <c r="J24" s="187">
        <f>Base!J24+'Sub base'!J24</f>
        <v>0.3</v>
      </c>
      <c r="K24" s="143">
        <f>'Aquis mat jaz'!K24</f>
        <v>2162.7290999999996</v>
      </c>
      <c r="L24" s="184"/>
      <c r="M24" s="30"/>
    </row>
    <row r="25" spans="1:13" ht="13.5" customHeight="1">
      <c r="A25" s="174" t="s">
        <v>63</v>
      </c>
      <c r="B25" s="175"/>
      <c r="C25" s="176"/>
      <c r="D25" s="177"/>
      <c r="E25" s="175"/>
      <c r="F25" s="176"/>
      <c r="G25" s="179"/>
      <c r="H25" s="180"/>
      <c r="I25" s="144"/>
      <c r="J25" s="67"/>
      <c r="K25" s="66">
        <f>SUM(K10:K24)</f>
        <v>15421.444800000001</v>
      </c>
      <c r="L25" s="84"/>
      <c r="M25" s="30"/>
    </row>
    <row r="26" spans="1:13" ht="13.5" customHeight="1">
      <c r="A26" s="1071" t="str">
        <f>Escav!A26:F26</f>
        <v>Sorriso, Fevereiro de 2020</v>
      </c>
      <c r="B26" s="1072"/>
      <c r="C26" s="1072"/>
      <c r="D26" s="1072"/>
      <c r="E26" s="1072"/>
      <c r="F26" s="1072"/>
      <c r="G26" s="85"/>
      <c r="H26" s="85"/>
      <c r="I26" s="85"/>
      <c r="J26" s="85"/>
      <c r="K26" s="85"/>
      <c r="L26" s="86"/>
    </row>
    <row r="27" spans="1:13" ht="13.5" customHeight="1">
      <c r="A27" s="220"/>
      <c r="B27" s="221"/>
      <c r="C27" s="221"/>
      <c r="D27" s="222"/>
      <c r="E27" s="222"/>
      <c r="F27" s="221"/>
      <c r="G27" s="221"/>
      <c r="H27" s="222"/>
      <c r="I27" s="223"/>
      <c r="J27" s="221"/>
      <c r="K27" s="222"/>
      <c r="L27" s="53"/>
    </row>
    <row r="28" spans="1:13" ht="13.5" customHeight="1">
      <c r="A28" s="88"/>
      <c r="B28" s="89"/>
      <c r="C28" s="90"/>
      <c r="D28" s="91"/>
      <c r="E28" s="92"/>
      <c r="F28" s="89"/>
      <c r="G28" s="89"/>
      <c r="H28" s="91"/>
      <c r="I28" s="90"/>
      <c r="J28" s="89"/>
      <c r="K28" s="91"/>
      <c r="L28" s="93"/>
    </row>
    <row r="29" spans="1:13">
      <c r="A29" s="33"/>
      <c r="B29" s="33"/>
      <c r="C29" s="33"/>
      <c r="D29" s="33"/>
      <c r="E29" s="33"/>
      <c r="F29" s="33"/>
      <c r="G29" s="33"/>
      <c r="H29" s="33"/>
      <c r="I29" s="33"/>
      <c r="J29" s="33"/>
      <c r="K29" s="33"/>
      <c r="L29" s="33"/>
    </row>
  </sheetData>
  <mergeCells count="6">
    <mergeCell ref="A1:K3"/>
    <mergeCell ref="L8:L9"/>
    <mergeCell ref="A26:F26"/>
    <mergeCell ref="A8:F8"/>
    <mergeCell ref="A10:F10"/>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3"/>
  <sheetViews>
    <sheetView showGridLines="0" view="pageBreakPreview" zoomScale="90" zoomScaleNormal="85" zoomScaleSheetLayoutView="90" workbookViewId="0">
      <selection activeCell="A10" sqref="A10:I24"/>
    </sheetView>
  </sheetViews>
  <sheetFormatPr defaultColWidth="10.7109375" defaultRowHeight="12"/>
  <cols>
    <col min="1" max="1" width="6.7109375" style="34" customWidth="1"/>
    <col min="2" max="2" width="1.7109375" style="34" customWidth="1"/>
    <col min="3" max="3" width="6.7109375" style="34" customWidth="1"/>
    <col min="4" max="4" width="2.85546875" style="34" customWidth="1"/>
    <col min="5" max="5" width="1.7109375" style="34" customWidth="1"/>
    <col min="6" max="6" width="14.28515625" style="34" customWidth="1"/>
    <col min="7" max="13" width="12.7109375" style="34" customWidth="1"/>
    <col min="14" max="14" width="29.7109375" style="34" customWidth="1"/>
    <col min="15" max="15" width="10.7109375" style="24" customWidth="1"/>
    <col min="16" max="16" width="16.28515625" style="24" customWidth="1"/>
    <col min="17" max="253" width="10.7109375" style="24" customWidth="1"/>
    <col min="254" max="16384" width="10.7109375" style="24"/>
  </cols>
  <sheetData>
    <row r="1" spans="1:16" ht="15" customHeight="1">
      <c r="A1" s="1118" t="str">
        <f>'Escav mat jaz'!A1:K3</f>
        <v>PREFEITURA MUNICIPAL DE SORRISO</v>
      </c>
      <c r="B1" s="1119"/>
      <c r="C1" s="1119"/>
      <c r="D1" s="1119"/>
      <c r="E1" s="1119"/>
      <c r="F1" s="1119"/>
      <c r="G1" s="1119"/>
      <c r="H1" s="1119"/>
      <c r="I1" s="1119"/>
      <c r="J1" s="1119"/>
      <c r="K1" s="1120"/>
      <c r="L1" s="224"/>
      <c r="M1" s="225"/>
      <c r="N1" s="68"/>
      <c r="P1" s="25"/>
    </row>
    <row r="2" spans="1:16" ht="15" customHeight="1">
      <c r="A2" s="1121"/>
      <c r="B2" s="1122"/>
      <c r="C2" s="1122"/>
      <c r="D2" s="1122"/>
      <c r="E2" s="1122"/>
      <c r="F2" s="1122"/>
      <c r="G2" s="1122"/>
      <c r="H2" s="1122"/>
      <c r="I2" s="1122"/>
      <c r="J2" s="1122"/>
      <c r="K2" s="1123"/>
      <c r="L2" s="226"/>
      <c r="M2" s="227"/>
      <c r="N2" s="54"/>
      <c r="P2" s="25"/>
    </row>
    <row r="3" spans="1:16" ht="15" customHeight="1">
      <c r="A3" s="1124"/>
      <c r="B3" s="1125"/>
      <c r="C3" s="1125"/>
      <c r="D3" s="1125"/>
      <c r="E3" s="1125"/>
      <c r="F3" s="1125"/>
      <c r="G3" s="1125"/>
      <c r="H3" s="1125"/>
      <c r="I3" s="1125"/>
      <c r="J3" s="1125"/>
      <c r="K3" s="1126"/>
      <c r="L3" s="228"/>
      <c r="M3" s="229"/>
      <c r="N3" s="53" t="s">
        <v>27</v>
      </c>
    </row>
    <row r="4" spans="1:16" ht="15" customHeight="1">
      <c r="A4" s="69" t="s">
        <v>28</v>
      </c>
      <c r="B4" s="70"/>
      <c r="C4" s="70" t="str">
        <f>Escav!C4</f>
        <v>Execução de Pavimentação Asfáltica</v>
      </c>
      <c r="D4" s="71"/>
      <c r="E4" s="71"/>
      <c r="F4" s="71"/>
      <c r="G4" s="71"/>
      <c r="H4" s="71"/>
      <c r="I4" s="70"/>
      <c r="J4" s="71"/>
      <c r="K4" s="72"/>
      <c r="L4" s="85"/>
      <c r="M4" s="86"/>
      <c r="N4" s="54"/>
    </row>
    <row r="5" spans="1:16" ht="15" customHeight="1">
      <c r="A5" s="73" t="s">
        <v>30</v>
      </c>
      <c r="B5" s="74"/>
      <c r="C5" s="74" t="str">
        <f>Escav!C5</f>
        <v>Ruas do Distrito de Primaverinha</v>
      </c>
      <c r="D5" s="75"/>
      <c r="E5" s="75"/>
      <c r="F5" s="75"/>
      <c r="G5" s="75"/>
      <c r="H5" s="75"/>
      <c r="I5" s="74"/>
      <c r="J5" s="75"/>
      <c r="K5" s="76"/>
      <c r="L5" s="85"/>
      <c r="M5" s="86"/>
      <c r="N5" s="54" t="s">
        <v>68</v>
      </c>
    </row>
    <row r="6" spans="1:16" ht="15" customHeight="1">
      <c r="A6" s="73" t="s">
        <v>31</v>
      </c>
      <c r="B6" s="74"/>
      <c r="C6" s="74" t="str">
        <f>Escav!C6</f>
        <v>Distrito de Primaverinha</v>
      </c>
      <c r="D6" s="77"/>
      <c r="E6" s="75"/>
      <c r="F6" s="77"/>
      <c r="G6" s="77"/>
      <c r="H6" s="77"/>
      <c r="I6" s="74"/>
      <c r="J6" s="77"/>
      <c r="K6" s="76"/>
      <c r="L6" s="222"/>
      <c r="M6" s="53"/>
      <c r="N6" s="54" t="s">
        <v>48</v>
      </c>
    </row>
    <row r="7" spans="1:16" ht="15" customHeight="1">
      <c r="A7" s="78" t="s">
        <v>33</v>
      </c>
      <c r="B7" s="79"/>
      <c r="C7" s="80" t="s">
        <v>34</v>
      </c>
      <c r="D7" s="81"/>
      <c r="E7" s="81"/>
      <c r="F7" s="79"/>
      <c r="G7" s="80"/>
      <c r="H7" s="80"/>
      <c r="I7" s="79"/>
      <c r="J7" s="80"/>
      <c r="K7" s="82"/>
      <c r="L7" s="92"/>
      <c r="M7" s="55"/>
      <c r="N7" s="55"/>
    </row>
    <row r="8" spans="1:16" ht="15" customHeight="1">
      <c r="A8" s="1074" t="s">
        <v>35</v>
      </c>
      <c r="B8" s="1075"/>
      <c r="C8" s="1075"/>
      <c r="D8" s="1075"/>
      <c r="E8" s="1075"/>
      <c r="F8" s="1076"/>
      <c r="G8" s="250" t="s">
        <v>36</v>
      </c>
      <c r="H8" s="250" t="s">
        <v>37</v>
      </c>
      <c r="I8" s="250" t="s">
        <v>38</v>
      </c>
      <c r="J8" s="250" t="s">
        <v>45</v>
      </c>
      <c r="K8" s="250" t="s">
        <v>40</v>
      </c>
      <c r="L8" s="250" t="s">
        <v>51</v>
      </c>
      <c r="M8" s="250" t="s">
        <v>50</v>
      </c>
      <c r="N8" s="1077" t="s">
        <v>41</v>
      </c>
    </row>
    <row r="9" spans="1:16" ht="15" customHeight="1">
      <c r="A9" s="251"/>
      <c r="B9" s="252"/>
      <c r="C9" s="253"/>
      <c r="D9" s="252"/>
      <c r="E9" s="252"/>
      <c r="F9" s="253"/>
      <c r="G9" s="254" t="s">
        <v>42</v>
      </c>
      <c r="H9" s="254" t="s">
        <v>42</v>
      </c>
      <c r="I9" s="254" t="s">
        <v>43</v>
      </c>
      <c r="J9" s="254" t="s">
        <v>42</v>
      </c>
      <c r="K9" s="254" t="s">
        <v>32</v>
      </c>
      <c r="L9" s="254" t="s">
        <v>49</v>
      </c>
      <c r="M9" s="254" t="s">
        <v>67</v>
      </c>
      <c r="N9" s="1078"/>
    </row>
    <row r="10" spans="1:16" ht="13.5" customHeight="1">
      <c r="A10" s="1079" t="s">
        <v>576</v>
      </c>
      <c r="B10" s="1080"/>
      <c r="C10" s="1080"/>
      <c r="D10" s="1080"/>
      <c r="E10" s="1080"/>
      <c r="F10" s="1081"/>
      <c r="G10" s="112">
        <f>115+115+100+99.2+100</f>
        <v>529.20000000000005</v>
      </c>
      <c r="H10" s="57">
        <v>9</v>
      </c>
      <c r="I10" s="114">
        <f>H10*G10</f>
        <v>4762.8</v>
      </c>
      <c r="J10" s="58">
        <f>'Escav mat jaz'!J10</f>
        <v>0.3</v>
      </c>
      <c r="K10" s="56">
        <f t="shared" ref="K10:K15" si="0">J10*I10*1.15</f>
        <v>1643.1659999999997</v>
      </c>
      <c r="L10" s="191">
        <v>18</v>
      </c>
      <c r="M10" s="56">
        <f t="shared" ref="M10:M15" si="1">L10*K10</f>
        <v>29576.987999999994</v>
      </c>
      <c r="N10" s="183"/>
      <c r="O10" s="30"/>
      <c r="P10" s="24">
        <f>1900*K25</f>
        <v>0</v>
      </c>
    </row>
    <row r="11" spans="1:16" ht="13.5" customHeight="1">
      <c r="A11" s="1079" t="s">
        <v>568</v>
      </c>
      <c r="B11" s="1080"/>
      <c r="C11" s="1080"/>
      <c r="D11" s="1080"/>
      <c r="E11" s="1080"/>
      <c r="F11" s="1081"/>
      <c r="G11" s="112">
        <v>130</v>
      </c>
      <c r="H11" s="57">
        <v>8</v>
      </c>
      <c r="I11" s="121">
        <f t="shared" ref="I11:I23" si="2">H11*G11</f>
        <v>1040</v>
      </c>
      <c r="J11" s="61">
        <f>'Escav mat jaz'!J11</f>
        <v>0.3</v>
      </c>
      <c r="K11" s="56">
        <f t="shared" si="0"/>
        <v>358.79999999999995</v>
      </c>
      <c r="L11" s="191">
        <v>18</v>
      </c>
      <c r="M11" s="56">
        <f t="shared" si="1"/>
        <v>6458.4</v>
      </c>
      <c r="N11" s="184"/>
      <c r="O11" s="30"/>
    </row>
    <row r="12" spans="1:16" ht="13.5" customHeight="1">
      <c r="A12" s="930" t="s">
        <v>569</v>
      </c>
      <c r="B12" s="122"/>
      <c r="C12" s="122"/>
      <c r="D12" s="122"/>
      <c r="E12" s="122"/>
      <c r="F12" s="123"/>
      <c r="G12" s="112">
        <f>94+73.45+94+94</f>
        <v>355.45</v>
      </c>
      <c r="H12" s="57">
        <v>8</v>
      </c>
      <c r="I12" s="121">
        <f t="shared" si="2"/>
        <v>2843.6</v>
      </c>
      <c r="J12" s="61">
        <f>'Escav mat jaz'!J12</f>
        <v>0.3</v>
      </c>
      <c r="K12" s="56">
        <f t="shared" si="0"/>
        <v>981.0419999999998</v>
      </c>
      <c r="L12" s="191">
        <v>18</v>
      </c>
      <c r="M12" s="56">
        <f t="shared" si="1"/>
        <v>17658.755999999998</v>
      </c>
      <c r="N12" s="184"/>
      <c r="O12" s="30"/>
    </row>
    <row r="13" spans="1:16" ht="13.5" customHeight="1">
      <c r="A13" s="930" t="s">
        <v>570</v>
      </c>
      <c r="B13" s="122"/>
      <c r="C13" s="122"/>
      <c r="D13" s="122"/>
      <c r="E13" s="122"/>
      <c r="F13" s="123"/>
      <c r="G13" s="112">
        <f>94+59.5+94+94+94</f>
        <v>435.5</v>
      </c>
      <c r="H13" s="57">
        <v>8</v>
      </c>
      <c r="I13" s="121">
        <f t="shared" si="2"/>
        <v>3484</v>
      </c>
      <c r="J13" s="61">
        <f>'Escav mat jaz'!J13</f>
        <v>0.3</v>
      </c>
      <c r="K13" s="56">
        <f>J13*I13*1.15</f>
        <v>1201.98</v>
      </c>
      <c r="L13" s="191">
        <v>18</v>
      </c>
      <c r="M13" s="56">
        <f t="shared" si="1"/>
        <v>21635.64</v>
      </c>
      <c r="N13" s="184"/>
      <c r="O13" s="30"/>
    </row>
    <row r="14" spans="1:16" ht="13.5" customHeight="1">
      <c r="A14" s="117" t="s">
        <v>437</v>
      </c>
      <c r="B14" s="118"/>
      <c r="C14" s="122"/>
      <c r="D14" s="122"/>
      <c r="E14" s="122"/>
      <c r="F14" s="123"/>
      <c r="G14" s="112">
        <f>115+115</f>
        <v>230</v>
      </c>
      <c r="H14" s="57">
        <v>6</v>
      </c>
      <c r="I14" s="121">
        <f t="shared" si="2"/>
        <v>1380</v>
      </c>
      <c r="J14" s="61">
        <f>'Escav mat jaz'!J14</f>
        <v>0.3</v>
      </c>
      <c r="K14" s="56">
        <f t="shared" si="0"/>
        <v>476.09999999999997</v>
      </c>
      <c r="L14" s="191">
        <v>18</v>
      </c>
      <c r="M14" s="56">
        <f t="shared" si="1"/>
        <v>8569.7999999999993</v>
      </c>
      <c r="N14" s="184"/>
      <c r="O14" s="30"/>
    </row>
    <row r="15" spans="1:16" ht="13.5" customHeight="1">
      <c r="A15" s="117" t="s">
        <v>438</v>
      </c>
      <c r="B15" s="118"/>
      <c r="C15" s="119"/>
      <c r="D15" s="119"/>
      <c r="E15" s="119"/>
      <c r="F15" s="120"/>
      <c r="G15" s="112">
        <f>115+115</f>
        <v>230</v>
      </c>
      <c r="H15" s="57">
        <v>6</v>
      </c>
      <c r="I15" s="121">
        <f t="shared" si="2"/>
        <v>1380</v>
      </c>
      <c r="J15" s="61">
        <f>'Escav mat jaz'!J15</f>
        <v>0.3</v>
      </c>
      <c r="K15" s="56">
        <f t="shared" si="0"/>
        <v>476.09999999999997</v>
      </c>
      <c r="L15" s="191">
        <v>18</v>
      </c>
      <c r="M15" s="56">
        <f t="shared" si="1"/>
        <v>8569.7999999999993</v>
      </c>
      <c r="N15" s="184"/>
      <c r="O15" s="30"/>
    </row>
    <row r="16" spans="1:16" ht="13.5" customHeight="1">
      <c r="A16" s="117" t="s">
        <v>571</v>
      </c>
      <c r="B16" s="118"/>
      <c r="C16" s="119"/>
      <c r="D16" s="119"/>
      <c r="E16" s="119"/>
      <c r="F16" s="120"/>
      <c r="G16" s="112">
        <f>690.28+50.5</f>
        <v>740.78</v>
      </c>
      <c r="H16" s="57">
        <v>10</v>
      </c>
      <c r="I16" s="121">
        <f t="shared" si="2"/>
        <v>7407.7999999999993</v>
      </c>
      <c r="J16" s="61">
        <f>'Escav mat jaz'!J16</f>
        <v>0.3</v>
      </c>
      <c r="K16" s="56">
        <f t="shared" ref="K16:K24" si="3">J16*I16*1.15</f>
        <v>2555.6909999999993</v>
      </c>
      <c r="L16" s="191">
        <v>18</v>
      </c>
      <c r="M16" s="56">
        <f t="shared" ref="M16:M24" si="4">L16*K16</f>
        <v>46002.437999999987</v>
      </c>
      <c r="N16" s="184"/>
      <c r="O16" s="30"/>
    </row>
    <row r="17" spans="1:15" ht="13.5" customHeight="1">
      <c r="A17" s="117" t="s">
        <v>439</v>
      </c>
      <c r="B17" s="118"/>
      <c r="C17" s="119"/>
      <c r="D17" s="119"/>
      <c r="E17" s="119"/>
      <c r="F17" s="120"/>
      <c r="G17" s="112">
        <v>100</v>
      </c>
      <c r="H17" s="57">
        <v>9</v>
      </c>
      <c r="I17" s="121">
        <f t="shared" si="2"/>
        <v>900</v>
      </c>
      <c r="J17" s="61">
        <f>'Escav mat jaz'!J17</f>
        <v>0.3</v>
      </c>
      <c r="K17" s="56">
        <f t="shared" si="3"/>
        <v>310.5</v>
      </c>
      <c r="L17" s="191">
        <v>18</v>
      </c>
      <c r="M17" s="56">
        <f t="shared" si="4"/>
        <v>5589</v>
      </c>
      <c r="N17" s="184"/>
      <c r="O17" s="30"/>
    </row>
    <row r="18" spans="1:15" ht="13.5" customHeight="1">
      <c r="A18" s="117" t="s">
        <v>572</v>
      </c>
      <c r="B18" s="118"/>
      <c r="C18" s="119"/>
      <c r="D18" s="119"/>
      <c r="E18" s="119"/>
      <c r="F18" s="120"/>
      <c r="G18" s="112">
        <f>100+100</f>
        <v>200</v>
      </c>
      <c r="H18" s="57">
        <v>9</v>
      </c>
      <c r="I18" s="121">
        <f t="shared" si="2"/>
        <v>1800</v>
      </c>
      <c r="J18" s="61">
        <f>'Escav mat jaz'!J18</f>
        <v>0.3</v>
      </c>
      <c r="K18" s="56">
        <f t="shared" si="3"/>
        <v>621</v>
      </c>
      <c r="L18" s="191">
        <v>18</v>
      </c>
      <c r="M18" s="56">
        <f t="shared" si="4"/>
        <v>11178</v>
      </c>
      <c r="N18" s="184"/>
      <c r="O18" s="30"/>
    </row>
    <row r="19" spans="1:15" ht="13.5" customHeight="1">
      <c r="A19" s="117" t="s">
        <v>573</v>
      </c>
      <c r="B19" s="118"/>
      <c r="C19" s="119"/>
      <c r="D19" s="119"/>
      <c r="E19" s="119"/>
      <c r="F19" s="120"/>
      <c r="G19" s="112">
        <f>100+100+100</f>
        <v>300</v>
      </c>
      <c r="H19" s="57">
        <v>6</v>
      </c>
      <c r="I19" s="121">
        <f t="shared" si="2"/>
        <v>1800</v>
      </c>
      <c r="J19" s="61">
        <f>'Escav mat jaz'!J19</f>
        <v>0.3</v>
      </c>
      <c r="K19" s="56">
        <f t="shared" ref="K19:K20" si="5">J19*I19*1.15</f>
        <v>621</v>
      </c>
      <c r="L19" s="191">
        <v>19</v>
      </c>
      <c r="M19" s="56">
        <f t="shared" ref="M19:M20" si="6">L19*K19</f>
        <v>11799</v>
      </c>
      <c r="N19" s="184"/>
      <c r="O19" s="30"/>
    </row>
    <row r="20" spans="1:15" ht="13.5" customHeight="1">
      <c r="A20" s="117" t="s">
        <v>574</v>
      </c>
      <c r="B20" s="118"/>
      <c r="C20" s="119"/>
      <c r="D20" s="119"/>
      <c r="E20" s="119"/>
      <c r="F20" s="120"/>
      <c r="G20" s="112">
        <f>100+100+100</f>
        <v>300</v>
      </c>
      <c r="H20" s="57">
        <v>6</v>
      </c>
      <c r="I20" s="121">
        <f t="shared" si="2"/>
        <v>1800</v>
      </c>
      <c r="J20" s="61">
        <f>'Escav mat jaz'!J20</f>
        <v>0.3</v>
      </c>
      <c r="K20" s="56">
        <f t="shared" si="5"/>
        <v>621</v>
      </c>
      <c r="L20" s="191">
        <v>20</v>
      </c>
      <c r="M20" s="56">
        <f t="shared" si="6"/>
        <v>12420</v>
      </c>
      <c r="N20" s="184"/>
      <c r="O20" s="30"/>
    </row>
    <row r="21" spans="1:15" ht="13.5" customHeight="1">
      <c r="A21" s="117" t="s">
        <v>440</v>
      </c>
      <c r="B21" s="118"/>
      <c r="C21" s="119"/>
      <c r="D21" s="119"/>
      <c r="E21" s="119"/>
      <c r="F21" s="120"/>
      <c r="G21" s="112">
        <f>329.98</f>
        <v>329.98</v>
      </c>
      <c r="H21" s="57">
        <v>9</v>
      </c>
      <c r="I21" s="121">
        <f t="shared" si="2"/>
        <v>2969.82</v>
      </c>
      <c r="J21" s="61">
        <f>'Escav mat jaz'!J19</f>
        <v>0.3</v>
      </c>
      <c r="K21" s="56">
        <f t="shared" si="3"/>
        <v>1024.5879</v>
      </c>
      <c r="L21" s="191">
        <v>18</v>
      </c>
      <c r="M21" s="56">
        <f t="shared" si="4"/>
        <v>18442.582200000001</v>
      </c>
      <c r="N21" s="184"/>
      <c r="O21" s="30"/>
    </row>
    <row r="22" spans="1:15" ht="13.5" customHeight="1">
      <c r="A22" s="117" t="s">
        <v>441</v>
      </c>
      <c r="B22" s="118"/>
      <c r="C22" s="119"/>
      <c r="D22" s="119"/>
      <c r="E22" s="119"/>
      <c r="F22" s="120"/>
      <c r="G22" s="112">
        <v>329.58</v>
      </c>
      <c r="H22" s="57">
        <v>9</v>
      </c>
      <c r="I22" s="121">
        <f t="shared" si="2"/>
        <v>2966.22</v>
      </c>
      <c r="J22" s="61">
        <f>'Escav mat jaz'!J22</f>
        <v>0.3</v>
      </c>
      <c r="K22" s="56">
        <f t="shared" si="3"/>
        <v>1023.3458999999998</v>
      </c>
      <c r="L22" s="191">
        <v>18</v>
      </c>
      <c r="M22" s="56">
        <f t="shared" si="4"/>
        <v>18420.226199999997</v>
      </c>
      <c r="N22" s="184"/>
      <c r="O22" s="30"/>
    </row>
    <row r="23" spans="1:15" ht="13.5" customHeight="1">
      <c r="A23" s="117" t="s">
        <v>575</v>
      </c>
      <c r="B23" s="118"/>
      <c r="C23" s="119"/>
      <c r="D23" s="119"/>
      <c r="E23" s="119"/>
      <c r="F23" s="120"/>
      <c r="G23" s="112">
        <f>100+100+101.5+131.48</f>
        <v>432.98</v>
      </c>
      <c r="H23" s="57">
        <v>9</v>
      </c>
      <c r="I23" s="121">
        <f t="shared" si="2"/>
        <v>3896.82</v>
      </c>
      <c r="J23" s="61">
        <f>'Escav mat jaz'!J23</f>
        <v>0.3</v>
      </c>
      <c r="K23" s="56">
        <f t="shared" si="3"/>
        <v>1344.4029</v>
      </c>
      <c r="L23" s="191">
        <v>18</v>
      </c>
      <c r="M23" s="56">
        <f t="shared" si="4"/>
        <v>24199.252200000003</v>
      </c>
      <c r="N23" s="184"/>
      <c r="O23" s="30"/>
    </row>
    <row r="24" spans="1:15" ht="13.5" customHeight="1">
      <c r="A24" s="124" t="s">
        <v>113</v>
      </c>
      <c r="B24" s="125"/>
      <c r="C24" s="126"/>
      <c r="D24" s="126"/>
      <c r="E24" s="126"/>
      <c r="F24" s="127"/>
      <c r="G24" s="128"/>
      <c r="H24" s="113"/>
      <c r="I24" s="121">
        <v>6268.78</v>
      </c>
      <c r="J24" s="61">
        <f>'Escav mat jaz'!J24</f>
        <v>0.3</v>
      </c>
      <c r="K24" s="56">
        <f t="shared" si="3"/>
        <v>2162.7290999999996</v>
      </c>
      <c r="L24" s="191">
        <v>18</v>
      </c>
      <c r="M24" s="56">
        <f t="shared" si="4"/>
        <v>38929.123799999994</v>
      </c>
      <c r="N24" s="184"/>
      <c r="O24" s="30"/>
    </row>
    <row r="25" spans="1:15" ht="13.5" customHeight="1">
      <c r="A25" s="174" t="s">
        <v>61</v>
      </c>
      <c r="B25" s="175"/>
      <c r="C25" s="176"/>
      <c r="D25" s="177"/>
      <c r="E25" s="175"/>
      <c r="F25" s="176"/>
      <c r="G25" s="179"/>
      <c r="H25" s="180"/>
      <c r="I25" s="144"/>
      <c r="J25" s="67"/>
      <c r="K25" s="179"/>
      <c r="L25" s="145"/>
      <c r="M25" s="179">
        <f>SUM(M10:M24)</f>
        <v>279449.00640000001</v>
      </c>
      <c r="N25" s="84"/>
      <c r="O25" s="30"/>
    </row>
    <row r="26" spans="1:15" ht="13.5" customHeight="1">
      <c r="A26" s="1071" t="str">
        <f>Escav!A26:F26</f>
        <v>Sorriso, Fevereiro de 2020</v>
      </c>
      <c r="B26" s="1072"/>
      <c r="C26" s="1072"/>
      <c r="D26" s="1072"/>
      <c r="E26" s="1072"/>
      <c r="F26" s="1072"/>
      <c r="G26" s="85"/>
      <c r="H26" s="85"/>
      <c r="I26" s="85"/>
      <c r="J26" s="85"/>
      <c r="K26" s="85"/>
      <c r="L26" s="85"/>
      <c r="M26" s="85"/>
      <c r="N26" s="86"/>
    </row>
    <row r="27" spans="1:15" ht="13.5" customHeight="1">
      <c r="A27" s="220"/>
      <c r="B27" s="221"/>
      <c r="C27" s="221"/>
      <c r="D27" s="222"/>
      <c r="E27" s="222"/>
      <c r="F27" s="221"/>
      <c r="G27" s="221"/>
      <c r="H27" s="222"/>
      <c r="I27" s="223"/>
      <c r="J27" s="221"/>
      <c r="K27" s="222"/>
      <c r="L27" s="221"/>
      <c r="M27" s="223"/>
      <c r="N27" s="53"/>
    </row>
    <row r="28" spans="1:15" ht="13.5" customHeight="1">
      <c r="A28" s="88"/>
      <c r="B28" s="89"/>
      <c r="C28" s="90"/>
      <c r="D28" s="91"/>
      <c r="E28" s="92"/>
      <c r="F28" s="89"/>
      <c r="G28" s="89"/>
      <c r="H28" s="91"/>
      <c r="I28" s="90"/>
      <c r="J28" s="89"/>
      <c r="K28" s="91"/>
      <c r="L28" s="89"/>
      <c r="M28" s="90"/>
      <c r="N28" s="93"/>
    </row>
    <row r="29" spans="1:15">
      <c r="A29" s="33"/>
      <c r="B29" s="33"/>
      <c r="C29" s="33"/>
      <c r="D29" s="33"/>
      <c r="E29" s="33"/>
      <c r="F29" s="33"/>
      <c r="G29" s="33"/>
      <c r="H29" s="33"/>
      <c r="I29" s="33"/>
      <c r="J29" s="33"/>
      <c r="K29" s="33"/>
      <c r="L29" s="33"/>
      <c r="M29" s="33"/>
      <c r="N29" s="33"/>
    </row>
    <row r="33" spans="1:14">
      <c r="A33" s="24"/>
      <c r="B33" s="24"/>
      <c r="C33" s="24"/>
      <c r="D33" s="24"/>
      <c r="E33" s="24"/>
      <c r="F33" s="24"/>
      <c r="G33" s="24"/>
      <c r="H33" s="24"/>
      <c r="I33" s="24"/>
      <c r="J33" s="24"/>
      <c r="K33" s="1127" t="s">
        <v>66</v>
      </c>
      <c r="L33" s="1127"/>
      <c r="M33" s="1127"/>
      <c r="N33" s="1127"/>
    </row>
  </sheetData>
  <mergeCells count="7">
    <mergeCell ref="A1:K3"/>
    <mergeCell ref="K33:N33"/>
    <mergeCell ref="N8:N9"/>
    <mergeCell ref="A26:F26"/>
    <mergeCell ref="A8:F8"/>
    <mergeCell ref="A10:F10"/>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7"/>
  <sheetViews>
    <sheetView showGridLines="0" view="pageBreakPreview" zoomScale="80" zoomScaleNormal="85" zoomScaleSheetLayoutView="80" workbookViewId="0">
      <selection activeCell="A10" sqref="A10:F24"/>
    </sheetView>
  </sheetViews>
  <sheetFormatPr defaultColWidth="10.7109375" defaultRowHeight="12"/>
  <cols>
    <col min="1" max="1" width="6.7109375" style="34" customWidth="1"/>
    <col min="2" max="2" width="1.7109375" style="34" customWidth="1"/>
    <col min="3" max="3" width="6.7109375" style="34" customWidth="1"/>
    <col min="4" max="4" width="3.42578125" style="34" customWidth="1"/>
    <col min="5" max="5" width="1.7109375" style="34" customWidth="1"/>
    <col min="6" max="6" width="12.42578125" style="34" customWidth="1"/>
    <col min="7" max="11" width="12.7109375" style="34" customWidth="1"/>
    <col min="12" max="12" width="29.7109375" style="34" customWidth="1"/>
    <col min="13" max="251" width="10.7109375" style="24" customWidth="1"/>
    <col min="252" max="16384" width="10.7109375" style="24"/>
  </cols>
  <sheetData>
    <row r="1" spans="1:21" ht="15" customHeight="1">
      <c r="A1" s="1062" t="str">
        <f>Escav!A1:K3</f>
        <v>PREFEITURA MUNICIPAL DE SORRISO</v>
      </c>
      <c r="B1" s="1063"/>
      <c r="C1" s="1063"/>
      <c r="D1" s="1063"/>
      <c r="E1" s="1063"/>
      <c r="F1" s="1063"/>
      <c r="G1" s="1063"/>
      <c r="H1" s="1063"/>
      <c r="I1" s="1063"/>
      <c r="J1" s="1063"/>
      <c r="K1" s="1064"/>
      <c r="L1" s="68"/>
      <c r="N1" s="25"/>
    </row>
    <row r="2" spans="1:21" ht="15" customHeight="1">
      <c r="A2" s="1065"/>
      <c r="B2" s="1066"/>
      <c r="C2" s="1066"/>
      <c r="D2" s="1066"/>
      <c r="E2" s="1066"/>
      <c r="F2" s="1066"/>
      <c r="G2" s="1066"/>
      <c r="H2" s="1066"/>
      <c r="I2" s="1066"/>
      <c r="J2" s="1066"/>
      <c r="K2" s="1067"/>
      <c r="L2" s="54"/>
      <c r="N2" s="25"/>
    </row>
    <row r="3" spans="1:21" ht="15" customHeight="1">
      <c r="A3" s="1068"/>
      <c r="B3" s="1069"/>
      <c r="C3" s="1069"/>
      <c r="D3" s="1069"/>
      <c r="E3" s="1069"/>
      <c r="F3" s="1069"/>
      <c r="G3" s="1069"/>
      <c r="H3" s="1069"/>
      <c r="I3" s="1069"/>
      <c r="J3" s="1069"/>
      <c r="K3" s="1070"/>
      <c r="L3" s="53" t="s">
        <v>27</v>
      </c>
    </row>
    <row r="4" spans="1:21" ht="15" customHeight="1">
      <c r="A4" s="69" t="s">
        <v>28</v>
      </c>
      <c r="B4" s="70"/>
      <c r="C4" s="70" t="str">
        <f>Escav!C4</f>
        <v>Execução de Pavimentação Asfáltica</v>
      </c>
      <c r="D4" s="71"/>
      <c r="E4" s="71"/>
      <c r="F4" s="71"/>
      <c r="G4" s="71"/>
      <c r="H4" s="71"/>
      <c r="I4" s="70"/>
      <c r="J4" s="71"/>
      <c r="K4" s="72"/>
      <c r="L4" s="54"/>
    </row>
    <row r="5" spans="1:21" ht="15" customHeight="1">
      <c r="A5" s="73" t="s">
        <v>30</v>
      </c>
      <c r="B5" s="74"/>
      <c r="C5" s="74" t="str">
        <f>Escav!C5</f>
        <v>Ruas do Distrito de Primaverinha</v>
      </c>
      <c r="D5" s="75"/>
      <c r="E5" s="75"/>
      <c r="F5" s="75"/>
      <c r="G5" s="75"/>
      <c r="H5" s="75"/>
      <c r="I5" s="74"/>
      <c r="J5" s="75"/>
      <c r="K5" s="76"/>
      <c r="L5" s="54" t="s">
        <v>71</v>
      </c>
    </row>
    <row r="6" spans="1:21" ht="15" customHeight="1">
      <c r="A6" s="73" t="s">
        <v>31</v>
      </c>
      <c r="B6" s="74"/>
      <c r="C6" s="74" t="str">
        <f>Escav!C6</f>
        <v>Distrito de Primaverinha</v>
      </c>
      <c r="D6" s="77"/>
      <c r="E6" s="75"/>
      <c r="F6" s="77"/>
      <c r="G6" s="77"/>
      <c r="H6" s="77"/>
      <c r="I6" s="74"/>
      <c r="J6" s="77"/>
      <c r="K6" s="76"/>
      <c r="L6" s="54" t="s">
        <v>43</v>
      </c>
    </row>
    <row r="7" spans="1:21" ht="15" customHeight="1">
      <c r="A7" s="78" t="s">
        <v>33</v>
      </c>
      <c r="B7" s="79"/>
      <c r="C7" s="80" t="s">
        <v>34</v>
      </c>
      <c r="D7" s="81"/>
      <c r="E7" s="81"/>
      <c r="F7" s="79"/>
      <c r="G7" s="80"/>
      <c r="H7" s="80"/>
      <c r="I7" s="79"/>
      <c r="J7" s="80"/>
      <c r="K7" s="82"/>
      <c r="L7" s="55"/>
    </row>
    <row r="8" spans="1:21" ht="15" customHeight="1">
      <c r="A8" s="1074" t="s">
        <v>35</v>
      </c>
      <c r="B8" s="1075"/>
      <c r="C8" s="1075"/>
      <c r="D8" s="1075"/>
      <c r="E8" s="1075"/>
      <c r="F8" s="1076"/>
      <c r="G8" s="250" t="s">
        <v>36</v>
      </c>
      <c r="H8" s="250" t="s">
        <v>37</v>
      </c>
      <c r="I8" s="250" t="s">
        <v>38</v>
      </c>
      <c r="J8" s="1077" t="s">
        <v>70</v>
      </c>
      <c r="K8" s="1077" t="s">
        <v>69</v>
      </c>
      <c r="L8" s="1077" t="s">
        <v>41</v>
      </c>
    </row>
    <row r="9" spans="1:21" ht="19.5" customHeight="1">
      <c r="A9" s="251"/>
      <c r="B9" s="252"/>
      <c r="C9" s="253"/>
      <c r="D9" s="252"/>
      <c r="E9" s="252"/>
      <c r="F9" s="253"/>
      <c r="G9" s="254" t="s">
        <v>42</v>
      </c>
      <c r="H9" s="254" t="s">
        <v>42</v>
      </c>
      <c r="I9" s="255" t="s">
        <v>43</v>
      </c>
      <c r="J9" s="1078"/>
      <c r="K9" s="1078"/>
      <c r="L9" s="1078"/>
    </row>
    <row r="10" spans="1:21" ht="13.5" customHeight="1">
      <c r="A10" s="1079" t="s">
        <v>576</v>
      </c>
      <c r="B10" s="1080"/>
      <c r="C10" s="1080"/>
      <c r="D10" s="1080"/>
      <c r="E10" s="1080"/>
      <c r="F10" s="1081"/>
      <c r="G10" s="112">
        <f>115+115+100+99.2+100</f>
        <v>529.20000000000005</v>
      </c>
      <c r="H10" s="57">
        <v>8.4</v>
      </c>
      <c r="I10" s="114">
        <f>H10*G10</f>
        <v>4445.2800000000007</v>
      </c>
      <c r="J10" s="192">
        <v>1.1999999999999999E-3</v>
      </c>
      <c r="K10" s="143">
        <f t="shared" ref="K10:K24" si="0">J10*I10</f>
        <v>5.3343360000000004</v>
      </c>
      <c r="L10" s="184"/>
      <c r="M10" s="30"/>
      <c r="S10" s="29">
        <v>959.22</v>
      </c>
      <c r="T10" s="42">
        <v>840.95999999999992</v>
      </c>
      <c r="U10" s="24">
        <f>T10/S10</f>
        <v>0.87671232876712313</v>
      </c>
    </row>
    <row r="11" spans="1:21" ht="13.5" customHeight="1">
      <c r="A11" s="1079" t="s">
        <v>568</v>
      </c>
      <c r="B11" s="1080"/>
      <c r="C11" s="1080"/>
      <c r="D11" s="1080"/>
      <c r="E11" s="1080"/>
      <c r="F11" s="1081"/>
      <c r="G11" s="112">
        <v>130</v>
      </c>
      <c r="H11" s="57">
        <v>7.4</v>
      </c>
      <c r="I11" s="121">
        <f t="shared" ref="I11:I23" si="1">H11*G11</f>
        <v>962</v>
      </c>
      <c r="J11" s="192">
        <v>1.1999999999999999E-3</v>
      </c>
      <c r="K11" s="143">
        <f t="shared" si="0"/>
        <v>1.1543999999999999</v>
      </c>
      <c r="L11" s="184"/>
      <c r="M11" s="30"/>
      <c r="S11" s="31"/>
      <c r="T11" s="42"/>
    </row>
    <row r="12" spans="1:21" ht="13.5" customHeight="1">
      <c r="A12" s="930" t="s">
        <v>569</v>
      </c>
      <c r="B12" s="122"/>
      <c r="C12" s="122"/>
      <c r="D12" s="122"/>
      <c r="E12" s="122"/>
      <c r="F12" s="123"/>
      <c r="G12" s="112">
        <f>94+73.45+94+94</f>
        <v>355.45</v>
      </c>
      <c r="H12" s="57">
        <v>7.4</v>
      </c>
      <c r="I12" s="121">
        <f t="shared" si="1"/>
        <v>2630.33</v>
      </c>
      <c r="J12" s="192">
        <v>1.1999999999999999E-3</v>
      </c>
      <c r="K12" s="143">
        <f t="shared" si="0"/>
        <v>3.1563959999999995</v>
      </c>
      <c r="L12" s="184"/>
      <c r="M12" s="30"/>
      <c r="S12" s="31"/>
      <c r="T12" s="42"/>
    </row>
    <row r="13" spans="1:21" ht="13.5" customHeight="1">
      <c r="A13" s="930" t="s">
        <v>570</v>
      </c>
      <c r="B13" s="122"/>
      <c r="C13" s="122"/>
      <c r="D13" s="122"/>
      <c r="E13" s="122"/>
      <c r="F13" s="123"/>
      <c r="G13" s="112">
        <f>94+59.5+94+94+94</f>
        <v>435.5</v>
      </c>
      <c r="H13" s="57">
        <v>7.4</v>
      </c>
      <c r="I13" s="121">
        <f t="shared" si="1"/>
        <v>3222.7000000000003</v>
      </c>
      <c r="J13" s="192">
        <v>1.1999999999999999E-3</v>
      </c>
      <c r="K13" s="143">
        <f t="shared" si="0"/>
        <v>3.8672399999999998</v>
      </c>
      <c r="L13" s="184"/>
      <c r="M13" s="30"/>
      <c r="S13" s="31"/>
      <c r="T13" s="42"/>
    </row>
    <row r="14" spans="1:21" ht="13.5" customHeight="1">
      <c r="A14" s="117" t="s">
        <v>437</v>
      </c>
      <c r="B14" s="118"/>
      <c r="C14" s="122"/>
      <c r="D14" s="122"/>
      <c r="E14" s="122"/>
      <c r="F14" s="123"/>
      <c r="G14" s="112">
        <f>115+115</f>
        <v>230</v>
      </c>
      <c r="H14" s="57">
        <v>5.4</v>
      </c>
      <c r="I14" s="121">
        <f t="shared" si="1"/>
        <v>1242</v>
      </c>
      <c r="J14" s="192">
        <v>1.1999999999999999E-3</v>
      </c>
      <c r="K14" s="143">
        <f t="shared" si="0"/>
        <v>1.4903999999999999</v>
      </c>
      <c r="L14" s="184"/>
      <c r="M14" s="30"/>
      <c r="S14" s="31"/>
      <c r="T14" s="42"/>
    </row>
    <row r="15" spans="1:21" ht="13.5" customHeight="1">
      <c r="A15" s="117" t="s">
        <v>438</v>
      </c>
      <c r="B15" s="118"/>
      <c r="C15" s="119"/>
      <c r="D15" s="119"/>
      <c r="E15" s="119"/>
      <c r="F15" s="120"/>
      <c r="G15" s="112">
        <f>115+115</f>
        <v>230</v>
      </c>
      <c r="H15" s="57">
        <v>5.4</v>
      </c>
      <c r="I15" s="121">
        <f t="shared" si="1"/>
        <v>1242</v>
      </c>
      <c r="J15" s="192">
        <v>1.1999999999999999E-3</v>
      </c>
      <c r="K15" s="143">
        <f t="shared" si="0"/>
        <v>1.4903999999999999</v>
      </c>
      <c r="L15" s="184"/>
      <c r="M15" s="30"/>
      <c r="S15" s="31"/>
      <c r="T15" s="42"/>
    </row>
    <row r="16" spans="1:21" ht="13.5" customHeight="1">
      <c r="A16" s="117" t="s">
        <v>571</v>
      </c>
      <c r="B16" s="118"/>
      <c r="C16" s="119"/>
      <c r="D16" s="119"/>
      <c r="E16" s="119"/>
      <c r="F16" s="120"/>
      <c r="G16" s="112">
        <f>690.28+50.5</f>
        <v>740.78</v>
      </c>
      <c r="H16" s="57">
        <v>9.4</v>
      </c>
      <c r="I16" s="121">
        <f t="shared" si="1"/>
        <v>6963.3320000000003</v>
      </c>
      <c r="J16" s="192">
        <v>1.1999999999999999E-3</v>
      </c>
      <c r="K16" s="143">
        <f t="shared" si="0"/>
        <v>8.3559983999999989</v>
      </c>
      <c r="L16" s="184"/>
      <c r="M16" s="30"/>
      <c r="S16" s="31"/>
      <c r="T16" s="42"/>
    </row>
    <row r="17" spans="1:20" ht="13.5" customHeight="1">
      <c r="A17" s="117" t="s">
        <v>439</v>
      </c>
      <c r="B17" s="118"/>
      <c r="C17" s="119"/>
      <c r="D17" s="119"/>
      <c r="E17" s="119"/>
      <c r="F17" s="120"/>
      <c r="G17" s="112">
        <v>100</v>
      </c>
      <c r="H17" s="57">
        <v>8.4</v>
      </c>
      <c r="I17" s="121">
        <f t="shared" si="1"/>
        <v>840</v>
      </c>
      <c r="J17" s="192">
        <v>1.1999999999999999E-3</v>
      </c>
      <c r="K17" s="143">
        <f t="shared" si="0"/>
        <v>1.008</v>
      </c>
      <c r="L17" s="184"/>
      <c r="M17" s="30"/>
      <c r="S17" s="31"/>
      <c r="T17" s="42"/>
    </row>
    <row r="18" spans="1:20" ht="13.5" customHeight="1">
      <c r="A18" s="117" t="s">
        <v>572</v>
      </c>
      <c r="B18" s="118"/>
      <c r="C18" s="119"/>
      <c r="D18" s="119"/>
      <c r="E18" s="119"/>
      <c r="F18" s="120"/>
      <c r="G18" s="112">
        <f>100+100</f>
        <v>200</v>
      </c>
      <c r="H18" s="57">
        <v>8.4</v>
      </c>
      <c r="I18" s="121">
        <f t="shared" si="1"/>
        <v>1680</v>
      </c>
      <c r="J18" s="192">
        <v>1.1999999999999999E-3</v>
      </c>
      <c r="K18" s="143">
        <f t="shared" si="0"/>
        <v>2.016</v>
      </c>
      <c r="L18" s="184"/>
      <c r="M18" s="30"/>
      <c r="S18" s="31"/>
      <c r="T18" s="42"/>
    </row>
    <row r="19" spans="1:20" ht="13.5" customHeight="1">
      <c r="A19" s="117" t="s">
        <v>573</v>
      </c>
      <c r="B19" s="118"/>
      <c r="C19" s="119"/>
      <c r="D19" s="119"/>
      <c r="E19" s="119"/>
      <c r="F19" s="120"/>
      <c r="G19" s="112">
        <f>100+100+100</f>
        <v>300</v>
      </c>
      <c r="H19" s="57">
        <v>5.4</v>
      </c>
      <c r="I19" s="121">
        <f t="shared" si="1"/>
        <v>1620</v>
      </c>
      <c r="J19" s="192">
        <v>1.1999999999999999E-3</v>
      </c>
      <c r="K19" s="143">
        <f t="shared" si="0"/>
        <v>1.9439999999999997</v>
      </c>
      <c r="L19" s="184"/>
      <c r="M19" s="30"/>
      <c r="S19" s="31"/>
      <c r="T19" s="42"/>
    </row>
    <row r="20" spans="1:20" ht="13.5" customHeight="1">
      <c r="A20" s="117" t="s">
        <v>574</v>
      </c>
      <c r="B20" s="118"/>
      <c r="C20" s="119"/>
      <c r="D20" s="119"/>
      <c r="E20" s="119"/>
      <c r="F20" s="120"/>
      <c r="G20" s="112">
        <f>100+100+100</f>
        <v>300</v>
      </c>
      <c r="H20" s="57">
        <v>5.4</v>
      </c>
      <c r="I20" s="121">
        <f t="shared" si="1"/>
        <v>1620</v>
      </c>
      <c r="J20" s="192">
        <v>1.1999999999999999E-3</v>
      </c>
      <c r="K20" s="143">
        <f t="shared" si="0"/>
        <v>1.9439999999999997</v>
      </c>
      <c r="L20" s="184"/>
      <c r="M20" s="30"/>
      <c r="S20" s="31"/>
      <c r="T20" s="42"/>
    </row>
    <row r="21" spans="1:20" ht="13.5" customHeight="1">
      <c r="A21" s="117" t="s">
        <v>440</v>
      </c>
      <c r="B21" s="118"/>
      <c r="C21" s="119"/>
      <c r="D21" s="119"/>
      <c r="E21" s="119"/>
      <c r="F21" s="120"/>
      <c r="G21" s="112">
        <f>329.98</f>
        <v>329.98</v>
      </c>
      <c r="H21" s="57">
        <v>8.4</v>
      </c>
      <c r="I21" s="121">
        <f t="shared" si="1"/>
        <v>2771.8320000000003</v>
      </c>
      <c r="J21" s="192">
        <v>1.1999999999999999E-3</v>
      </c>
      <c r="K21" s="143">
        <f t="shared" ref="K21:K22" si="2">J21*I21</f>
        <v>3.3261984</v>
      </c>
      <c r="L21" s="184"/>
      <c r="M21" s="30"/>
      <c r="S21" s="31"/>
      <c r="T21" s="42"/>
    </row>
    <row r="22" spans="1:20" ht="13.5" customHeight="1">
      <c r="A22" s="117" t="s">
        <v>441</v>
      </c>
      <c r="B22" s="118"/>
      <c r="C22" s="119"/>
      <c r="D22" s="119"/>
      <c r="E22" s="119"/>
      <c r="F22" s="120"/>
      <c r="G22" s="112">
        <v>329.58</v>
      </c>
      <c r="H22" s="57">
        <v>8.4</v>
      </c>
      <c r="I22" s="121">
        <f t="shared" si="1"/>
        <v>2768.4720000000002</v>
      </c>
      <c r="J22" s="192">
        <v>1.1999999999999999E-3</v>
      </c>
      <c r="K22" s="143">
        <f t="shared" si="2"/>
        <v>3.3221664</v>
      </c>
      <c r="L22" s="184"/>
      <c r="M22" s="30"/>
      <c r="S22" s="31"/>
      <c r="T22" s="42"/>
    </row>
    <row r="23" spans="1:20" ht="13.5" customHeight="1">
      <c r="A23" s="117" t="s">
        <v>575</v>
      </c>
      <c r="B23" s="118"/>
      <c r="C23" s="119"/>
      <c r="D23" s="119"/>
      <c r="E23" s="119"/>
      <c r="F23" s="120"/>
      <c r="G23" s="112">
        <f>100+100+101.5+131.48</f>
        <v>432.98</v>
      </c>
      <c r="H23" s="57">
        <v>8.4</v>
      </c>
      <c r="I23" s="121">
        <f t="shared" si="1"/>
        <v>3637.0320000000002</v>
      </c>
      <c r="J23" s="192">
        <v>1.1999999999999999E-3</v>
      </c>
      <c r="K23" s="143">
        <f t="shared" si="0"/>
        <v>4.3644384000000001</v>
      </c>
      <c r="L23" s="184"/>
      <c r="M23" s="30"/>
      <c r="S23" s="31"/>
      <c r="T23" s="42"/>
    </row>
    <row r="24" spans="1:20" ht="13.5" customHeight="1">
      <c r="A24" s="124" t="s">
        <v>113</v>
      </c>
      <c r="B24" s="125"/>
      <c r="C24" s="126"/>
      <c r="D24" s="126"/>
      <c r="E24" s="126"/>
      <c r="F24" s="127"/>
      <c r="G24" s="128"/>
      <c r="H24" s="113"/>
      <c r="I24" s="121">
        <v>6268.78</v>
      </c>
      <c r="J24" s="192">
        <v>1.1999999999999999E-3</v>
      </c>
      <c r="K24" s="143">
        <f t="shared" si="0"/>
        <v>7.5225359999999988</v>
      </c>
      <c r="L24" s="184"/>
      <c r="M24" s="30"/>
      <c r="S24" s="31"/>
      <c r="T24" s="42"/>
    </row>
    <row r="25" spans="1:20" ht="13.5" customHeight="1">
      <c r="A25" s="174" t="s">
        <v>63</v>
      </c>
      <c r="B25" s="175"/>
      <c r="C25" s="176"/>
      <c r="D25" s="177"/>
      <c r="E25" s="175"/>
      <c r="F25" s="176"/>
      <c r="G25" s="179"/>
      <c r="H25" s="180"/>
      <c r="I25" s="66">
        <f>SUM(I10:I24)</f>
        <v>41913.758000000002</v>
      </c>
      <c r="J25" s="66"/>
      <c r="K25" s="66">
        <f>SUM(K10:K24)</f>
        <v>50.296509599999993</v>
      </c>
      <c r="L25" s="84"/>
      <c r="M25" s="30"/>
    </row>
    <row r="26" spans="1:20" ht="13.5" customHeight="1">
      <c r="A26" s="1071" t="str">
        <f>Escav!A26:F26</f>
        <v>Sorriso, Fevereiro de 2020</v>
      </c>
      <c r="B26" s="1072"/>
      <c r="C26" s="1072"/>
      <c r="D26" s="1072"/>
      <c r="E26" s="1072"/>
      <c r="F26" s="1072"/>
      <c r="G26" s="85"/>
      <c r="H26" s="85"/>
      <c r="I26" s="85"/>
      <c r="J26" s="85"/>
      <c r="K26" s="85"/>
      <c r="L26" s="86"/>
    </row>
    <row r="27" spans="1:20" ht="13.5" customHeight="1">
      <c r="A27" s="87"/>
      <c r="B27" s="85"/>
      <c r="C27" s="85"/>
      <c r="D27" s="85"/>
      <c r="E27" s="85"/>
      <c r="F27" s="85"/>
      <c r="G27" s="85"/>
      <c r="H27" s="85"/>
      <c r="I27" s="85"/>
      <c r="J27" s="85"/>
      <c r="K27" s="85"/>
      <c r="L27" s="86"/>
    </row>
    <row r="28" spans="1:20" ht="13.5" customHeight="1">
      <c r="A28" s="88"/>
      <c r="B28" s="89"/>
      <c r="C28" s="90"/>
      <c r="D28" s="91"/>
      <c r="E28" s="92"/>
      <c r="F28" s="89"/>
      <c r="G28" s="89"/>
      <c r="H28" s="91"/>
      <c r="I28" s="90"/>
      <c r="J28" s="90"/>
      <c r="K28" s="89"/>
      <c r="L28" s="93"/>
    </row>
    <row r="29" spans="1:20">
      <c r="A29" s="33"/>
      <c r="B29" s="33"/>
      <c r="C29" s="33"/>
      <c r="D29" s="33"/>
      <c r="E29" s="33"/>
      <c r="F29" s="33"/>
      <c r="G29" s="33"/>
      <c r="H29" s="33"/>
      <c r="I29" s="33"/>
      <c r="J29" s="33"/>
      <c r="K29" s="33"/>
      <c r="L29" s="33"/>
    </row>
    <row r="37" spans="10:10">
      <c r="J37" s="43">
        <f>1.2/1000</f>
        <v>1.1999999999999999E-3</v>
      </c>
    </row>
  </sheetData>
  <mergeCells count="8">
    <mergeCell ref="A1:K3"/>
    <mergeCell ref="L8:L9"/>
    <mergeCell ref="A26:F26"/>
    <mergeCell ref="A8:F8"/>
    <mergeCell ref="K8:K9"/>
    <mergeCell ref="J8:J9"/>
    <mergeCell ref="A10:F10"/>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27"/>
  <sheetViews>
    <sheetView tabSelected="1" view="pageBreakPreview" zoomScaleNormal="75" zoomScaleSheetLayoutView="100" workbookViewId="0">
      <selection activeCell="C8" sqref="C8"/>
    </sheetView>
  </sheetViews>
  <sheetFormatPr defaultRowHeight="15"/>
  <cols>
    <col min="1" max="1" width="14.7109375" style="341" bestFit="1" customWidth="1"/>
    <col min="2" max="2" width="8.140625" style="341" customWidth="1"/>
    <col min="3" max="3" width="86.5703125" style="341" customWidth="1"/>
    <col min="4" max="4" width="8.7109375" style="342" customWidth="1"/>
    <col min="5" max="5" width="14.28515625" style="341" customWidth="1"/>
    <col min="6" max="6" width="15.85546875" style="341" customWidth="1"/>
    <col min="7" max="7" width="14.28515625" style="341" customWidth="1"/>
    <col min="8" max="8" width="14.140625" style="342" customWidth="1"/>
    <col min="9" max="9" width="18.140625" style="342" customWidth="1"/>
    <col min="10" max="10" width="21.85546875" style="342" bestFit="1" customWidth="1"/>
    <col min="11" max="11" width="16.5703125" style="23" customWidth="1"/>
    <col min="12" max="12" width="17.42578125" style="23" bestFit="1" customWidth="1"/>
    <col min="13" max="13" width="13.7109375" style="23" customWidth="1"/>
    <col min="14" max="14" width="10.28515625" style="23" customWidth="1"/>
    <col min="15" max="16384" width="9.140625" style="23"/>
  </cols>
  <sheetData>
    <row r="1" spans="1:15" s="2" customFormat="1" ht="21" customHeight="1">
      <c r="A1" s="936" t="s">
        <v>117</v>
      </c>
      <c r="B1" s="937"/>
      <c r="C1" s="937"/>
      <c r="D1" s="937"/>
      <c r="E1" s="937"/>
      <c r="F1" s="937"/>
      <c r="G1" s="937"/>
      <c r="H1" s="937"/>
      <c r="I1" s="937"/>
      <c r="J1" s="938"/>
      <c r="K1" s="1"/>
      <c r="L1" s="1"/>
      <c r="M1" s="1"/>
    </row>
    <row r="2" spans="1:15" s="2" customFormat="1" ht="21" customHeight="1">
      <c r="A2" s="283"/>
      <c r="B2" s="284"/>
      <c r="C2" s="285" t="s">
        <v>143</v>
      </c>
      <c r="D2" s="284"/>
      <c r="E2" s="284"/>
      <c r="F2" s="284"/>
      <c r="G2" s="284"/>
      <c r="H2" s="284"/>
      <c r="I2" s="284"/>
      <c r="J2" s="286"/>
      <c r="K2" s="1"/>
      <c r="L2" s="1"/>
      <c r="M2" s="1"/>
    </row>
    <row r="3" spans="1:15" s="2" customFormat="1" ht="20.25" customHeight="1">
      <c r="A3" s="283"/>
      <c r="B3" s="284"/>
      <c r="C3" s="285" t="s">
        <v>435</v>
      </c>
      <c r="D3" s="284" t="s">
        <v>582</v>
      </c>
      <c r="E3" s="284"/>
      <c r="F3" s="284"/>
      <c r="G3" s="285"/>
      <c r="H3" s="285"/>
      <c r="I3" s="285"/>
      <c r="J3" s="287"/>
      <c r="K3" s="1"/>
      <c r="L3" s="1"/>
      <c r="M3" s="1"/>
    </row>
    <row r="4" spans="1:15" s="2" customFormat="1" ht="21" customHeight="1">
      <c r="A4" s="283"/>
      <c r="B4" s="284"/>
      <c r="C4" s="285" t="s">
        <v>136</v>
      </c>
      <c r="D4" s="285" t="s">
        <v>583</v>
      </c>
      <c r="E4" s="285"/>
      <c r="G4" s="285" t="s">
        <v>506</v>
      </c>
      <c r="H4" s="285"/>
      <c r="I4" s="285"/>
      <c r="J4" s="287"/>
      <c r="K4" s="1"/>
      <c r="L4" s="1"/>
      <c r="M4" s="1"/>
    </row>
    <row r="5" spans="1:15" s="2" customFormat="1" ht="19.5" customHeight="1">
      <c r="A5" s="283"/>
      <c r="B5" s="284"/>
      <c r="C5" s="285" t="s">
        <v>346</v>
      </c>
      <c r="D5" s="285"/>
      <c r="E5" s="285"/>
      <c r="F5" s="285"/>
      <c r="G5" s="285"/>
      <c r="H5" s="285"/>
      <c r="I5" s="285"/>
      <c r="J5" s="287"/>
      <c r="K5" s="1"/>
      <c r="L5" s="1"/>
      <c r="M5" s="1"/>
    </row>
    <row r="6" spans="1:15" s="2" customFormat="1" ht="20.25" customHeight="1">
      <c r="A6" s="283"/>
      <c r="B6" s="284"/>
      <c r="C6" s="285" t="s">
        <v>577</v>
      </c>
      <c r="D6" s="285" t="s">
        <v>142</v>
      </c>
      <c r="E6" s="288">
        <f>'BDI Dif'!D19</f>
        <v>0.11936861288</v>
      </c>
      <c r="F6" s="285"/>
      <c r="G6" s="285"/>
      <c r="H6" s="285"/>
      <c r="I6" s="285"/>
      <c r="J6" s="287"/>
      <c r="K6" s="1"/>
      <c r="L6" s="1"/>
      <c r="M6" s="1"/>
    </row>
    <row r="7" spans="1:15" s="2" customFormat="1" ht="15.75" customHeight="1" thickBot="1">
      <c r="A7" s="289"/>
      <c r="B7" s="290"/>
      <c r="C7" s="291" t="s">
        <v>588</v>
      </c>
      <c r="D7" s="291" t="s">
        <v>80</v>
      </c>
      <c r="E7" s="292">
        <f>'BDI 1'!D25</f>
        <v>0.2493518374624375</v>
      </c>
      <c r="F7" s="939" t="s">
        <v>585</v>
      </c>
      <c r="G7" s="939"/>
      <c r="H7" s="939"/>
      <c r="I7" s="939"/>
      <c r="J7" s="940"/>
    </row>
    <row r="8" spans="1:15" s="3" customFormat="1" ht="19.5" customHeight="1">
      <c r="A8" s="293" t="s">
        <v>0</v>
      </c>
      <c r="B8" s="294" t="s">
        <v>1</v>
      </c>
      <c r="C8" s="295" t="s">
        <v>2</v>
      </c>
      <c r="D8" s="941" t="s">
        <v>81</v>
      </c>
      <c r="E8" s="942"/>
      <c r="F8" s="941" t="s">
        <v>82</v>
      </c>
      <c r="G8" s="943"/>
      <c r="H8" s="943"/>
      <c r="I8" s="943"/>
      <c r="J8" s="944"/>
    </row>
    <row r="9" spans="1:15" s="2" customFormat="1" ht="17.25" customHeight="1">
      <c r="A9" s="296"/>
      <c r="B9" s="297"/>
      <c r="C9" s="298"/>
      <c r="D9" s="297" t="s">
        <v>4</v>
      </c>
      <c r="E9" s="297" t="s">
        <v>3</v>
      </c>
      <c r="F9" s="297" t="s">
        <v>83</v>
      </c>
      <c r="G9" s="297" t="s">
        <v>137</v>
      </c>
      <c r="H9" s="297" t="s">
        <v>138</v>
      </c>
      <c r="I9" s="299" t="s">
        <v>84</v>
      </c>
      <c r="J9" s="300" t="s">
        <v>76</v>
      </c>
      <c r="K9" s="4"/>
      <c r="L9" s="44"/>
      <c r="M9" s="44"/>
      <c r="N9" s="44"/>
    </row>
    <row r="10" spans="1:15" s="2" customFormat="1" ht="15" customHeight="1">
      <c r="A10" s="301"/>
      <c r="B10" s="302" t="s">
        <v>5</v>
      </c>
      <c r="C10" s="303" t="s">
        <v>6</v>
      </c>
      <c r="D10" s="302"/>
      <c r="E10" s="302"/>
      <c r="F10" s="302"/>
      <c r="G10" s="304"/>
      <c r="H10" s="305"/>
      <c r="I10" s="306"/>
      <c r="J10" s="307">
        <f>SUM(J11:J12)</f>
        <v>0</v>
      </c>
      <c r="K10" s="4"/>
      <c r="L10" s="44"/>
      <c r="M10" s="44"/>
      <c r="N10" s="44"/>
    </row>
    <row r="11" spans="1:15" s="2" customFormat="1" ht="15" customHeight="1">
      <c r="A11" s="704" t="s">
        <v>7</v>
      </c>
      <c r="B11" s="705" t="s">
        <v>8</v>
      </c>
      <c r="C11" s="706" t="s">
        <v>85</v>
      </c>
      <c r="D11" s="705" t="s">
        <v>9</v>
      </c>
      <c r="E11" s="707">
        <f>5*2.5</f>
        <v>12.5</v>
      </c>
      <c r="F11" s="708"/>
      <c r="G11" s="312">
        <f>E7</f>
        <v>0.2493518374624375</v>
      </c>
      <c r="H11" s="308">
        <f>F11*G11</f>
        <v>0</v>
      </c>
      <c r="I11" s="308">
        <f>H11+F11</f>
        <v>0</v>
      </c>
      <c r="J11" s="308">
        <f>TRUNC(I11*E11,2)</f>
        <v>0</v>
      </c>
      <c r="K11" s="45"/>
      <c r="L11" s="44"/>
      <c r="M11" s="44"/>
      <c r="N11" s="44"/>
      <c r="O11" s="5"/>
    </row>
    <row r="12" spans="1:15" s="9" customFormat="1" ht="45">
      <c r="A12" s="704" t="s">
        <v>192</v>
      </c>
      <c r="B12" s="705" t="s">
        <v>10</v>
      </c>
      <c r="C12" s="820" t="s">
        <v>193</v>
      </c>
      <c r="D12" s="705" t="s">
        <v>139</v>
      </c>
      <c r="E12" s="707">
        <v>6</v>
      </c>
      <c r="F12" s="708"/>
      <c r="G12" s="312">
        <f>E7</f>
        <v>0.2493518374624375</v>
      </c>
      <c r="H12" s="308">
        <f t="shared" ref="H12" si="0">F12*G12</f>
        <v>0</v>
      </c>
      <c r="I12" s="821">
        <f>H12+F12</f>
        <v>0</v>
      </c>
      <c r="J12" s="308">
        <f>TRUNC(I12*E12,2)</f>
        <v>0</v>
      </c>
      <c r="K12" s="822"/>
      <c r="L12" s="823"/>
      <c r="M12" s="823"/>
      <c r="N12" s="823"/>
      <c r="O12" s="8"/>
    </row>
    <row r="13" spans="1:15" s="276" customFormat="1" ht="15" customHeight="1">
      <c r="A13" s="701"/>
      <c r="B13" s="576"/>
      <c r="C13" s="702"/>
      <c r="D13" s="576"/>
      <c r="E13" s="682"/>
      <c r="F13" s="311"/>
      <c r="G13" s="703"/>
      <c r="H13" s="313"/>
      <c r="I13" s="314"/>
      <c r="J13" s="683"/>
      <c r="K13" s="279"/>
      <c r="L13" s="278"/>
      <c r="M13" s="278"/>
      <c r="N13" s="278"/>
      <c r="O13" s="277"/>
    </row>
    <row r="14" spans="1:15" s="276" customFormat="1" ht="15" customHeight="1">
      <c r="A14" s="301"/>
      <c r="B14" s="302" t="s">
        <v>11</v>
      </c>
      <c r="C14" s="303" t="s">
        <v>335</v>
      </c>
      <c r="D14" s="302"/>
      <c r="E14" s="302"/>
      <c r="F14" s="302"/>
      <c r="G14" s="304"/>
      <c r="H14" s="305"/>
      <c r="I14" s="306"/>
      <c r="J14" s="307">
        <f>SUM(J15:J15)</f>
        <v>0</v>
      </c>
      <c r="K14" s="279"/>
      <c r="L14" s="278"/>
      <c r="M14" s="278"/>
      <c r="N14" s="278"/>
      <c r="O14" s="277"/>
    </row>
    <row r="15" spans="1:15" s="276" customFormat="1" ht="15" customHeight="1">
      <c r="A15" s="309" t="str">
        <f>Comp!A12</f>
        <v>C - 001</v>
      </c>
      <c r="B15" s="310" t="s">
        <v>12</v>
      </c>
      <c r="C15" s="681" t="str">
        <f>Comp!C12</f>
        <v>Administração local de obra</v>
      </c>
      <c r="D15" s="310" t="s">
        <v>429</v>
      </c>
      <c r="E15" s="682">
        <v>1</v>
      </c>
      <c r="F15" s="311"/>
      <c r="G15" s="312">
        <f>E7</f>
        <v>0.2493518374624375</v>
      </c>
      <c r="H15" s="313">
        <f t="shared" ref="H15" si="1">F15*G15</f>
        <v>0</v>
      </c>
      <c r="I15" s="314">
        <f>H15+F15</f>
        <v>0</v>
      </c>
      <c r="J15" s="314">
        <f>TRUNC(I15*E15,2)</f>
        <v>0</v>
      </c>
      <c r="K15" s="279"/>
      <c r="L15" s="278"/>
      <c r="M15" s="278"/>
      <c r="N15" s="278"/>
      <c r="O15" s="277"/>
    </row>
    <row r="16" spans="1:15" s="276" customFormat="1" ht="15" customHeight="1">
      <c r="A16" s="309"/>
      <c r="B16" s="310"/>
      <c r="C16" s="681"/>
      <c r="D16" s="310"/>
      <c r="E16" s="682"/>
      <c r="F16" s="311"/>
      <c r="G16" s="312"/>
      <c r="H16" s="313"/>
      <c r="I16" s="314"/>
      <c r="J16" s="683"/>
      <c r="K16" s="279"/>
      <c r="L16" s="278"/>
      <c r="M16" s="278"/>
      <c r="N16" s="278"/>
      <c r="O16" s="277"/>
    </row>
    <row r="17" spans="1:15" s="9" customFormat="1" ht="15" customHeight="1">
      <c r="A17" s="315"/>
      <c r="B17" s="316" t="s">
        <v>15</v>
      </c>
      <c r="C17" s="317" t="s">
        <v>20</v>
      </c>
      <c r="D17" s="318"/>
      <c r="E17" s="319"/>
      <c r="F17" s="320"/>
      <c r="G17" s="320"/>
      <c r="H17" s="321"/>
      <c r="I17" s="322"/>
      <c r="J17" s="323">
        <f>SUM(J18:J31)</f>
        <v>0</v>
      </c>
      <c r="K17" s="45"/>
      <c r="L17" s="6"/>
      <c r="M17" s="7"/>
      <c r="N17" s="8"/>
      <c r="O17" s="8"/>
    </row>
    <row r="18" spans="1:15" s="9" customFormat="1">
      <c r="A18" s="759" t="s">
        <v>21</v>
      </c>
      <c r="B18" s="699" t="s">
        <v>16</v>
      </c>
      <c r="C18" s="710" t="s">
        <v>22</v>
      </c>
      <c r="D18" s="711" t="s">
        <v>18</v>
      </c>
      <c r="E18" s="712">
        <f>Escav!K25</f>
        <v>38664.604959999997</v>
      </c>
      <c r="F18" s="713"/>
      <c r="G18" s="312">
        <f>E7</f>
        <v>0.2493518374624375</v>
      </c>
      <c r="H18" s="308">
        <f t="shared" ref="H18:H31" si="2">F18*G18</f>
        <v>0</v>
      </c>
      <c r="I18" s="714">
        <f t="shared" ref="I18:I31" si="3">H18+F18</f>
        <v>0</v>
      </c>
      <c r="J18" s="714">
        <f>TRUNC(I18*E18,2)</f>
        <v>0</v>
      </c>
      <c r="K18" s="45"/>
      <c r="L18" s="6"/>
      <c r="M18" s="7"/>
    </row>
    <row r="19" spans="1:15" s="739" customFormat="1" ht="30">
      <c r="A19" s="326">
        <v>93588</v>
      </c>
      <c r="B19" s="699" t="s">
        <v>195</v>
      </c>
      <c r="C19" s="733" t="s">
        <v>364</v>
      </c>
      <c r="D19" s="717" t="s">
        <v>23</v>
      </c>
      <c r="E19" s="734">
        <f>Transp!M25</f>
        <v>2570.0594329599999</v>
      </c>
      <c r="F19" s="713"/>
      <c r="G19" s="312">
        <f>E7</f>
        <v>0.2493518374624375</v>
      </c>
      <c r="H19" s="708">
        <f t="shared" si="2"/>
        <v>0</v>
      </c>
      <c r="I19" s="713">
        <f t="shared" si="3"/>
        <v>0</v>
      </c>
      <c r="J19" s="713">
        <f t="shared" ref="J19:J31" si="4">TRUNC(I19*E19,2)</f>
        <v>0</v>
      </c>
      <c r="K19" s="735"/>
      <c r="L19" s="736"/>
      <c r="M19" s="738"/>
    </row>
    <row r="20" spans="1:15" s="9" customFormat="1" ht="30">
      <c r="A20" s="326">
        <v>100576</v>
      </c>
      <c r="B20" s="699" t="s">
        <v>196</v>
      </c>
      <c r="C20" s="811" t="s">
        <v>460</v>
      </c>
      <c r="D20" s="715" t="s">
        <v>9</v>
      </c>
      <c r="E20" s="812">
        <f>Subleito!I25</f>
        <v>46557.22</v>
      </c>
      <c r="F20" s="713"/>
      <c r="G20" s="312">
        <f>E7</f>
        <v>0.2493518374624375</v>
      </c>
      <c r="H20" s="308">
        <f t="shared" si="2"/>
        <v>0</v>
      </c>
      <c r="I20" s="700">
        <f t="shared" si="3"/>
        <v>0</v>
      </c>
      <c r="J20" s="714">
        <f t="shared" si="4"/>
        <v>0</v>
      </c>
      <c r="K20" s="741"/>
      <c r="L20" s="742"/>
      <c r="M20" s="7"/>
    </row>
    <row r="21" spans="1:15" s="9" customFormat="1" ht="45">
      <c r="A21" s="813" t="s">
        <v>347</v>
      </c>
      <c r="B21" s="699" t="s">
        <v>336</v>
      </c>
      <c r="C21" s="325" t="s">
        <v>348</v>
      </c>
      <c r="D21" s="711" t="s">
        <v>18</v>
      </c>
      <c r="E21" s="712">
        <f>'Sub base'!K25</f>
        <v>6704.9759999999997</v>
      </c>
      <c r="F21" s="713"/>
      <c r="G21" s="312">
        <f>E7</f>
        <v>0.2493518374624375</v>
      </c>
      <c r="H21" s="308">
        <f t="shared" si="2"/>
        <v>0</v>
      </c>
      <c r="I21" s="700">
        <f t="shared" si="3"/>
        <v>0</v>
      </c>
      <c r="J21" s="714">
        <f t="shared" si="4"/>
        <v>0</v>
      </c>
      <c r="K21" s="741"/>
      <c r="L21" s="742"/>
      <c r="M21" s="814"/>
    </row>
    <row r="22" spans="1:15" s="9" customFormat="1" ht="45">
      <c r="A22" s="759" t="str">
        <f>A21</f>
        <v>96387</v>
      </c>
      <c r="B22" s="699" t="s">
        <v>337</v>
      </c>
      <c r="C22" s="325" t="s">
        <v>349</v>
      </c>
      <c r="D22" s="711" t="s">
        <v>18</v>
      </c>
      <c r="E22" s="712">
        <f>Base!K25</f>
        <v>6704.9759999999997</v>
      </c>
      <c r="F22" s="713"/>
      <c r="G22" s="312">
        <f>E7</f>
        <v>0.2493518374624375</v>
      </c>
      <c r="H22" s="308">
        <f t="shared" si="2"/>
        <v>0</v>
      </c>
      <c r="I22" s="700">
        <f t="shared" si="3"/>
        <v>0</v>
      </c>
      <c r="J22" s="714">
        <f t="shared" si="4"/>
        <v>0</v>
      </c>
      <c r="K22" s="741"/>
      <c r="L22" s="742"/>
      <c r="M22" s="7"/>
    </row>
    <row r="23" spans="1:15" s="9" customFormat="1" ht="45">
      <c r="A23" s="326" t="s">
        <v>409</v>
      </c>
      <c r="B23" s="699" t="s">
        <v>338</v>
      </c>
      <c r="C23" s="325" t="s">
        <v>410</v>
      </c>
      <c r="D23" s="715" t="s">
        <v>18</v>
      </c>
      <c r="E23" s="712">
        <f>'Aquis mat jaz'!K25</f>
        <v>15421.444800000001</v>
      </c>
      <c r="F23" s="713"/>
      <c r="G23" s="312">
        <f>E7</f>
        <v>0.2493518374624375</v>
      </c>
      <c r="H23" s="308">
        <f t="shared" si="2"/>
        <v>0</v>
      </c>
      <c r="I23" s="700">
        <f t="shared" si="3"/>
        <v>0</v>
      </c>
      <c r="J23" s="714">
        <f t="shared" si="4"/>
        <v>0</v>
      </c>
      <c r="K23" s="45"/>
      <c r="L23" s="6"/>
      <c r="M23" s="7"/>
    </row>
    <row r="24" spans="1:15" s="739" customFormat="1" ht="30">
      <c r="A24" s="326">
        <v>93588</v>
      </c>
      <c r="B24" s="699" t="s">
        <v>408</v>
      </c>
      <c r="C24" s="733" t="s">
        <v>365</v>
      </c>
      <c r="D24" s="717" t="s">
        <v>23</v>
      </c>
      <c r="E24" s="734">
        <f>'Transp mat jaz'!M25</f>
        <v>279449.00640000001</v>
      </c>
      <c r="F24" s="713"/>
      <c r="G24" s="312">
        <f>E7</f>
        <v>0.2493518374624375</v>
      </c>
      <c r="H24" s="708">
        <f t="shared" si="2"/>
        <v>0</v>
      </c>
      <c r="I24" s="713">
        <f t="shared" si="3"/>
        <v>0</v>
      </c>
      <c r="J24" s="713">
        <f t="shared" si="4"/>
        <v>0</v>
      </c>
      <c r="K24" s="735"/>
      <c r="L24" s="736"/>
      <c r="M24" s="738"/>
    </row>
    <row r="25" spans="1:15" s="9" customFormat="1">
      <c r="A25" s="759" t="str">
        <f>Comp!A59</f>
        <v>C - 002</v>
      </c>
      <c r="B25" s="699" t="s">
        <v>339</v>
      </c>
      <c r="C25" s="740" t="s">
        <v>350</v>
      </c>
      <c r="D25" s="715" t="s">
        <v>9</v>
      </c>
      <c r="E25" s="712">
        <f>Imp!I25</f>
        <v>41913.758000000002</v>
      </c>
      <c r="F25" s="713"/>
      <c r="G25" s="312">
        <f>E7</f>
        <v>0.2493518374624375</v>
      </c>
      <c r="H25" s="308">
        <f t="shared" si="2"/>
        <v>0</v>
      </c>
      <c r="I25" s="700">
        <f t="shared" si="3"/>
        <v>0</v>
      </c>
      <c r="J25" s="714">
        <f t="shared" si="4"/>
        <v>0</v>
      </c>
      <c r="K25" s="741"/>
      <c r="L25" s="742"/>
      <c r="M25" s="7"/>
    </row>
    <row r="26" spans="1:15" s="9" customFormat="1" ht="30">
      <c r="A26" s="759" t="str">
        <f>Comp!A75</f>
        <v>C - 003</v>
      </c>
      <c r="B26" s="699" t="s">
        <v>340</v>
      </c>
      <c r="C26" s="325" t="s">
        <v>351</v>
      </c>
      <c r="D26" s="715" t="s">
        <v>9</v>
      </c>
      <c r="E26" s="712">
        <f>T.S.D!I25</f>
        <v>41913.758000000002</v>
      </c>
      <c r="F26" s="713"/>
      <c r="G26" s="312">
        <f>E7</f>
        <v>0.2493518374624375</v>
      </c>
      <c r="H26" s="308">
        <f t="shared" si="2"/>
        <v>0</v>
      </c>
      <c r="I26" s="700">
        <f t="shared" si="3"/>
        <v>0</v>
      </c>
      <c r="J26" s="714">
        <f t="shared" si="4"/>
        <v>0</v>
      </c>
      <c r="K26" s="741"/>
      <c r="L26" s="742"/>
      <c r="M26" s="7"/>
    </row>
    <row r="27" spans="1:15" s="9" customFormat="1" ht="45">
      <c r="A27" s="326">
        <v>94267</v>
      </c>
      <c r="B27" s="699" t="s">
        <v>341</v>
      </c>
      <c r="C27" s="327" t="s">
        <v>361</v>
      </c>
      <c r="D27" s="715" t="s">
        <v>17</v>
      </c>
      <c r="E27" s="712">
        <v>1434.2</v>
      </c>
      <c r="F27" s="713"/>
      <c r="G27" s="312">
        <f>E7</f>
        <v>0.2493518374624375</v>
      </c>
      <c r="H27" s="308">
        <f t="shared" ref="H27" si="5">F27*G27</f>
        <v>0</v>
      </c>
      <c r="I27" s="700">
        <f t="shared" ref="I27" si="6">H27+F27</f>
        <v>0</v>
      </c>
      <c r="J27" s="714">
        <f t="shared" ref="J27" si="7">TRUNC(I27*E27,2)</f>
        <v>0</v>
      </c>
      <c r="K27" s="45"/>
      <c r="L27" s="281"/>
      <c r="M27" s="7"/>
    </row>
    <row r="28" spans="1:15" s="3" customFormat="1" ht="45">
      <c r="A28" s="326">
        <v>94268</v>
      </c>
      <c r="B28" s="699" t="s">
        <v>342</v>
      </c>
      <c r="C28" s="327" t="s">
        <v>352</v>
      </c>
      <c r="D28" s="715" t="s">
        <v>17</v>
      </c>
      <c r="E28" s="712">
        <v>43.32</v>
      </c>
      <c r="F28" s="713"/>
      <c r="G28" s="312">
        <f>E7</f>
        <v>0.2493518374624375</v>
      </c>
      <c r="H28" s="308">
        <f t="shared" si="2"/>
        <v>0</v>
      </c>
      <c r="I28" s="700">
        <f t="shared" si="3"/>
        <v>0</v>
      </c>
      <c r="J28" s="714">
        <f t="shared" si="4"/>
        <v>0</v>
      </c>
      <c r="K28" s="45"/>
      <c r="L28" s="6"/>
    </row>
    <row r="29" spans="1:15" s="737" customFormat="1">
      <c r="A29" s="326">
        <v>83356</v>
      </c>
      <c r="B29" s="699" t="s">
        <v>343</v>
      </c>
      <c r="C29" s="733" t="s">
        <v>565</v>
      </c>
      <c r="D29" s="717" t="s">
        <v>419</v>
      </c>
      <c r="E29" s="734">
        <f>Agregado!L25</f>
        <v>216903.69765000005</v>
      </c>
      <c r="F29" s="713"/>
      <c r="G29" s="312">
        <f>E7</f>
        <v>0.2493518374624375</v>
      </c>
      <c r="H29" s="708">
        <f t="shared" si="2"/>
        <v>0</v>
      </c>
      <c r="I29" s="713">
        <f t="shared" si="3"/>
        <v>0</v>
      </c>
      <c r="J29" s="713">
        <f t="shared" si="4"/>
        <v>0</v>
      </c>
      <c r="K29" s="771"/>
      <c r="L29" s="772"/>
    </row>
    <row r="30" spans="1:15" s="3" customFormat="1" ht="45">
      <c r="A30" s="326">
        <v>93176</v>
      </c>
      <c r="B30" s="699" t="s">
        <v>344</v>
      </c>
      <c r="C30" s="710" t="s">
        <v>564</v>
      </c>
      <c r="D30" s="717" t="s">
        <v>24</v>
      </c>
      <c r="E30" s="712">
        <f>Imp!K25*410</f>
        <v>20621.568935999996</v>
      </c>
      <c r="F30" s="713"/>
      <c r="G30" s="312">
        <f>E6</f>
        <v>0.11936861288</v>
      </c>
      <c r="H30" s="308">
        <f t="shared" si="2"/>
        <v>0</v>
      </c>
      <c r="I30" s="700">
        <f t="shared" si="3"/>
        <v>0</v>
      </c>
      <c r="J30" s="714">
        <f t="shared" si="4"/>
        <v>0</v>
      </c>
      <c r="K30" s="45"/>
      <c r="L30" s="6"/>
    </row>
    <row r="31" spans="1:15" s="3" customFormat="1" ht="45">
      <c r="A31" s="326">
        <v>93176</v>
      </c>
      <c r="B31" s="699" t="s">
        <v>345</v>
      </c>
      <c r="C31" s="710" t="s">
        <v>563</v>
      </c>
      <c r="D31" s="717" t="s">
        <v>24</v>
      </c>
      <c r="E31" s="712">
        <f>T.S.D!K25*410</f>
        <v>53272.386418000016</v>
      </c>
      <c r="F31" s="713"/>
      <c r="G31" s="312">
        <f>E6</f>
        <v>0.11936861288</v>
      </c>
      <c r="H31" s="308">
        <f t="shared" si="2"/>
        <v>0</v>
      </c>
      <c r="I31" s="700">
        <f t="shared" si="3"/>
        <v>0</v>
      </c>
      <c r="J31" s="714">
        <f t="shared" si="4"/>
        <v>0</v>
      </c>
      <c r="K31" s="45"/>
      <c r="L31" s="6"/>
      <c r="N31" s="10"/>
    </row>
    <row r="32" spans="1:15" s="280" customFormat="1">
      <c r="A32" s="709"/>
      <c r="B32" s="684"/>
      <c r="C32" s="685"/>
      <c r="D32" s="686"/>
      <c r="E32" s="687"/>
      <c r="F32" s="688"/>
      <c r="G32" s="689"/>
      <c r="H32" s="324"/>
      <c r="I32" s="690"/>
      <c r="J32" s="691"/>
      <c r="K32" s="45"/>
      <c r="L32" s="281"/>
      <c r="N32" s="282"/>
    </row>
    <row r="33" spans="1:14" s="280" customFormat="1">
      <c r="A33" s="301"/>
      <c r="B33" s="302" t="s">
        <v>19</v>
      </c>
      <c r="C33" s="303" t="s">
        <v>436</v>
      </c>
      <c r="D33" s="302"/>
      <c r="E33" s="302"/>
      <c r="F33" s="302"/>
      <c r="G33" s="304"/>
      <c r="H33" s="305"/>
      <c r="I33" s="306"/>
      <c r="J33" s="307">
        <f>SUM(J34:J48)</f>
        <v>0</v>
      </c>
      <c r="K33" s="45"/>
      <c r="L33" s="281"/>
      <c r="N33" s="282"/>
    </row>
    <row r="34" spans="1:14" s="280" customFormat="1">
      <c r="A34" s="815">
        <v>4805758</v>
      </c>
      <c r="B34" s="815" t="s">
        <v>275</v>
      </c>
      <c r="C34" s="816" t="s">
        <v>445</v>
      </c>
      <c r="D34" s="815" t="s">
        <v>272</v>
      </c>
      <c r="E34" s="712">
        <f>'Dren 01'!L16</f>
        <v>8598.8871200000012</v>
      </c>
      <c r="F34" s="713"/>
      <c r="G34" s="760">
        <f>$E$7</f>
        <v>0.2493518374624375</v>
      </c>
      <c r="H34" s="308">
        <f t="shared" ref="H34" si="8">F34*G34</f>
        <v>0</v>
      </c>
      <c r="I34" s="700">
        <f t="shared" ref="I34" si="9">H34+F34</f>
        <v>0</v>
      </c>
      <c r="J34" s="308">
        <f t="shared" ref="J34" si="10">TRUNC(I34*E34,2)</f>
        <v>0</v>
      </c>
      <c r="K34" s="817"/>
      <c r="L34" s="818"/>
      <c r="N34" s="282"/>
    </row>
    <row r="35" spans="1:14" s="280" customFormat="1" ht="30">
      <c r="A35" s="815">
        <v>94102</v>
      </c>
      <c r="B35" s="815" t="s">
        <v>279</v>
      </c>
      <c r="C35" s="816" t="s">
        <v>446</v>
      </c>
      <c r="D35" s="815" t="s">
        <v>272</v>
      </c>
      <c r="E35" s="712">
        <f>'Dren 01'!K26</f>
        <v>503.62487999999996</v>
      </c>
      <c r="F35" s="713"/>
      <c r="G35" s="760">
        <f t="shared" ref="G35:G47" si="11">$E$7</f>
        <v>0.2493518374624375</v>
      </c>
      <c r="H35" s="308">
        <f t="shared" ref="H35:H42" si="12">F35*G35</f>
        <v>0</v>
      </c>
      <c r="I35" s="700">
        <f t="shared" ref="I35:I42" si="13">H35+F35</f>
        <v>0</v>
      </c>
      <c r="J35" s="308">
        <f t="shared" ref="J35:J42" si="14">TRUNC(I35*E35,2)</f>
        <v>0</v>
      </c>
      <c r="K35" s="817"/>
      <c r="L35" s="818"/>
      <c r="N35" s="282"/>
    </row>
    <row r="36" spans="1:14" s="280" customFormat="1">
      <c r="A36" s="815">
        <v>97912</v>
      </c>
      <c r="B36" s="815" t="s">
        <v>283</v>
      </c>
      <c r="C36" s="816" t="s">
        <v>447</v>
      </c>
      <c r="D36" s="815" t="s">
        <v>448</v>
      </c>
      <c r="E36" s="712">
        <f>'Dren 01'!N46</f>
        <v>617.56600000000003</v>
      </c>
      <c r="F36" s="713"/>
      <c r="G36" s="760">
        <f t="shared" si="11"/>
        <v>0.2493518374624375</v>
      </c>
      <c r="H36" s="308">
        <f t="shared" si="12"/>
        <v>0</v>
      </c>
      <c r="I36" s="700">
        <f t="shared" si="13"/>
        <v>0</v>
      </c>
      <c r="J36" s="308">
        <f t="shared" si="14"/>
        <v>0</v>
      </c>
      <c r="K36" s="817"/>
      <c r="L36" s="818"/>
      <c r="N36" s="282"/>
    </row>
    <row r="37" spans="1:14" s="280" customFormat="1" ht="30">
      <c r="A37" s="815">
        <v>92210</v>
      </c>
      <c r="B37" s="815" t="s">
        <v>287</v>
      </c>
      <c r="C37" s="816" t="s">
        <v>449</v>
      </c>
      <c r="D37" s="815" t="s">
        <v>17</v>
      </c>
      <c r="E37" s="712">
        <f>'Dren 02'!G11</f>
        <v>387.52</v>
      </c>
      <c r="F37" s="713"/>
      <c r="G37" s="760">
        <f t="shared" si="11"/>
        <v>0.2493518374624375</v>
      </c>
      <c r="H37" s="308">
        <f t="shared" si="12"/>
        <v>0</v>
      </c>
      <c r="I37" s="700">
        <f t="shared" si="13"/>
        <v>0</v>
      </c>
      <c r="J37" s="308">
        <f t="shared" si="14"/>
        <v>0</v>
      </c>
      <c r="K37" s="817"/>
      <c r="L37" s="818"/>
      <c r="N37" s="282"/>
    </row>
    <row r="38" spans="1:14" s="280" customFormat="1" ht="30">
      <c r="A38" s="815">
        <v>92212</v>
      </c>
      <c r="B38" s="815" t="s">
        <v>292</v>
      </c>
      <c r="C38" s="816" t="s">
        <v>450</v>
      </c>
      <c r="D38" s="815" t="s">
        <v>17</v>
      </c>
      <c r="E38" s="712">
        <f>'Dren 02'!H11</f>
        <v>940.85</v>
      </c>
      <c r="F38" s="713"/>
      <c r="G38" s="760">
        <f t="shared" si="11"/>
        <v>0.2493518374624375</v>
      </c>
      <c r="H38" s="308">
        <f t="shared" si="12"/>
        <v>0</v>
      </c>
      <c r="I38" s="700">
        <f t="shared" si="13"/>
        <v>0</v>
      </c>
      <c r="J38" s="308">
        <f t="shared" si="14"/>
        <v>0</v>
      </c>
      <c r="K38" s="817"/>
      <c r="L38" s="818"/>
      <c r="N38" s="282"/>
    </row>
    <row r="39" spans="1:14" s="280" customFormat="1" ht="30">
      <c r="A39" s="815">
        <v>92214</v>
      </c>
      <c r="B39" s="815" t="s">
        <v>295</v>
      </c>
      <c r="C39" s="816" t="s">
        <v>451</v>
      </c>
      <c r="D39" s="815" t="s">
        <v>17</v>
      </c>
      <c r="E39" s="712">
        <f>'Dren 02'!I13</f>
        <v>917.07</v>
      </c>
      <c r="F39" s="713"/>
      <c r="G39" s="760">
        <f t="shared" si="11"/>
        <v>0.2493518374624375</v>
      </c>
      <c r="H39" s="308">
        <f t="shared" si="12"/>
        <v>0</v>
      </c>
      <c r="I39" s="700">
        <f t="shared" si="13"/>
        <v>0</v>
      </c>
      <c r="J39" s="308">
        <f t="shared" si="14"/>
        <v>0</v>
      </c>
      <c r="K39" s="817"/>
      <c r="L39" s="818"/>
      <c r="N39" s="282"/>
    </row>
    <row r="40" spans="1:14" s="280" customFormat="1" ht="30">
      <c r="A40" s="815">
        <v>92216</v>
      </c>
      <c r="B40" s="815" t="s">
        <v>299</v>
      </c>
      <c r="C40" s="816" t="s">
        <v>452</v>
      </c>
      <c r="D40" s="815" t="s">
        <v>17</v>
      </c>
      <c r="E40" s="712">
        <f>'Dren 02'!J13</f>
        <v>102</v>
      </c>
      <c r="F40" s="713"/>
      <c r="G40" s="760">
        <f t="shared" si="11"/>
        <v>0.2493518374624375</v>
      </c>
      <c r="H40" s="308">
        <f t="shared" si="12"/>
        <v>0</v>
      </c>
      <c r="I40" s="700">
        <f t="shared" si="13"/>
        <v>0</v>
      </c>
      <c r="J40" s="308">
        <f t="shared" si="14"/>
        <v>0</v>
      </c>
      <c r="K40" s="817"/>
      <c r="L40" s="818"/>
      <c r="N40" s="282"/>
    </row>
    <row r="41" spans="1:14" s="280" customFormat="1" ht="30">
      <c r="A41" s="815">
        <v>92216</v>
      </c>
      <c r="B41" s="815" t="s">
        <v>299</v>
      </c>
      <c r="C41" s="816" t="s">
        <v>581</v>
      </c>
      <c r="D41" s="815" t="s">
        <v>17</v>
      </c>
      <c r="E41" s="712">
        <f>'Dren 02'!K13</f>
        <v>200</v>
      </c>
      <c r="F41" s="713"/>
      <c r="G41" s="760">
        <f t="shared" si="11"/>
        <v>0.2493518374624375</v>
      </c>
      <c r="H41" s="308">
        <f t="shared" ref="H41" si="15">F41*G41</f>
        <v>0</v>
      </c>
      <c r="I41" s="700">
        <f t="shared" ref="I41" si="16">H41+F41</f>
        <v>0</v>
      </c>
      <c r="J41" s="308">
        <f t="shared" ref="J41" si="17">TRUNC(I41*E41,2)</f>
        <v>0</v>
      </c>
      <c r="K41" s="817"/>
      <c r="L41" s="818"/>
      <c r="N41" s="282"/>
    </row>
    <row r="42" spans="1:14" s="280" customFormat="1" ht="30">
      <c r="A42" s="815">
        <v>83659</v>
      </c>
      <c r="B42" s="815" t="s">
        <v>303</v>
      </c>
      <c r="C42" s="816" t="s">
        <v>453</v>
      </c>
      <c r="D42" s="815" t="s">
        <v>454</v>
      </c>
      <c r="E42" s="712">
        <f>'Dren 02'!G25</f>
        <v>74</v>
      </c>
      <c r="F42" s="713"/>
      <c r="G42" s="760">
        <f t="shared" si="11"/>
        <v>0.2493518374624375</v>
      </c>
      <c r="H42" s="308">
        <f t="shared" si="12"/>
        <v>0</v>
      </c>
      <c r="I42" s="700">
        <f t="shared" si="13"/>
        <v>0</v>
      </c>
      <c r="J42" s="308">
        <f t="shared" si="14"/>
        <v>0</v>
      </c>
      <c r="K42" s="817"/>
      <c r="L42" s="818"/>
      <c r="N42" s="282"/>
    </row>
    <row r="43" spans="1:14" s="280" customFormat="1" ht="30.75" customHeight="1">
      <c r="A43" s="326" t="s">
        <v>467</v>
      </c>
      <c r="B43" s="815" t="s">
        <v>307</v>
      </c>
      <c r="C43" s="819" t="s">
        <v>468</v>
      </c>
      <c r="D43" s="711" t="s">
        <v>429</v>
      </c>
      <c r="E43" s="712">
        <v>8</v>
      </c>
      <c r="F43" s="713"/>
      <c r="G43" s="760">
        <f t="shared" si="11"/>
        <v>0.2493518374624375</v>
      </c>
      <c r="H43" s="308">
        <f t="shared" ref="H43:H46" si="18">F43*G43</f>
        <v>0</v>
      </c>
      <c r="I43" s="700">
        <f t="shared" ref="I43:I46" si="19">H43+F43</f>
        <v>0</v>
      </c>
      <c r="J43" s="308">
        <f t="shared" ref="J43:J46" si="20">TRUNC(I43*E43,2)</f>
        <v>0</v>
      </c>
      <c r="K43" s="817"/>
      <c r="L43" s="818"/>
      <c r="N43" s="282"/>
    </row>
    <row r="44" spans="1:14" s="280" customFormat="1" ht="38.25" customHeight="1">
      <c r="A44" s="759" t="s">
        <v>562</v>
      </c>
      <c r="B44" s="815" t="s">
        <v>311</v>
      </c>
      <c r="C44" s="819" t="str">
        <f>Comp!C123</f>
        <v>Poço de Visita em Alvenaria, para rede de D=0,80 M parte fixa com  1,00 M  de altura - Baseado na Composição 83710 (Código Sinapi) - UNIDADE</v>
      </c>
      <c r="D44" s="711" t="s">
        <v>429</v>
      </c>
      <c r="E44" s="712">
        <v>12</v>
      </c>
      <c r="F44" s="713"/>
      <c r="G44" s="760">
        <f t="shared" si="11"/>
        <v>0.2493518374624375</v>
      </c>
      <c r="H44" s="308">
        <f t="shared" si="18"/>
        <v>0</v>
      </c>
      <c r="I44" s="700">
        <f t="shared" si="19"/>
        <v>0</v>
      </c>
      <c r="J44" s="308">
        <f t="shared" si="20"/>
        <v>0</v>
      </c>
      <c r="K44" s="817"/>
      <c r="L44" s="818"/>
      <c r="N44" s="282"/>
    </row>
    <row r="45" spans="1:14" s="280" customFormat="1" ht="33.75" customHeight="1">
      <c r="A45" s="759" t="s">
        <v>539</v>
      </c>
      <c r="B45" s="815" t="s">
        <v>315</v>
      </c>
      <c r="C45" s="819" t="str">
        <f>Comp!C105</f>
        <v>Poço de Visita em Alvenaria, para rede de D= 2 x 1,00 M parte fixa com  1,00 M  de altura  e uso de retroescavadeira    - UNIDADE</v>
      </c>
      <c r="D45" s="711" t="s">
        <v>429</v>
      </c>
      <c r="E45" s="712">
        <v>4</v>
      </c>
      <c r="F45" s="713"/>
      <c r="G45" s="760">
        <f t="shared" si="11"/>
        <v>0.2493518374624375</v>
      </c>
      <c r="H45" s="308">
        <f t="shared" si="18"/>
        <v>0</v>
      </c>
      <c r="I45" s="700">
        <f t="shared" si="19"/>
        <v>0</v>
      </c>
      <c r="J45" s="308">
        <f t="shared" si="20"/>
        <v>0</v>
      </c>
      <c r="K45" s="817"/>
      <c r="L45" s="818"/>
      <c r="N45" s="282"/>
    </row>
    <row r="46" spans="1:14" s="280" customFormat="1" ht="45">
      <c r="A46" s="326">
        <v>98421</v>
      </c>
      <c r="B46" s="815" t="s">
        <v>578</v>
      </c>
      <c r="C46" s="819" t="s">
        <v>584</v>
      </c>
      <c r="D46" s="711" t="s">
        <v>17</v>
      </c>
      <c r="E46" s="712">
        <v>20</v>
      </c>
      <c r="F46" s="713"/>
      <c r="G46" s="760">
        <f t="shared" si="11"/>
        <v>0.2493518374624375</v>
      </c>
      <c r="H46" s="308">
        <f t="shared" si="18"/>
        <v>0</v>
      </c>
      <c r="I46" s="700">
        <f t="shared" si="19"/>
        <v>0</v>
      </c>
      <c r="J46" s="308">
        <f t="shared" si="20"/>
        <v>0</v>
      </c>
      <c r="K46" s="817"/>
      <c r="L46" s="818"/>
      <c r="N46" s="282"/>
    </row>
    <row r="47" spans="1:14" s="280" customFormat="1">
      <c r="A47" s="759" t="str">
        <f>Comp!A92</f>
        <v>C - 004</v>
      </c>
      <c r="B47" s="815" t="s">
        <v>579</v>
      </c>
      <c r="C47" s="710" t="str">
        <f>Comp!C92</f>
        <v>Dissipador de Energia Peterka</v>
      </c>
      <c r="D47" s="715" t="s">
        <v>429</v>
      </c>
      <c r="E47" s="712">
        <v>1</v>
      </c>
      <c r="F47" s="713"/>
      <c r="G47" s="760">
        <f t="shared" si="11"/>
        <v>0.2493518374624375</v>
      </c>
      <c r="H47" s="308">
        <f t="shared" ref="H47" si="21">F47*G47</f>
        <v>0</v>
      </c>
      <c r="I47" s="700">
        <f t="shared" ref="I47" si="22">H47+F47</f>
        <v>0</v>
      </c>
      <c r="J47" s="308">
        <f t="shared" ref="J47" si="23">TRUNC(I47*E47,2)</f>
        <v>0</v>
      </c>
      <c r="K47" s="45"/>
      <c r="L47" s="281"/>
      <c r="N47" s="282"/>
    </row>
    <row r="48" spans="1:14" s="280" customFormat="1">
      <c r="A48" s="603"/>
      <c r="B48" s="590"/>
      <c r="C48" s="329"/>
      <c r="D48" s="330"/>
      <c r="E48" s="718"/>
      <c r="F48" s="720"/>
      <c r="G48" s="721"/>
      <c r="H48" s="719"/>
      <c r="I48" s="722"/>
      <c r="J48" s="719"/>
      <c r="K48" s="45"/>
      <c r="L48" s="281"/>
      <c r="N48" s="282"/>
    </row>
    <row r="49" spans="1:16" s="3" customFormat="1" ht="27" customHeight="1">
      <c r="A49" s="331"/>
      <c r="B49" s="332"/>
      <c r="C49" s="948" t="s">
        <v>26</v>
      </c>
      <c r="D49" s="948"/>
      <c r="E49" s="948"/>
      <c r="F49" s="948"/>
      <c r="G49" s="948"/>
      <c r="H49" s="948"/>
      <c r="I49" s="948"/>
      <c r="J49" s="925">
        <f>J10+J14+J17+J33</f>
        <v>0</v>
      </c>
      <c r="K49" s="3" t="e">
        <f>J49/#REF!</f>
        <v>#REF!</v>
      </c>
      <c r="N49" s="12"/>
      <c r="O49" s="11"/>
      <c r="P49" s="11"/>
    </row>
    <row r="50" spans="1:16" s="280" customFormat="1" ht="15.95" customHeight="1">
      <c r="A50" s="761"/>
      <c r="B50" s="762"/>
      <c r="C50" s="763"/>
      <c r="D50" s="763"/>
      <c r="E50" s="763"/>
      <c r="F50" s="763"/>
      <c r="G50" s="763"/>
      <c r="H50" s="763"/>
      <c r="I50" s="763"/>
      <c r="J50" s="764"/>
      <c r="N50" s="12"/>
      <c r="O50" s="11"/>
      <c r="P50" s="11"/>
    </row>
    <row r="51" spans="1:16" s="3" customFormat="1" ht="27.75">
      <c r="A51" s="945" t="s">
        <v>586</v>
      </c>
      <c r="B51" s="946"/>
      <c r="C51" s="946"/>
      <c r="D51" s="946"/>
      <c r="E51" s="946"/>
      <c r="F51" s="946"/>
      <c r="G51" s="946"/>
      <c r="H51" s="946"/>
      <c r="I51" s="946"/>
      <c r="J51" s="947"/>
      <c r="K51" s="926">
        <f>J49/44700</f>
        <v>0</v>
      </c>
      <c r="L51" s="926">
        <f>K51*25000</f>
        <v>0</v>
      </c>
      <c r="N51" s="12"/>
      <c r="O51" s="11"/>
      <c r="P51" s="11"/>
    </row>
    <row r="52" spans="1:16" s="3" customFormat="1" ht="23.25" customHeight="1" thickBot="1">
      <c r="A52" s="934" t="s">
        <v>587</v>
      </c>
      <c r="B52" s="935"/>
      <c r="C52" s="935"/>
      <c r="D52" s="333"/>
      <c r="E52" s="333"/>
      <c r="F52" s="333"/>
      <c r="G52" s="333"/>
      <c r="H52" s="333"/>
      <c r="I52" s="333"/>
      <c r="J52" s="334"/>
      <c r="K52" s="13"/>
      <c r="L52" s="10"/>
      <c r="N52" s="10"/>
      <c r="P52" s="11"/>
    </row>
    <row r="53" spans="1:16" s="3" customFormat="1" ht="10.5" customHeight="1">
      <c r="A53" s="335"/>
      <c r="B53" s="335"/>
      <c r="C53" s="335"/>
      <c r="D53" s="335"/>
      <c r="E53" s="335"/>
      <c r="F53" s="335"/>
      <c r="G53" s="335"/>
      <c r="H53" s="335"/>
      <c r="I53" s="335"/>
      <c r="J53" s="335"/>
      <c r="K53" s="716">
        <f>J49*0.05</f>
        <v>0</v>
      </c>
    </row>
    <row r="54" spans="1:16" s="3" customFormat="1" ht="20.25" customHeight="1">
      <c r="A54" s="335"/>
      <c r="B54" s="335"/>
      <c r="C54" s="335"/>
      <c r="D54" s="335"/>
      <c r="E54" s="335"/>
      <c r="F54" s="335"/>
      <c r="G54" s="335"/>
      <c r="H54" s="335"/>
      <c r="I54" s="335"/>
      <c r="J54" s="335"/>
      <c r="K54" s="10"/>
    </row>
    <row r="55" spans="1:16" s="3" customFormat="1" ht="10.5" customHeight="1">
      <c r="A55" s="335"/>
      <c r="B55" s="335"/>
      <c r="C55" s="335"/>
      <c r="D55" s="335"/>
      <c r="E55" s="335"/>
      <c r="F55" s="335"/>
      <c r="G55" s="335"/>
      <c r="H55" s="335"/>
      <c r="I55" s="335"/>
      <c r="J55" s="335"/>
      <c r="N55" s="15"/>
    </row>
    <row r="56" spans="1:16" s="3" customFormat="1" ht="10.5" customHeight="1">
      <c r="A56" s="335"/>
      <c r="B56" s="335"/>
      <c r="C56" s="335"/>
      <c r="D56" s="335"/>
      <c r="E56" s="336"/>
      <c r="F56" s="336"/>
      <c r="G56" s="336"/>
      <c r="H56" s="336"/>
      <c r="I56" s="335"/>
      <c r="J56" s="337"/>
      <c r="L56" s="10"/>
      <c r="N56" s="12"/>
    </row>
    <row r="57" spans="1:16" s="3" customFormat="1" ht="10.5" customHeight="1">
      <c r="A57" s="335"/>
      <c r="B57" s="335"/>
      <c r="C57" s="335"/>
      <c r="D57" s="335"/>
      <c r="E57" s="335"/>
      <c r="F57" s="335"/>
      <c r="G57" s="335"/>
      <c r="H57" s="335"/>
      <c r="I57" s="335"/>
      <c r="J57" s="335"/>
      <c r="N57" s="16"/>
    </row>
    <row r="58" spans="1:16" s="3" customFormat="1" ht="10.5" customHeight="1">
      <c r="A58" s="335"/>
      <c r="B58" s="335"/>
      <c r="C58" s="335"/>
      <c r="D58" s="335"/>
      <c r="E58" s="335"/>
      <c r="F58" s="335"/>
      <c r="G58" s="335"/>
      <c r="H58" s="337"/>
      <c r="I58" s="337"/>
      <c r="J58" s="336"/>
      <c r="L58" s="10"/>
    </row>
    <row r="59" spans="1:16" s="3" customFormat="1" ht="10.5" customHeight="1">
      <c r="A59" s="335"/>
      <c r="B59" s="335"/>
      <c r="C59" s="335"/>
      <c r="D59" s="335"/>
      <c r="E59" s="335"/>
      <c r="F59" s="335"/>
      <c r="G59" s="335"/>
      <c r="H59" s="335"/>
      <c r="I59" s="335"/>
      <c r="J59" s="335"/>
      <c r="N59" s="10"/>
    </row>
    <row r="60" spans="1:16" s="3" customFormat="1" ht="10.5" customHeight="1">
      <c r="A60" s="335"/>
      <c r="B60" s="335"/>
      <c r="C60" s="335"/>
      <c r="D60" s="335"/>
      <c r="E60" s="335"/>
      <c r="F60" s="335"/>
      <c r="G60" s="335"/>
      <c r="H60" s="335"/>
      <c r="I60" s="335"/>
      <c r="J60" s="335"/>
    </row>
    <row r="61" spans="1:16" s="3" customFormat="1" ht="10.5" customHeight="1">
      <c r="A61" s="335"/>
      <c r="B61" s="335"/>
      <c r="C61" s="335"/>
      <c r="D61" s="335"/>
      <c r="E61" s="335"/>
      <c r="F61" s="335"/>
      <c r="G61" s="335"/>
      <c r="H61" s="335"/>
      <c r="I61" s="335"/>
      <c r="J61" s="335"/>
      <c r="L61" s="10"/>
    </row>
    <row r="62" spans="1:16" s="3" customFormat="1" ht="10.5" customHeight="1">
      <c r="A62" s="335"/>
      <c r="B62" s="335"/>
      <c r="C62" s="335"/>
      <c r="D62" s="335"/>
      <c r="E62" s="335"/>
      <c r="F62" s="335"/>
      <c r="G62" s="335"/>
      <c r="H62" s="335"/>
      <c r="I62" s="335"/>
      <c r="J62" s="335"/>
    </row>
    <row r="63" spans="1:16" s="3" customFormat="1" ht="19.5">
      <c r="A63" s="335"/>
      <c r="B63" s="335"/>
      <c r="C63" s="335"/>
      <c r="D63" s="335"/>
      <c r="E63" s="335"/>
      <c r="F63" s="335"/>
      <c r="G63" s="335"/>
      <c r="H63" s="335"/>
      <c r="I63" s="335"/>
      <c r="J63" s="335"/>
      <c r="L63" s="17"/>
    </row>
    <row r="64" spans="1:16" s="3" customFormat="1" ht="10.5" customHeight="1">
      <c r="A64" s="335"/>
      <c r="B64" s="335"/>
      <c r="C64" s="335"/>
      <c r="D64" s="335"/>
      <c r="E64" s="335"/>
      <c r="F64" s="335"/>
      <c r="G64" s="335"/>
      <c r="H64" s="335"/>
      <c r="I64" s="335"/>
      <c r="J64" s="335"/>
      <c r="L64" s="18"/>
    </row>
    <row r="65" spans="1:10" s="3" customFormat="1" ht="10.5" customHeight="1">
      <c r="A65" s="335"/>
      <c r="B65" s="335"/>
      <c r="C65" s="335"/>
      <c r="D65" s="335"/>
      <c r="E65" s="335"/>
      <c r="F65" s="335"/>
      <c r="G65" s="335"/>
      <c r="H65" s="335"/>
      <c r="I65" s="335"/>
      <c r="J65" s="335"/>
    </row>
    <row r="66" spans="1:10" s="3" customFormat="1" ht="10.5" customHeight="1">
      <c r="A66" s="335"/>
      <c r="B66" s="335"/>
      <c r="C66" s="335"/>
      <c r="D66" s="335"/>
      <c r="E66" s="335"/>
      <c r="F66" s="335"/>
      <c r="G66" s="335"/>
      <c r="H66" s="335"/>
      <c r="I66" s="335"/>
      <c r="J66" s="335"/>
    </row>
    <row r="67" spans="1:10" s="3" customFormat="1" ht="10.5" customHeight="1">
      <c r="A67" s="335"/>
      <c r="B67" s="335"/>
      <c r="C67" s="335"/>
      <c r="D67" s="335"/>
      <c r="E67" s="335"/>
      <c r="F67" s="335"/>
      <c r="G67" s="335"/>
      <c r="H67" s="335"/>
      <c r="I67" s="335"/>
      <c r="J67" s="335"/>
    </row>
    <row r="68" spans="1:10" s="3" customFormat="1" ht="10.5" customHeight="1">
      <c r="A68" s="335"/>
      <c r="B68" s="335"/>
      <c r="C68" s="335"/>
      <c r="D68" s="335"/>
      <c r="E68" s="335"/>
      <c r="F68" s="335"/>
      <c r="G68" s="335"/>
      <c r="H68" s="335"/>
      <c r="I68" s="335"/>
      <c r="J68" s="335"/>
    </row>
    <row r="69" spans="1:10" s="3" customFormat="1" ht="10.5" customHeight="1">
      <c r="A69" s="335"/>
      <c r="B69" s="335"/>
      <c r="C69" s="335"/>
      <c r="D69" s="335"/>
      <c r="E69" s="335"/>
      <c r="F69" s="335"/>
      <c r="G69" s="335"/>
      <c r="H69" s="335"/>
      <c r="I69" s="335"/>
      <c r="J69" s="335"/>
    </row>
    <row r="70" spans="1:10" s="3" customFormat="1" ht="10.5" customHeight="1">
      <c r="A70" s="335"/>
      <c r="B70" s="335"/>
      <c r="C70" s="335"/>
      <c r="D70" s="335"/>
      <c r="E70" s="335"/>
      <c r="F70" s="335"/>
      <c r="G70" s="335"/>
      <c r="H70" s="335"/>
      <c r="I70" s="335"/>
      <c r="J70" s="335"/>
    </row>
    <row r="71" spans="1:10" s="3" customFormat="1" ht="10.5" customHeight="1">
      <c r="A71" s="335"/>
      <c r="B71" s="335"/>
      <c r="C71" s="335"/>
      <c r="D71" s="335"/>
      <c r="E71" s="335"/>
      <c r="F71" s="335"/>
      <c r="G71" s="335"/>
      <c r="H71" s="335"/>
      <c r="I71" s="335"/>
      <c r="J71" s="335"/>
    </row>
    <row r="72" spans="1:10" s="3" customFormat="1" ht="10.5" customHeight="1">
      <c r="A72" s="335"/>
      <c r="B72" s="335"/>
      <c r="C72" s="335"/>
      <c r="D72" s="335"/>
      <c r="E72" s="335"/>
      <c r="F72" s="335"/>
      <c r="G72" s="335"/>
      <c r="H72" s="335"/>
      <c r="I72" s="335"/>
      <c r="J72" s="335"/>
    </row>
    <row r="73" spans="1:10" s="3" customFormat="1" ht="10.5" customHeight="1">
      <c r="A73" s="335"/>
      <c r="B73" s="335"/>
      <c r="C73" s="335"/>
      <c r="D73" s="335"/>
      <c r="E73" s="335"/>
      <c r="F73" s="335"/>
      <c r="G73" s="335"/>
      <c r="H73" s="335"/>
      <c r="I73" s="335"/>
      <c r="J73" s="336"/>
    </row>
    <row r="74" spans="1:10" s="3" customFormat="1" ht="10.5" customHeight="1">
      <c r="A74" s="335"/>
      <c r="B74" s="335"/>
      <c r="C74" s="335"/>
      <c r="D74" s="335"/>
      <c r="E74" s="335"/>
      <c r="F74" s="335"/>
      <c r="G74" s="335"/>
      <c r="H74" s="335"/>
      <c r="I74" s="335"/>
      <c r="J74" s="335"/>
    </row>
    <row r="75" spans="1:10" s="3" customFormat="1" ht="10.5" customHeight="1">
      <c r="A75" s="335"/>
      <c r="B75" s="335"/>
      <c r="C75" s="335"/>
      <c r="D75" s="335"/>
      <c r="E75" s="335"/>
      <c r="F75" s="335"/>
      <c r="G75" s="335"/>
      <c r="H75" s="335"/>
      <c r="I75" s="335"/>
      <c r="J75" s="335"/>
    </row>
    <row r="76" spans="1:10" s="3" customFormat="1" ht="10.5" customHeight="1">
      <c r="A76" s="335"/>
      <c r="B76" s="335"/>
      <c r="C76" s="335"/>
      <c r="D76" s="335"/>
      <c r="E76" s="335"/>
      <c r="F76" s="335"/>
      <c r="G76" s="335"/>
      <c r="H76" s="335"/>
      <c r="I76" s="335"/>
      <c r="J76" s="335"/>
    </row>
    <row r="77" spans="1:10" s="3" customFormat="1" ht="10.5" customHeight="1">
      <c r="A77" s="335"/>
      <c r="B77" s="335"/>
      <c r="C77" s="335"/>
      <c r="D77" s="335"/>
      <c r="E77" s="335"/>
      <c r="F77" s="335"/>
      <c r="G77" s="335"/>
      <c r="H77" s="335"/>
      <c r="I77" s="335"/>
      <c r="J77" s="335"/>
    </row>
    <row r="78" spans="1:10" s="3" customFormat="1" ht="10.5" customHeight="1">
      <c r="A78" s="335"/>
      <c r="B78" s="335"/>
      <c r="C78" s="335"/>
      <c r="D78" s="335"/>
      <c r="E78" s="335"/>
      <c r="F78" s="335"/>
      <c r="G78" s="335"/>
      <c r="H78" s="335"/>
      <c r="I78" s="335"/>
      <c r="J78" s="335"/>
    </row>
    <row r="79" spans="1:10" s="3" customFormat="1" ht="10.5" customHeight="1">
      <c r="A79" s="335"/>
      <c r="B79" s="335"/>
      <c r="C79" s="335"/>
      <c r="D79" s="335"/>
      <c r="E79" s="335"/>
      <c r="F79" s="335"/>
      <c r="G79" s="335"/>
      <c r="H79" s="335"/>
      <c r="I79" s="335"/>
      <c r="J79" s="335"/>
    </row>
    <row r="80" spans="1:10" s="3" customFormat="1" ht="10.5" customHeight="1">
      <c r="A80" s="335"/>
      <c r="B80" s="335"/>
      <c r="C80" s="335"/>
      <c r="D80" s="335"/>
      <c r="E80" s="335"/>
      <c r="F80" s="335"/>
      <c r="G80" s="335"/>
      <c r="H80" s="335"/>
      <c r="I80" s="335"/>
      <c r="J80" s="335"/>
    </row>
    <row r="81" spans="1:14" s="3" customFormat="1" ht="10.5" customHeight="1">
      <c r="A81" s="335"/>
      <c r="B81" s="335"/>
      <c r="C81" s="335"/>
      <c r="D81" s="335"/>
      <c r="E81" s="335"/>
      <c r="F81" s="335"/>
      <c r="G81" s="335"/>
      <c r="H81" s="335"/>
      <c r="I81" s="335"/>
      <c r="J81" s="335"/>
    </row>
    <row r="82" spans="1:14" s="3" customFormat="1" ht="10.5" customHeight="1">
      <c r="A82" s="335"/>
      <c r="B82" s="335"/>
      <c r="C82" s="335"/>
      <c r="D82" s="335"/>
      <c r="E82" s="335"/>
      <c r="F82" s="335"/>
      <c r="G82" s="335"/>
      <c r="H82" s="335"/>
      <c r="I82" s="335"/>
      <c r="J82" s="335"/>
    </row>
    <row r="83" spans="1:14" s="3" customFormat="1" ht="10.5" customHeight="1">
      <c r="A83" s="335"/>
      <c r="B83" s="335"/>
      <c r="C83" s="335"/>
      <c r="D83" s="335"/>
      <c r="E83" s="335"/>
      <c r="F83" s="335"/>
      <c r="G83" s="335"/>
      <c r="H83" s="335"/>
      <c r="I83" s="335"/>
      <c r="J83" s="335"/>
    </row>
    <row r="84" spans="1:14" s="3" customFormat="1" ht="10.5" customHeight="1">
      <c r="A84" s="335"/>
      <c r="B84" s="335"/>
      <c r="C84" s="335"/>
      <c r="D84" s="335"/>
      <c r="E84" s="335"/>
      <c r="F84" s="335"/>
      <c r="G84" s="335"/>
      <c r="H84" s="335"/>
      <c r="I84" s="335"/>
      <c r="J84" s="335"/>
    </row>
    <row r="85" spans="1:14" s="3" customFormat="1" ht="10.5" customHeight="1">
      <c r="A85" s="335"/>
      <c r="B85" s="335"/>
      <c r="C85" s="335"/>
      <c r="D85" s="335"/>
      <c r="E85" s="335"/>
      <c r="F85" s="335"/>
      <c r="G85" s="335"/>
      <c r="H85" s="335"/>
      <c r="I85" s="335"/>
      <c r="J85" s="335"/>
    </row>
    <row r="86" spans="1:14" s="3" customFormat="1" ht="10.5" customHeight="1">
      <c r="A86" s="335"/>
      <c r="B86" s="335"/>
      <c r="C86" s="335"/>
      <c r="D86" s="335"/>
      <c r="E86" s="335"/>
      <c r="F86" s="335"/>
      <c r="G86" s="335"/>
      <c r="H86" s="335"/>
      <c r="I86" s="335"/>
      <c r="J86" s="335"/>
    </row>
    <row r="87" spans="1:14" s="3" customFormat="1" ht="10.5" customHeight="1">
      <c r="A87" s="335"/>
      <c r="B87" s="335"/>
      <c r="C87" s="335"/>
      <c r="D87" s="335"/>
      <c r="E87" s="335"/>
      <c r="F87" s="335"/>
      <c r="G87" s="335"/>
      <c r="H87" s="335"/>
      <c r="I87" s="335"/>
      <c r="J87" s="335"/>
    </row>
    <row r="88" spans="1:14" s="3" customFormat="1" ht="9.75" customHeight="1">
      <c r="A88" s="335"/>
      <c r="B88" s="335"/>
      <c r="C88" s="335"/>
      <c r="D88" s="335"/>
      <c r="E88" s="335"/>
      <c r="F88" s="335"/>
      <c r="G88" s="335"/>
      <c r="H88" s="335"/>
      <c r="I88" s="335"/>
      <c r="J88" s="335"/>
    </row>
    <row r="89" spans="1:14" s="3" customFormat="1" ht="9.75" customHeight="1">
      <c r="A89" s="335"/>
      <c r="B89" s="335"/>
      <c r="C89" s="335"/>
      <c r="D89" s="335"/>
      <c r="E89" s="335"/>
      <c r="F89" s="335"/>
      <c r="G89" s="335"/>
      <c r="H89" s="335"/>
      <c r="I89" s="335"/>
      <c r="J89" s="335"/>
    </row>
    <row r="90" spans="1:14" s="2" customFormat="1" ht="21.75" customHeight="1">
      <c r="A90" s="335"/>
      <c r="B90" s="335"/>
      <c r="C90" s="335"/>
      <c r="D90" s="335"/>
      <c r="E90" s="335"/>
      <c r="F90" s="335"/>
      <c r="G90" s="335"/>
      <c r="H90" s="335"/>
      <c r="I90" s="335"/>
      <c r="J90" s="335"/>
      <c r="K90" s="19"/>
      <c r="L90" s="19"/>
      <c r="M90" s="19"/>
    </row>
    <row r="91" spans="1:14" s="2" customFormat="1" ht="27.75" customHeight="1">
      <c r="A91" s="335"/>
      <c r="B91" s="335"/>
      <c r="C91" s="335"/>
      <c r="D91" s="335"/>
      <c r="E91" s="335"/>
      <c r="F91" s="335"/>
      <c r="G91" s="335"/>
      <c r="H91" s="335"/>
      <c r="I91" s="335"/>
      <c r="J91" s="335"/>
    </row>
    <row r="92" spans="1:14" s="2" customFormat="1" ht="25.5" customHeight="1">
      <c r="A92" s="335"/>
      <c r="B92" s="335"/>
      <c r="C92" s="335"/>
      <c r="D92" s="335"/>
      <c r="E92" s="335"/>
      <c r="F92" s="335"/>
      <c r="G92" s="335"/>
      <c r="H92" s="335"/>
      <c r="I92" s="335"/>
      <c r="J92" s="335"/>
      <c r="K92" s="1"/>
      <c r="L92" s="1"/>
      <c r="M92" s="1"/>
    </row>
    <row r="93" spans="1:14" s="2" customFormat="1" ht="24" customHeight="1">
      <c r="A93" s="335"/>
      <c r="B93" s="335"/>
      <c r="C93" s="335"/>
      <c r="D93" s="335"/>
      <c r="E93" s="335"/>
      <c r="F93" s="335"/>
      <c r="G93" s="335"/>
      <c r="H93" s="335"/>
      <c r="I93" s="335"/>
      <c r="J93" s="335"/>
    </row>
    <row r="94" spans="1:14" s="3" customFormat="1" ht="18" customHeight="1">
      <c r="A94" s="335"/>
      <c r="B94" s="335"/>
      <c r="C94" s="335"/>
      <c r="D94" s="335"/>
      <c r="E94" s="335"/>
      <c r="F94" s="335"/>
      <c r="G94" s="335"/>
      <c r="H94" s="335"/>
      <c r="I94" s="335"/>
      <c r="J94" s="335"/>
      <c r="N94" s="20"/>
    </row>
    <row r="95" spans="1:14" s="2" customFormat="1" ht="24" hidden="1" customHeight="1">
      <c r="A95" s="335"/>
      <c r="B95" s="335"/>
      <c r="C95" s="335"/>
      <c r="D95" s="335"/>
      <c r="E95" s="335"/>
      <c r="F95" s="335"/>
      <c r="G95" s="335"/>
      <c r="H95" s="335"/>
      <c r="I95" s="335"/>
      <c r="J95" s="335"/>
      <c r="K95" s="4"/>
      <c r="L95" s="4"/>
      <c r="M95" s="4"/>
      <c r="N95" s="20">
        <v>25406262.670000002</v>
      </c>
    </row>
    <row r="96" spans="1:14" s="3" customFormat="1" ht="24" hidden="1" customHeight="1">
      <c r="A96" s="335"/>
      <c r="B96" s="335"/>
      <c r="C96" s="335"/>
      <c r="D96" s="335"/>
      <c r="E96" s="335"/>
      <c r="F96" s="335"/>
      <c r="G96" s="335"/>
      <c r="H96" s="335"/>
      <c r="I96" s="335"/>
      <c r="J96" s="335"/>
      <c r="N96" s="14">
        <f>N94-(SUM(N95:N95))</f>
        <v>-25406262.670000002</v>
      </c>
    </row>
    <row r="97" spans="1:13" s="2" customFormat="1" ht="27.75" hidden="1" customHeight="1">
      <c r="A97" s="335"/>
      <c r="B97" s="335"/>
      <c r="C97" s="335"/>
      <c r="D97" s="335"/>
      <c r="E97" s="335"/>
      <c r="F97" s="335"/>
      <c r="G97" s="335"/>
      <c r="H97" s="335"/>
      <c r="I97" s="335"/>
      <c r="J97" s="335"/>
    </row>
    <row r="98" spans="1:13" s="2" customFormat="1" ht="24" customHeight="1">
      <c r="A98" s="335"/>
      <c r="B98" s="335"/>
      <c r="C98" s="335"/>
      <c r="D98" s="335"/>
      <c r="E98" s="335"/>
      <c r="F98" s="335"/>
      <c r="G98" s="335"/>
      <c r="H98" s="335"/>
      <c r="I98" s="335"/>
      <c r="J98" s="335"/>
    </row>
    <row r="99" spans="1:13" s="3" customFormat="1" ht="12.75" customHeight="1">
      <c r="A99" s="338"/>
      <c r="B99" s="338"/>
      <c r="C99" s="338"/>
      <c r="D99" s="339"/>
      <c r="E99" s="338"/>
      <c r="F99" s="338"/>
      <c r="G99" s="338"/>
      <c r="H99" s="339"/>
      <c r="I99" s="339"/>
      <c r="J99" s="339"/>
      <c r="K99" s="21"/>
      <c r="L99" s="21"/>
      <c r="M99" s="21"/>
    </row>
    <row r="100" spans="1:13" s="3" customFormat="1" ht="12.75" customHeight="1">
      <c r="A100" s="338"/>
      <c r="B100" s="338"/>
      <c r="C100" s="338"/>
      <c r="D100" s="339"/>
      <c r="E100" s="338"/>
      <c r="F100" s="338"/>
      <c r="G100" s="338"/>
      <c r="H100" s="339"/>
      <c r="I100" s="339"/>
      <c r="J100" s="339"/>
      <c r="K100" s="21"/>
      <c r="L100" s="21"/>
      <c r="M100" s="21"/>
    </row>
    <row r="101" spans="1:13" s="3" customFormat="1" ht="12.75" customHeight="1">
      <c r="A101" s="338"/>
      <c r="B101" s="338"/>
      <c r="C101" s="338"/>
      <c r="D101" s="339"/>
      <c r="E101" s="338"/>
      <c r="F101" s="338"/>
      <c r="G101" s="338"/>
      <c r="H101" s="339"/>
      <c r="I101" s="339"/>
      <c r="J101" s="339"/>
      <c r="K101" s="21"/>
      <c r="L101" s="21"/>
      <c r="M101" s="21"/>
    </row>
    <row r="102" spans="1:13" s="3" customFormat="1" ht="18" customHeight="1">
      <c r="A102" s="338"/>
      <c r="B102" s="338"/>
      <c r="C102" s="338"/>
      <c r="D102" s="339"/>
      <c r="E102" s="340"/>
      <c r="F102" s="340"/>
      <c r="G102" s="340"/>
      <c r="H102" s="339"/>
      <c r="I102" s="339"/>
      <c r="J102" s="339"/>
    </row>
    <row r="103" spans="1:13" s="2" customFormat="1" ht="21" customHeight="1">
      <c r="A103" s="338"/>
      <c r="B103" s="338"/>
      <c r="C103" s="338"/>
      <c r="D103" s="339"/>
      <c r="E103" s="338"/>
      <c r="F103" s="338"/>
      <c r="G103" s="338"/>
      <c r="H103" s="339"/>
      <c r="I103" s="339"/>
      <c r="J103" s="339"/>
      <c r="K103" s="22"/>
      <c r="L103" s="22"/>
      <c r="M103" s="22"/>
    </row>
    <row r="104" spans="1:13" s="3" customFormat="1" ht="12.75" customHeight="1">
      <c r="A104" s="338"/>
      <c r="B104" s="338"/>
      <c r="C104" s="338"/>
      <c r="D104" s="339"/>
      <c r="E104" s="338"/>
      <c r="F104" s="338"/>
      <c r="G104" s="338"/>
      <c r="H104" s="339"/>
      <c r="I104" s="339"/>
      <c r="J104" s="339"/>
    </row>
    <row r="105" spans="1:13" s="2" customFormat="1" ht="18" customHeight="1">
      <c r="A105" s="338"/>
      <c r="B105" s="338"/>
      <c r="C105" s="338"/>
      <c r="D105" s="339"/>
      <c r="E105" s="338"/>
      <c r="F105" s="338"/>
      <c r="G105" s="338"/>
      <c r="H105" s="339"/>
      <c r="I105" s="339"/>
      <c r="J105" s="339"/>
    </row>
    <row r="106" spans="1:13" s="2" customFormat="1" ht="18" customHeight="1">
      <c r="A106" s="338"/>
      <c r="B106" s="338"/>
      <c r="C106" s="338"/>
      <c r="D106" s="339"/>
      <c r="E106" s="338"/>
      <c r="F106" s="338"/>
      <c r="G106" s="338"/>
      <c r="H106" s="339"/>
      <c r="I106" s="339"/>
      <c r="J106" s="339"/>
    </row>
    <row r="107" spans="1:13" s="2" customFormat="1" ht="18" customHeight="1">
      <c r="A107" s="338"/>
      <c r="B107" s="338"/>
      <c r="C107" s="338"/>
      <c r="D107" s="339"/>
      <c r="E107" s="338"/>
      <c r="F107" s="338"/>
      <c r="G107" s="338"/>
      <c r="H107" s="339"/>
      <c r="I107" s="339"/>
      <c r="J107" s="339"/>
    </row>
    <row r="108" spans="1:13" s="2" customFormat="1" ht="18" customHeight="1">
      <c r="A108" s="338"/>
      <c r="B108" s="338"/>
      <c r="C108" s="338"/>
      <c r="D108" s="339"/>
      <c r="E108" s="338"/>
      <c r="F108" s="338"/>
      <c r="G108" s="338"/>
      <c r="H108" s="339"/>
      <c r="I108" s="339"/>
      <c r="J108" s="339"/>
    </row>
    <row r="109" spans="1:13" s="2" customFormat="1" ht="18" customHeight="1">
      <c r="A109" s="338"/>
      <c r="B109" s="338"/>
      <c r="C109" s="338"/>
      <c r="D109" s="339"/>
      <c r="E109" s="338"/>
      <c r="F109" s="338"/>
      <c r="G109" s="338"/>
      <c r="H109" s="339"/>
      <c r="I109" s="339"/>
      <c r="J109" s="339"/>
    </row>
    <row r="110" spans="1:13" s="2" customFormat="1" ht="18" customHeight="1">
      <c r="A110" s="338"/>
      <c r="B110" s="338"/>
      <c r="C110" s="338"/>
      <c r="D110" s="339"/>
      <c r="E110" s="338"/>
      <c r="F110" s="338"/>
      <c r="G110" s="338"/>
      <c r="H110" s="339"/>
      <c r="I110" s="339"/>
      <c r="J110" s="339"/>
    </row>
    <row r="111" spans="1:13" s="2" customFormat="1" ht="18" customHeight="1">
      <c r="A111" s="338"/>
      <c r="B111" s="338"/>
      <c r="C111" s="338"/>
      <c r="D111" s="339"/>
      <c r="E111" s="338"/>
      <c r="F111" s="338"/>
      <c r="G111" s="338"/>
      <c r="H111" s="339"/>
      <c r="I111" s="339"/>
      <c r="J111" s="339"/>
    </row>
    <row r="112" spans="1:13" s="3" customFormat="1" ht="12.75" customHeight="1">
      <c r="A112" s="338"/>
      <c r="B112" s="338"/>
      <c r="C112" s="338"/>
      <c r="D112" s="339"/>
      <c r="E112" s="338"/>
      <c r="F112" s="338"/>
      <c r="G112" s="338"/>
      <c r="H112" s="339"/>
      <c r="I112" s="339"/>
      <c r="J112" s="339"/>
    </row>
    <row r="113" spans="1:10" s="2" customFormat="1" ht="18" customHeight="1">
      <c r="A113" s="338"/>
      <c r="B113" s="338"/>
      <c r="C113" s="338"/>
      <c r="D113" s="339"/>
      <c r="E113" s="338"/>
      <c r="F113" s="338"/>
      <c r="G113" s="338"/>
      <c r="H113" s="339"/>
      <c r="I113" s="339"/>
      <c r="J113" s="339"/>
    </row>
    <row r="114" spans="1:10" s="2" customFormat="1" ht="18" customHeight="1">
      <c r="A114" s="338"/>
      <c r="B114" s="338"/>
      <c r="C114" s="338"/>
      <c r="D114" s="339"/>
      <c r="E114" s="338"/>
      <c r="F114" s="338"/>
      <c r="G114" s="338"/>
      <c r="H114" s="339"/>
      <c r="I114" s="339"/>
      <c r="J114" s="339"/>
    </row>
    <row r="115" spans="1:10" s="2" customFormat="1" ht="18" customHeight="1">
      <c r="A115" s="338"/>
      <c r="B115" s="338"/>
      <c r="C115" s="338"/>
      <c r="D115" s="339"/>
      <c r="E115" s="338"/>
      <c r="F115" s="338"/>
      <c r="G115" s="338"/>
      <c r="H115" s="339"/>
      <c r="I115" s="339"/>
      <c r="J115" s="339"/>
    </row>
    <row r="116" spans="1:10" s="2" customFormat="1" ht="18" customHeight="1">
      <c r="A116" s="338"/>
      <c r="B116" s="338"/>
      <c r="C116" s="338"/>
      <c r="D116" s="339"/>
      <c r="E116" s="338"/>
      <c r="F116" s="338"/>
      <c r="G116" s="338"/>
      <c r="H116" s="339"/>
      <c r="I116" s="339"/>
      <c r="J116" s="339"/>
    </row>
    <row r="117" spans="1:10" s="2" customFormat="1" ht="18" customHeight="1">
      <c r="A117" s="338"/>
      <c r="B117" s="338"/>
      <c r="C117" s="338"/>
      <c r="D117" s="339"/>
      <c r="E117" s="338"/>
      <c r="F117" s="338"/>
      <c r="G117" s="338"/>
      <c r="H117" s="339"/>
      <c r="I117" s="339"/>
      <c r="J117" s="339"/>
    </row>
    <row r="118" spans="1:10" s="2" customFormat="1" ht="18" customHeight="1">
      <c r="A118" s="338"/>
      <c r="B118" s="338"/>
      <c r="C118" s="338"/>
      <c r="D118" s="339"/>
      <c r="E118" s="338"/>
      <c r="F118" s="338"/>
      <c r="G118" s="338"/>
      <c r="H118" s="339"/>
      <c r="I118" s="339"/>
      <c r="J118" s="339"/>
    </row>
    <row r="119" spans="1:10" s="2" customFormat="1" ht="18" customHeight="1">
      <c r="A119" s="338"/>
      <c r="B119" s="338"/>
      <c r="C119" s="338"/>
      <c r="D119" s="339"/>
      <c r="E119" s="338"/>
      <c r="F119" s="338"/>
      <c r="G119" s="338"/>
      <c r="H119" s="339"/>
      <c r="I119" s="339"/>
      <c r="J119" s="339"/>
    </row>
    <row r="120" spans="1:10" s="2" customFormat="1" ht="7.5" customHeight="1">
      <c r="A120" s="338"/>
      <c r="B120" s="338"/>
      <c r="C120" s="338"/>
      <c r="D120" s="339"/>
      <c r="E120" s="338"/>
      <c r="F120" s="338"/>
      <c r="G120" s="338"/>
      <c r="H120" s="339"/>
      <c r="I120" s="339"/>
      <c r="J120" s="339"/>
    </row>
    <row r="121" spans="1:10" s="2" customFormat="1">
      <c r="A121" s="338"/>
      <c r="B121" s="338"/>
      <c r="C121" s="338"/>
      <c r="D121" s="339"/>
      <c r="E121" s="338"/>
      <c r="F121" s="338"/>
      <c r="G121" s="338"/>
      <c r="H121" s="339"/>
      <c r="I121" s="339"/>
      <c r="J121" s="339"/>
    </row>
    <row r="122" spans="1:10" s="2" customFormat="1">
      <c r="A122" s="338"/>
      <c r="B122" s="338"/>
      <c r="C122" s="338"/>
      <c r="D122" s="339"/>
      <c r="E122" s="338"/>
      <c r="F122" s="338"/>
      <c r="G122" s="338"/>
      <c r="H122" s="339"/>
      <c r="I122" s="339"/>
      <c r="J122" s="339"/>
    </row>
    <row r="123" spans="1:10" s="2" customFormat="1">
      <c r="A123" s="338"/>
      <c r="B123" s="338"/>
      <c r="C123" s="338"/>
      <c r="D123" s="339"/>
      <c r="E123" s="338"/>
      <c r="F123" s="338"/>
      <c r="G123" s="338"/>
      <c r="H123" s="339"/>
      <c r="I123" s="339"/>
      <c r="J123" s="339"/>
    </row>
    <row r="124" spans="1:10" s="2" customFormat="1">
      <c r="A124" s="338"/>
      <c r="B124" s="338"/>
      <c r="C124" s="338"/>
      <c r="D124" s="339"/>
      <c r="E124" s="338"/>
      <c r="F124" s="338"/>
      <c r="G124" s="338"/>
      <c r="H124" s="339"/>
      <c r="I124" s="339"/>
      <c r="J124" s="339"/>
    </row>
    <row r="125" spans="1:10" s="2" customFormat="1">
      <c r="A125" s="338"/>
      <c r="B125" s="338"/>
      <c r="C125" s="338"/>
      <c r="D125" s="339"/>
      <c r="E125" s="338"/>
      <c r="F125" s="338"/>
      <c r="G125" s="338"/>
      <c r="H125" s="339"/>
      <c r="I125" s="339"/>
      <c r="J125" s="339"/>
    </row>
    <row r="126" spans="1:10" s="2" customFormat="1">
      <c r="A126" s="338"/>
      <c r="B126" s="338"/>
      <c r="C126" s="338"/>
      <c r="D126" s="339"/>
      <c r="E126" s="338"/>
      <c r="F126" s="338"/>
      <c r="G126" s="338"/>
      <c r="H126" s="339"/>
      <c r="I126" s="339"/>
      <c r="J126" s="339"/>
    </row>
    <row r="127" spans="1:10" s="2" customFormat="1">
      <c r="A127" s="338"/>
      <c r="B127" s="338"/>
      <c r="C127" s="338"/>
      <c r="D127" s="339"/>
      <c r="E127" s="338"/>
      <c r="F127" s="338"/>
      <c r="G127" s="338"/>
      <c r="H127" s="339"/>
      <c r="I127" s="339"/>
      <c r="J127" s="339"/>
    </row>
  </sheetData>
  <mergeCells count="7">
    <mergeCell ref="A52:C52"/>
    <mergeCell ref="A1:J1"/>
    <mergeCell ref="F7:J7"/>
    <mergeCell ref="D8:E8"/>
    <mergeCell ref="F8:J8"/>
    <mergeCell ref="A51:J51"/>
    <mergeCell ref="C49:I49"/>
  </mergeCells>
  <printOptions horizontalCentered="1" verticalCentered="1"/>
  <pageMargins left="0.19685039370078741" right="0.19685039370078741" top="0.59055118110236227" bottom="0.31496062992125984" header="7.874015748031496E-2" footer="0"/>
  <pageSetup paperSize="9" scale="6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showGridLines="0" view="pageBreakPreview" zoomScale="80" zoomScaleNormal="85" zoomScaleSheetLayoutView="80" workbookViewId="0">
      <selection activeCell="A10" sqref="A10:I24"/>
    </sheetView>
  </sheetViews>
  <sheetFormatPr defaultColWidth="10.7109375" defaultRowHeight="12"/>
  <cols>
    <col min="1" max="1" width="6.7109375" style="34" customWidth="1"/>
    <col min="2" max="2" width="1.7109375" style="34" customWidth="1"/>
    <col min="3" max="3" width="6.7109375" style="34" customWidth="1"/>
    <col min="4" max="4" width="2.5703125" style="34" customWidth="1"/>
    <col min="5" max="5" width="1.7109375" style="34" customWidth="1"/>
    <col min="6" max="6" width="13.42578125" style="34" customWidth="1"/>
    <col min="7" max="11" width="12.7109375" style="34" customWidth="1"/>
    <col min="12" max="12" width="29.7109375" style="34" customWidth="1"/>
    <col min="13" max="251" width="10.7109375" style="24" customWidth="1"/>
    <col min="252" max="16384" width="10.7109375" style="24"/>
  </cols>
  <sheetData>
    <row r="1" spans="1:14" ht="15" customHeight="1">
      <c r="A1" s="1062" t="str">
        <f>Escav!A1:K3</f>
        <v>PREFEITURA MUNICIPAL DE SORRISO</v>
      </c>
      <c r="B1" s="1063"/>
      <c r="C1" s="1063"/>
      <c r="D1" s="1063"/>
      <c r="E1" s="1063"/>
      <c r="F1" s="1063"/>
      <c r="G1" s="1063"/>
      <c r="H1" s="1063"/>
      <c r="I1" s="1063"/>
      <c r="J1" s="1063"/>
      <c r="K1" s="1064"/>
      <c r="L1" s="68"/>
      <c r="N1" s="25"/>
    </row>
    <row r="2" spans="1:14" ht="15" customHeight="1">
      <c r="A2" s="1065"/>
      <c r="B2" s="1066"/>
      <c r="C2" s="1066"/>
      <c r="D2" s="1066"/>
      <c r="E2" s="1066"/>
      <c r="F2" s="1066"/>
      <c r="G2" s="1066"/>
      <c r="H2" s="1066"/>
      <c r="I2" s="1066"/>
      <c r="J2" s="1066"/>
      <c r="K2" s="1067"/>
      <c r="L2" s="54"/>
      <c r="N2" s="25"/>
    </row>
    <row r="3" spans="1:14" ht="15" customHeight="1">
      <c r="A3" s="1068"/>
      <c r="B3" s="1069"/>
      <c r="C3" s="1069"/>
      <c r="D3" s="1069"/>
      <c r="E3" s="1069"/>
      <c r="F3" s="1069"/>
      <c r="G3" s="1069"/>
      <c r="H3" s="1069"/>
      <c r="I3" s="1069"/>
      <c r="J3" s="1069"/>
      <c r="K3" s="1070"/>
      <c r="L3" s="53" t="s">
        <v>27</v>
      </c>
    </row>
    <row r="4" spans="1:14" ht="15" customHeight="1">
      <c r="A4" s="69" t="s">
        <v>28</v>
      </c>
      <c r="B4" s="70"/>
      <c r="C4" s="70" t="str">
        <f>Escav!C4</f>
        <v>Execução de Pavimentação Asfáltica</v>
      </c>
      <c r="D4" s="71"/>
      <c r="E4" s="71"/>
      <c r="F4" s="71"/>
      <c r="G4" s="71"/>
      <c r="H4" s="71"/>
      <c r="I4" s="70"/>
      <c r="J4" s="71"/>
      <c r="K4" s="72"/>
      <c r="L4" s="54"/>
    </row>
    <row r="5" spans="1:14" ht="15" customHeight="1">
      <c r="A5" s="73" t="s">
        <v>30</v>
      </c>
      <c r="B5" s="74"/>
      <c r="C5" s="74" t="str">
        <f>Escav!C5</f>
        <v>Ruas do Distrito de Primaverinha</v>
      </c>
      <c r="D5" s="75"/>
      <c r="E5" s="75"/>
      <c r="F5" s="75"/>
      <c r="G5" s="75"/>
      <c r="H5" s="75"/>
      <c r="I5" s="74"/>
      <c r="J5" s="75"/>
      <c r="K5" s="76"/>
      <c r="L5" s="54" t="s">
        <v>75</v>
      </c>
    </row>
    <row r="6" spans="1:14" ht="15" customHeight="1">
      <c r="A6" s="73" t="s">
        <v>31</v>
      </c>
      <c r="B6" s="74"/>
      <c r="C6" s="74" t="str">
        <f>Escav!C6</f>
        <v>Distrito de Primaverinha</v>
      </c>
      <c r="D6" s="77"/>
      <c r="E6" s="75"/>
      <c r="F6" s="77"/>
      <c r="G6" s="77"/>
      <c r="H6" s="77"/>
      <c r="I6" s="74"/>
      <c r="J6" s="77"/>
      <c r="K6" s="76"/>
      <c r="L6" s="54" t="s">
        <v>43</v>
      </c>
    </row>
    <row r="7" spans="1:14" ht="15" customHeight="1">
      <c r="A7" s="78" t="s">
        <v>33</v>
      </c>
      <c r="B7" s="79"/>
      <c r="C7" s="80" t="s">
        <v>34</v>
      </c>
      <c r="D7" s="81"/>
      <c r="E7" s="81"/>
      <c r="F7" s="79"/>
      <c r="G7" s="80"/>
      <c r="H7" s="80"/>
      <c r="I7" s="79"/>
      <c r="J7" s="80"/>
      <c r="K7" s="82"/>
      <c r="L7" s="55"/>
    </row>
    <row r="8" spans="1:14" ht="17.25" customHeight="1">
      <c r="A8" s="1074" t="s">
        <v>35</v>
      </c>
      <c r="B8" s="1075"/>
      <c r="C8" s="1075"/>
      <c r="D8" s="1075"/>
      <c r="E8" s="1075"/>
      <c r="F8" s="1076"/>
      <c r="G8" s="250" t="s">
        <v>36</v>
      </c>
      <c r="H8" s="250" t="s">
        <v>74</v>
      </c>
      <c r="I8" s="250" t="s">
        <v>38</v>
      </c>
      <c r="J8" s="1077" t="s">
        <v>73</v>
      </c>
      <c r="K8" s="250" t="s">
        <v>3</v>
      </c>
      <c r="L8" s="1077" t="s">
        <v>41</v>
      </c>
      <c r="N8" s="43"/>
    </row>
    <row r="9" spans="1:14" ht="42" customHeight="1">
      <c r="A9" s="251"/>
      <c r="B9" s="252"/>
      <c r="C9" s="253"/>
      <c r="D9" s="252"/>
      <c r="E9" s="252"/>
      <c r="F9" s="253"/>
      <c r="G9" s="254" t="s">
        <v>42</v>
      </c>
      <c r="H9" s="254" t="s">
        <v>42</v>
      </c>
      <c r="I9" s="254" t="s">
        <v>43</v>
      </c>
      <c r="J9" s="1078"/>
      <c r="K9" s="254" t="s">
        <v>72</v>
      </c>
      <c r="L9" s="1078"/>
    </row>
    <row r="10" spans="1:14" ht="13.5" customHeight="1">
      <c r="A10" s="1079" t="s">
        <v>576</v>
      </c>
      <c r="B10" s="1080"/>
      <c r="C10" s="1080"/>
      <c r="D10" s="1080"/>
      <c r="E10" s="1080"/>
      <c r="F10" s="1081"/>
      <c r="G10" s="112">
        <f>115+115+100+99.2+100</f>
        <v>529.20000000000005</v>
      </c>
      <c r="H10" s="57">
        <v>8.4</v>
      </c>
      <c r="I10" s="114">
        <f>H10*G10</f>
        <v>4445.2800000000007</v>
      </c>
      <c r="J10" s="193">
        <v>3.0999999999999999E-3</v>
      </c>
      <c r="K10" s="143">
        <f t="shared" ref="K10:K24" si="0">J10*I10</f>
        <v>13.780368000000001</v>
      </c>
      <c r="L10" s="184"/>
      <c r="M10" s="30"/>
    </row>
    <row r="11" spans="1:14" ht="13.5" customHeight="1">
      <c r="A11" s="1079" t="s">
        <v>568</v>
      </c>
      <c r="B11" s="1080"/>
      <c r="C11" s="1080"/>
      <c r="D11" s="1080"/>
      <c r="E11" s="1080"/>
      <c r="F11" s="1081"/>
      <c r="G11" s="112">
        <v>130</v>
      </c>
      <c r="H11" s="57">
        <v>7.4</v>
      </c>
      <c r="I11" s="121">
        <f t="shared" ref="I11:I23" si="1">H11*G11</f>
        <v>962</v>
      </c>
      <c r="J11" s="193">
        <v>3.0999999999999999E-3</v>
      </c>
      <c r="K11" s="143">
        <f t="shared" si="0"/>
        <v>2.9821999999999997</v>
      </c>
      <c r="L11" s="184"/>
      <c r="M11" s="30"/>
    </row>
    <row r="12" spans="1:14" ht="13.5" customHeight="1">
      <c r="A12" s="930" t="s">
        <v>569</v>
      </c>
      <c r="B12" s="122"/>
      <c r="C12" s="122"/>
      <c r="D12" s="122"/>
      <c r="E12" s="122"/>
      <c r="F12" s="123"/>
      <c r="G12" s="112">
        <f>94+73.45+94+94</f>
        <v>355.45</v>
      </c>
      <c r="H12" s="57">
        <v>7.4</v>
      </c>
      <c r="I12" s="121">
        <f t="shared" si="1"/>
        <v>2630.33</v>
      </c>
      <c r="J12" s="193">
        <v>3.0999999999999999E-3</v>
      </c>
      <c r="K12" s="143">
        <f t="shared" si="0"/>
        <v>8.1540229999999987</v>
      </c>
      <c r="L12" s="184"/>
      <c r="M12" s="30"/>
    </row>
    <row r="13" spans="1:14" ht="13.5" customHeight="1">
      <c r="A13" s="930" t="s">
        <v>570</v>
      </c>
      <c r="B13" s="122"/>
      <c r="C13" s="122"/>
      <c r="D13" s="122"/>
      <c r="E13" s="122"/>
      <c r="F13" s="123"/>
      <c r="G13" s="112">
        <f>94+59.5+94+94+94</f>
        <v>435.5</v>
      </c>
      <c r="H13" s="57">
        <v>7.4</v>
      </c>
      <c r="I13" s="121">
        <f t="shared" si="1"/>
        <v>3222.7000000000003</v>
      </c>
      <c r="J13" s="193">
        <v>3.0999999999999999E-3</v>
      </c>
      <c r="K13" s="143">
        <f t="shared" si="0"/>
        <v>9.9903700000000004</v>
      </c>
      <c r="L13" s="184"/>
      <c r="M13" s="30"/>
    </row>
    <row r="14" spans="1:14" ht="13.5" customHeight="1">
      <c r="A14" s="117" t="s">
        <v>437</v>
      </c>
      <c r="B14" s="118"/>
      <c r="C14" s="122"/>
      <c r="D14" s="122"/>
      <c r="E14" s="122"/>
      <c r="F14" s="123"/>
      <c r="G14" s="112">
        <f>115+115</f>
        <v>230</v>
      </c>
      <c r="H14" s="57">
        <v>5.4</v>
      </c>
      <c r="I14" s="121">
        <f t="shared" si="1"/>
        <v>1242</v>
      </c>
      <c r="J14" s="193">
        <v>3.0999999999999999E-3</v>
      </c>
      <c r="K14" s="143">
        <f t="shared" si="0"/>
        <v>3.8502000000000001</v>
      </c>
      <c r="L14" s="184"/>
      <c r="M14" s="30"/>
    </row>
    <row r="15" spans="1:14" ht="13.5" customHeight="1">
      <c r="A15" s="117" t="s">
        <v>438</v>
      </c>
      <c r="B15" s="118"/>
      <c r="C15" s="119"/>
      <c r="D15" s="119"/>
      <c r="E15" s="119"/>
      <c r="F15" s="120"/>
      <c r="G15" s="112">
        <f>115+115</f>
        <v>230</v>
      </c>
      <c r="H15" s="57">
        <v>5.4</v>
      </c>
      <c r="I15" s="121">
        <f t="shared" si="1"/>
        <v>1242</v>
      </c>
      <c r="J15" s="193">
        <v>3.0999999999999999E-3</v>
      </c>
      <c r="K15" s="143">
        <f t="shared" si="0"/>
        <v>3.8502000000000001</v>
      </c>
      <c r="L15" s="184"/>
      <c r="M15" s="30"/>
    </row>
    <row r="16" spans="1:14" ht="13.5" customHeight="1">
      <c r="A16" s="117" t="s">
        <v>571</v>
      </c>
      <c r="B16" s="118"/>
      <c r="C16" s="119"/>
      <c r="D16" s="119"/>
      <c r="E16" s="119"/>
      <c r="F16" s="120"/>
      <c r="G16" s="112">
        <f>690.28+50.5</f>
        <v>740.78</v>
      </c>
      <c r="H16" s="57">
        <v>9.4</v>
      </c>
      <c r="I16" s="121">
        <f t="shared" si="1"/>
        <v>6963.3320000000003</v>
      </c>
      <c r="J16" s="193">
        <v>3.0999999999999999E-3</v>
      </c>
      <c r="K16" s="143">
        <f t="shared" ref="K16:K23" si="2">J16*I16</f>
        <v>21.586329200000002</v>
      </c>
      <c r="L16" s="184"/>
      <c r="M16" s="30"/>
    </row>
    <row r="17" spans="1:13" ht="13.5" customHeight="1">
      <c r="A17" s="117" t="s">
        <v>439</v>
      </c>
      <c r="B17" s="118"/>
      <c r="C17" s="119"/>
      <c r="D17" s="119"/>
      <c r="E17" s="119"/>
      <c r="F17" s="120"/>
      <c r="G17" s="112">
        <v>100</v>
      </c>
      <c r="H17" s="57">
        <v>8.4</v>
      </c>
      <c r="I17" s="121">
        <f t="shared" si="1"/>
        <v>840</v>
      </c>
      <c r="J17" s="193">
        <v>3.0999999999999999E-3</v>
      </c>
      <c r="K17" s="143">
        <f t="shared" si="2"/>
        <v>2.6040000000000001</v>
      </c>
      <c r="L17" s="184"/>
      <c r="M17" s="30"/>
    </row>
    <row r="18" spans="1:13" ht="13.5" customHeight="1">
      <c r="A18" s="117" t="s">
        <v>572</v>
      </c>
      <c r="B18" s="118"/>
      <c r="C18" s="119"/>
      <c r="D18" s="119"/>
      <c r="E18" s="119"/>
      <c r="F18" s="120"/>
      <c r="G18" s="112">
        <f>100+100</f>
        <v>200</v>
      </c>
      <c r="H18" s="57">
        <v>8.4</v>
      </c>
      <c r="I18" s="121">
        <f t="shared" si="1"/>
        <v>1680</v>
      </c>
      <c r="J18" s="193">
        <v>3.0999999999999999E-3</v>
      </c>
      <c r="K18" s="143">
        <f t="shared" si="2"/>
        <v>5.2080000000000002</v>
      </c>
      <c r="L18" s="184"/>
      <c r="M18" s="30"/>
    </row>
    <row r="19" spans="1:13" ht="13.5" customHeight="1">
      <c r="A19" s="117" t="s">
        <v>573</v>
      </c>
      <c r="B19" s="118"/>
      <c r="C19" s="119"/>
      <c r="D19" s="119"/>
      <c r="E19" s="119"/>
      <c r="F19" s="120"/>
      <c r="G19" s="112">
        <f>100+100+100</f>
        <v>300</v>
      </c>
      <c r="H19" s="57">
        <v>5.4</v>
      </c>
      <c r="I19" s="121">
        <f t="shared" si="1"/>
        <v>1620</v>
      </c>
      <c r="J19" s="193">
        <v>3.0999999999999999E-3</v>
      </c>
      <c r="K19" s="143">
        <f t="shared" si="2"/>
        <v>5.0220000000000002</v>
      </c>
      <c r="L19" s="184"/>
      <c r="M19" s="30"/>
    </row>
    <row r="20" spans="1:13" ht="13.5" customHeight="1">
      <c r="A20" s="117" t="s">
        <v>574</v>
      </c>
      <c r="B20" s="118"/>
      <c r="C20" s="119"/>
      <c r="D20" s="119"/>
      <c r="E20" s="119"/>
      <c r="F20" s="120"/>
      <c r="G20" s="112">
        <f>100+100+100</f>
        <v>300</v>
      </c>
      <c r="H20" s="57">
        <v>5.4</v>
      </c>
      <c r="I20" s="121">
        <f t="shared" si="1"/>
        <v>1620</v>
      </c>
      <c r="J20" s="193">
        <v>3.0999999999999999E-3</v>
      </c>
      <c r="K20" s="143">
        <f t="shared" si="2"/>
        <v>5.0220000000000002</v>
      </c>
      <c r="L20" s="184"/>
      <c r="M20" s="30"/>
    </row>
    <row r="21" spans="1:13" ht="13.5" customHeight="1">
      <c r="A21" s="117" t="s">
        <v>440</v>
      </c>
      <c r="B21" s="118"/>
      <c r="C21" s="119"/>
      <c r="D21" s="119"/>
      <c r="E21" s="119"/>
      <c r="F21" s="120"/>
      <c r="G21" s="112">
        <f>329.98</f>
        <v>329.98</v>
      </c>
      <c r="H21" s="57">
        <v>8.4</v>
      </c>
      <c r="I21" s="121">
        <f t="shared" si="1"/>
        <v>2771.8320000000003</v>
      </c>
      <c r="J21" s="193">
        <v>3.0999999999999999E-3</v>
      </c>
      <c r="K21" s="143">
        <f t="shared" si="2"/>
        <v>8.592679200000001</v>
      </c>
      <c r="L21" s="184"/>
      <c r="M21" s="30"/>
    </row>
    <row r="22" spans="1:13" ht="13.5" customHeight="1">
      <c r="A22" s="117" t="s">
        <v>441</v>
      </c>
      <c r="B22" s="118"/>
      <c r="C22" s="119"/>
      <c r="D22" s="119"/>
      <c r="E22" s="119"/>
      <c r="F22" s="120"/>
      <c r="G22" s="112">
        <v>329.58</v>
      </c>
      <c r="H22" s="57">
        <v>8.4</v>
      </c>
      <c r="I22" s="121">
        <f t="shared" si="1"/>
        <v>2768.4720000000002</v>
      </c>
      <c r="J22" s="193">
        <v>3.0999999999999999E-3</v>
      </c>
      <c r="K22" s="143">
        <f t="shared" si="2"/>
        <v>8.5822631999999999</v>
      </c>
      <c r="L22" s="184"/>
      <c r="M22" s="30"/>
    </row>
    <row r="23" spans="1:13" ht="13.5" customHeight="1">
      <c r="A23" s="117" t="s">
        <v>575</v>
      </c>
      <c r="B23" s="118"/>
      <c r="C23" s="119"/>
      <c r="D23" s="119"/>
      <c r="E23" s="119"/>
      <c r="F23" s="120"/>
      <c r="G23" s="112">
        <f>100+100+101.5+131.48</f>
        <v>432.98</v>
      </c>
      <c r="H23" s="57">
        <v>8.4</v>
      </c>
      <c r="I23" s="121">
        <f t="shared" si="1"/>
        <v>3637.0320000000002</v>
      </c>
      <c r="J23" s="193">
        <v>3.0999999999999999E-3</v>
      </c>
      <c r="K23" s="143">
        <f t="shared" si="2"/>
        <v>11.2747992</v>
      </c>
      <c r="L23" s="184"/>
      <c r="M23" s="30"/>
    </row>
    <row r="24" spans="1:13" ht="13.5" customHeight="1">
      <c r="A24" s="124" t="s">
        <v>113</v>
      </c>
      <c r="B24" s="125"/>
      <c r="C24" s="126"/>
      <c r="D24" s="126"/>
      <c r="E24" s="126"/>
      <c r="F24" s="127"/>
      <c r="G24" s="128"/>
      <c r="H24" s="113"/>
      <c r="I24" s="121">
        <v>6268.78</v>
      </c>
      <c r="J24" s="193">
        <v>3.0999999999999999E-3</v>
      </c>
      <c r="K24" s="143">
        <f t="shared" si="0"/>
        <v>19.433218</v>
      </c>
      <c r="L24" s="184"/>
      <c r="M24" s="30"/>
    </row>
    <row r="25" spans="1:13" ht="13.5" customHeight="1">
      <c r="A25" s="174" t="s">
        <v>63</v>
      </c>
      <c r="B25" s="175"/>
      <c r="C25" s="176"/>
      <c r="D25" s="177"/>
      <c r="E25" s="175"/>
      <c r="F25" s="176"/>
      <c r="G25" s="179"/>
      <c r="H25" s="180"/>
      <c r="I25" s="66">
        <f>ROUND(SUM(I10:I24),3)</f>
        <v>41913.758000000002</v>
      </c>
      <c r="J25" s="194"/>
      <c r="K25" s="66">
        <f>SUM(K10:K24)</f>
        <v>129.93264980000004</v>
      </c>
      <c r="L25" s="84"/>
      <c r="M25" s="30"/>
    </row>
    <row r="26" spans="1:13" ht="13.5" customHeight="1">
      <c r="A26" s="1071" t="str">
        <f>Escav!A26:F26</f>
        <v>Sorriso, Fevereiro de 2020</v>
      </c>
      <c r="B26" s="1072"/>
      <c r="C26" s="1072"/>
      <c r="D26" s="1072"/>
      <c r="E26" s="1072"/>
      <c r="F26" s="1072"/>
      <c r="G26" s="85"/>
      <c r="H26" s="85"/>
      <c r="I26" s="85"/>
      <c r="J26" s="85"/>
      <c r="K26" s="85"/>
      <c r="L26" s="86"/>
    </row>
    <row r="27" spans="1:13" ht="13.5" customHeight="1">
      <c r="A27" s="220"/>
      <c r="B27" s="221"/>
      <c r="C27" s="221"/>
      <c r="D27" s="222"/>
      <c r="E27" s="222"/>
      <c r="F27" s="221"/>
      <c r="G27" s="221"/>
      <c r="H27" s="222"/>
      <c r="I27" s="223"/>
      <c r="J27" s="221"/>
      <c r="K27" s="222"/>
      <c r="L27" s="53"/>
    </row>
    <row r="28" spans="1:13" ht="13.5" customHeight="1">
      <c r="A28" s="137"/>
      <c r="B28" s="138"/>
      <c r="C28" s="139"/>
      <c r="D28" s="140"/>
      <c r="E28" s="141"/>
      <c r="F28" s="138"/>
      <c r="G28" s="138"/>
      <c r="H28" s="140"/>
      <c r="I28" s="139"/>
      <c r="J28" s="138"/>
      <c r="K28" s="140"/>
      <c r="L28" s="142"/>
    </row>
    <row r="29" spans="1:13">
      <c r="A29" s="33"/>
      <c r="B29" s="33"/>
      <c r="C29" s="33"/>
      <c r="D29" s="33"/>
      <c r="E29" s="33"/>
      <c r="F29" s="33"/>
      <c r="G29" s="33"/>
      <c r="H29" s="33"/>
      <c r="I29" s="33"/>
      <c r="J29" s="33"/>
      <c r="K29" s="33"/>
      <c r="L29" s="33"/>
    </row>
  </sheetData>
  <mergeCells count="7">
    <mergeCell ref="A1:K3"/>
    <mergeCell ref="L8:L9"/>
    <mergeCell ref="J8:J9"/>
    <mergeCell ref="A10:F10"/>
    <mergeCell ref="A26:F26"/>
    <mergeCell ref="A8:F8"/>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showGridLines="0" view="pageBreakPreview" zoomScaleNormal="85" zoomScaleSheetLayoutView="100" workbookViewId="0">
      <selection activeCell="K21" sqref="K21"/>
    </sheetView>
  </sheetViews>
  <sheetFormatPr defaultColWidth="10.7109375" defaultRowHeight="12"/>
  <cols>
    <col min="1" max="1" width="6.7109375" style="34" customWidth="1"/>
    <col min="2" max="2" width="2.5703125" style="34" customWidth="1"/>
    <col min="3" max="3" width="6.7109375" style="34" customWidth="1"/>
    <col min="4" max="4" width="2.5703125" style="34" customWidth="1"/>
    <col min="5" max="5" width="1.7109375" style="34" customWidth="1"/>
    <col min="6" max="6" width="13.28515625" style="34" customWidth="1"/>
    <col min="7" max="12" width="12.7109375" style="34" customWidth="1"/>
    <col min="13" max="13" width="29.7109375" style="34" customWidth="1"/>
    <col min="14" max="252" width="10.7109375" style="24" customWidth="1"/>
    <col min="253" max="16384" width="10.7109375" style="24"/>
  </cols>
  <sheetData>
    <row r="1" spans="1:15" ht="15" customHeight="1">
      <c r="A1" s="1118" t="str">
        <f>Escav!A1:K3</f>
        <v>PREFEITURA MUNICIPAL DE SORRISO</v>
      </c>
      <c r="B1" s="1119"/>
      <c r="C1" s="1119"/>
      <c r="D1" s="1119"/>
      <c r="E1" s="1119"/>
      <c r="F1" s="1119"/>
      <c r="G1" s="1119"/>
      <c r="H1" s="1119"/>
      <c r="I1" s="1119"/>
      <c r="J1" s="1119"/>
      <c r="K1" s="1120"/>
      <c r="L1" s="230"/>
      <c r="M1" s="68"/>
      <c r="O1" s="25"/>
    </row>
    <row r="2" spans="1:15" ht="15" customHeight="1">
      <c r="A2" s="1121"/>
      <c r="B2" s="1122"/>
      <c r="C2" s="1122"/>
      <c r="D2" s="1122"/>
      <c r="E2" s="1122"/>
      <c r="F2" s="1122"/>
      <c r="G2" s="1122"/>
      <c r="H2" s="1122"/>
      <c r="I2" s="1122"/>
      <c r="J2" s="1122"/>
      <c r="K2" s="1123"/>
      <c r="L2" s="231"/>
      <c r="M2" s="54"/>
      <c r="O2" s="25"/>
    </row>
    <row r="3" spans="1:15" ht="15" customHeight="1">
      <c r="A3" s="1124"/>
      <c r="B3" s="1125"/>
      <c r="C3" s="1125"/>
      <c r="D3" s="1125"/>
      <c r="E3" s="1125"/>
      <c r="F3" s="1125"/>
      <c r="G3" s="1125"/>
      <c r="H3" s="1125"/>
      <c r="I3" s="1125"/>
      <c r="J3" s="1125"/>
      <c r="K3" s="1126"/>
      <c r="L3" s="232"/>
      <c r="M3" s="53" t="s">
        <v>27</v>
      </c>
    </row>
    <row r="4" spans="1:15" ht="15" customHeight="1">
      <c r="A4" s="233" t="s">
        <v>28</v>
      </c>
      <c r="B4" s="234"/>
      <c r="C4" s="234" t="str">
        <f>Escav!C4</f>
        <v>Execução de Pavimentação Asfáltica</v>
      </c>
      <c r="D4" s="235"/>
      <c r="E4" s="235"/>
      <c r="F4" s="235"/>
      <c r="G4" s="235"/>
      <c r="H4" s="235"/>
      <c r="I4" s="234"/>
      <c r="J4" s="235"/>
      <c r="K4" s="236"/>
      <c r="L4" s="237"/>
      <c r="M4" s="1073" t="s">
        <v>78</v>
      </c>
    </row>
    <row r="5" spans="1:15" ht="15" customHeight="1">
      <c r="A5" s="238" t="s">
        <v>30</v>
      </c>
      <c r="B5" s="239"/>
      <c r="C5" s="239" t="str">
        <f>Escav!C5</f>
        <v>Ruas do Distrito de Primaverinha</v>
      </c>
      <c r="D5" s="240"/>
      <c r="E5" s="240"/>
      <c r="F5" s="240"/>
      <c r="G5" s="240"/>
      <c r="H5" s="240"/>
      <c r="I5" s="239"/>
      <c r="J5" s="240"/>
      <c r="K5" s="241"/>
      <c r="L5" s="237"/>
      <c r="M5" s="1073"/>
    </row>
    <row r="6" spans="1:15" ht="15" customHeight="1">
      <c r="A6" s="238" t="s">
        <v>31</v>
      </c>
      <c r="B6" s="239"/>
      <c r="C6" s="239" t="str">
        <f>Escav!C6</f>
        <v>Distrito de Primaverinha</v>
      </c>
      <c r="D6" s="242"/>
      <c r="E6" s="240"/>
      <c r="F6" s="242"/>
      <c r="G6" s="242"/>
      <c r="H6" s="242"/>
      <c r="I6" s="239"/>
      <c r="J6" s="242"/>
      <c r="K6" s="241"/>
      <c r="L6" s="243"/>
      <c r="M6" s="54" t="s">
        <v>48</v>
      </c>
    </row>
    <row r="7" spans="1:15" ht="15" customHeight="1">
      <c r="A7" s="244" t="s">
        <v>33</v>
      </c>
      <c r="B7" s="245"/>
      <c r="C7" s="246" t="s">
        <v>34</v>
      </c>
      <c r="D7" s="247"/>
      <c r="E7" s="247"/>
      <c r="F7" s="245"/>
      <c r="G7" s="246"/>
      <c r="H7" s="246"/>
      <c r="I7" s="245"/>
      <c r="J7" s="246"/>
      <c r="K7" s="248"/>
      <c r="L7" s="249"/>
      <c r="M7" s="55"/>
    </row>
    <row r="8" spans="1:15" ht="15" customHeight="1">
      <c r="A8" s="1074" t="s">
        <v>35</v>
      </c>
      <c r="B8" s="1075"/>
      <c r="C8" s="1075"/>
      <c r="D8" s="1075"/>
      <c r="E8" s="1075"/>
      <c r="F8" s="1076"/>
      <c r="G8" s="250" t="s">
        <v>36</v>
      </c>
      <c r="H8" s="250" t="s">
        <v>37</v>
      </c>
      <c r="I8" s="250" t="s">
        <v>38</v>
      </c>
      <c r="J8" s="250" t="s">
        <v>51</v>
      </c>
      <c r="K8" s="250" t="s">
        <v>77</v>
      </c>
      <c r="L8" s="250" t="s">
        <v>76</v>
      </c>
      <c r="M8" s="1077" t="s">
        <v>41</v>
      </c>
    </row>
    <row r="9" spans="1:15" ht="15" customHeight="1">
      <c r="A9" s="251"/>
      <c r="B9" s="252"/>
      <c r="C9" s="253"/>
      <c r="D9" s="252"/>
      <c r="E9" s="252"/>
      <c r="F9" s="253"/>
      <c r="G9" s="254" t="s">
        <v>42</v>
      </c>
      <c r="H9" s="254" t="s">
        <v>42</v>
      </c>
      <c r="I9" s="254" t="s">
        <v>43</v>
      </c>
      <c r="J9" s="254" t="s">
        <v>49</v>
      </c>
      <c r="K9" s="254" t="s">
        <v>418</v>
      </c>
      <c r="L9" s="254" t="s">
        <v>48</v>
      </c>
      <c r="M9" s="1078"/>
    </row>
    <row r="10" spans="1:15" ht="13.5" customHeight="1">
      <c r="A10" s="1079" t="s">
        <v>576</v>
      </c>
      <c r="B10" s="1080"/>
      <c r="C10" s="1080"/>
      <c r="D10" s="1080"/>
      <c r="E10" s="1080"/>
      <c r="F10" s="1081"/>
      <c r="G10" s="112">
        <f>115+115+100+99.2+100</f>
        <v>529.20000000000005</v>
      </c>
      <c r="H10" s="57">
        <v>8.4</v>
      </c>
      <c r="I10" s="114">
        <f>H10*G10</f>
        <v>4445.2800000000007</v>
      </c>
      <c r="J10" s="186">
        <v>230</v>
      </c>
      <c r="K10" s="193">
        <v>2.2499999999999999E-2</v>
      </c>
      <c r="L10" s="143">
        <f t="shared" ref="L10:L24" si="0">I10*J10*K10</f>
        <v>23004.324000000001</v>
      </c>
      <c r="M10" s="184"/>
      <c r="N10" s="30"/>
    </row>
    <row r="11" spans="1:15" ht="13.5" customHeight="1">
      <c r="A11" s="1079" t="s">
        <v>568</v>
      </c>
      <c r="B11" s="1080"/>
      <c r="C11" s="1080"/>
      <c r="D11" s="1080"/>
      <c r="E11" s="1080"/>
      <c r="F11" s="1081"/>
      <c r="G11" s="112">
        <v>130</v>
      </c>
      <c r="H11" s="57">
        <v>7.4</v>
      </c>
      <c r="I11" s="121">
        <f t="shared" ref="I11:I23" si="1">H11*G11</f>
        <v>962</v>
      </c>
      <c r="J11" s="186">
        <v>230</v>
      </c>
      <c r="K11" s="193">
        <v>2.2499999999999999E-2</v>
      </c>
      <c r="L11" s="143">
        <f t="shared" si="0"/>
        <v>4978.3499999999995</v>
      </c>
      <c r="M11" s="184"/>
      <c r="N11" s="30"/>
    </row>
    <row r="12" spans="1:15" ht="13.5" customHeight="1">
      <c r="A12" s="930" t="s">
        <v>569</v>
      </c>
      <c r="B12" s="122"/>
      <c r="C12" s="122"/>
      <c r="D12" s="122"/>
      <c r="E12" s="122"/>
      <c r="F12" s="123"/>
      <c r="G12" s="112">
        <f>94+73.45+94+94</f>
        <v>355.45</v>
      </c>
      <c r="H12" s="57">
        <v>7.4</v>
      </c>
      <c r="I12" s="121">
        <f t="shared" si="1"/>
        <v>2630.33</v>
      </c>
      <c r="J12" s="186">
        <v>230</v>
      </c>
      <c r="K12" s="193">
        <v>2.2499999999999999E-2</v>
      </c>
      <c r="L12" s="143">
        <f t="shared" si="0"/>
        <v>13611.95775</v>
      </c>
      <c r="M12" s="184"/>
      <c r="N12" s="30"/>
    </row>
    <row r="13" spans="1:15" ht="13.5" customHeight="1">
      <c r="A13" s="930" t="s">
        <v>570</v>
      </c>
      <c r="B13" s="122"/>
      <c r="C13" s="122"/>
      <c r="D13" s="122"/>
      <c r="E13" s="122"/>
      <c r="F13" s="123"/>
      <c r="G13" s="112">
        <f>94+59.5+94+94+94</f>
        <v>435.5</v>
      </c>
      <c r="H13" s="57">
        <v>7.4</v>
      </c>
      <c r="I13" s="121">
        <f t="shared" si="1"/>
        <v>3222.7000000000003</v>
      </c>
      <c r="J13" s="186">
        <v>230</v>
      </c>
      <c r="K13" s="193">
        <v>2.2499999999999999E-2</v>
      </c>
      <c r="L13" s="143">
        <f t="shared" si="0"/>
        <v>16677.472500000003</v>
      </c>
      <c r="M13" s="184"/>
      <c r="N13" s="30"/>
    </row>
    <row r="14" spans="1:15" ht="13.5" customHeight="1">
      <c r="A14" s="117" t="s">
        <v>437</v>
      </c>
      <c r="B14" s="118"/>
      <c r="C14" s="122"/>
      <c r="D14" s="122"/>
      <c r="E14" s="122"/>
      <c r="F14" s="123"/>
      <c r="G14" s="112">
        <f>115+115</f>
        <v>230</v>
      </c>
      <c r="H14" s="57">
        <v>5.4</v>
      </c>
      <c r="I14" s="121">
        <f t="shared" si="1"/>
        <v>1242</v>
      </c>
      <c r="J14" s="186">
        <v>230</v>
      </c>
      <c r="K14" s="193">
        <v>2.2499999999999999E-2</v>
      </c>
      <c r="L14" s="143">
        <f t="shared" si="0"/>
        <v>6427.3499999999995</v>
      </c>
      <c r="M14" s="184"/>
      <c r="N14" s="30"/>
    </row>
    <row r="15" spans="1:15" ht="13.5" customHeight="1">
      <c r="A15" s="117" t="s">
        <v>438</v>
      </c>
      <c r="B15" s="118"/>
      <c r="C15" s="119"/>
      <c r="D15" s="119"/>
      <c r="E15" s="119"/>
      <c r="F15" s="120"/>
      <c r="G15" s="112">
        <f>115+115</f>
        <v>230</v>
      </c>
      <c r="H15" s="57">
        <v>5.4</v>
      </c>
      <c r="I15" s="121">
        <f t="shared" si="1"/>
        <v>1242</v>
      </c>
      <c r="J15" s="186">
        <v>230</v>
      </c>
      <c r="K15" s="193">
        <v>2.2499999999999999E-2</v>
      </c>
      <c r="L15" s="143">
        <f t="shared" si="0"/>
        <v>6427.3499999999995</v>
      </c>
      <c r="M15" s="184"/>
      <c r="N15" s="30"/>
    </row>
    <row r="16" spans="1:15" ht="13.5" customHeight="1">
      <c r="A16" s="117" t="s">
        <v>571</v>
      </c>
      <c r="B16" s="118"/>
      <c r="C16" s="119"/>
      <c r="D16" s="119"/>
      <c r="E16" s="119"/>
      <c r="F16" s="120"/>
      <c r="G16" s="112">
        <f>690.28+50.5</f>
        <v>740.78</v>
      </c>
      <c r="H16" s="57">
        <v>9.4</v>
      </c>
      <c r="I16" s="121">
        <f t="shared" si="1"/>
        <v>6963.3320000000003</v>
      </c>
      <c r="J16" s="186">
        <v>230</v>
      </c>
      <c r="K16" s="193">
        <v>2.2499999999999999E-2</v>
      </c>
      <c r="L16" s="143">
        <f t="shared" ref="L16:L23" si="2">I16*J16*K16</f>
        <v>36035.2431</v>
      </c>
      <c r="M16" s="184"/>
      <c r="N16" s="30"/>
    </row>
    <row r="17" spans="1:14" ht="13.5" customHeight="1">
      <c r="A17" s="117" t="s">
        <v>439</v>
      </c>
      <c r="B17" s="118"/>
      <c r="C17" s="119"/>
      <c r="D17" s="119"/>
      <c r="E17" s="119"/>
      <c r="F17" s="120"/>
      <c r="G17" s="112">
        <v>100</v>
      </c>
      <c r="H17" s="57">
        <v>8.4</v>
      </c>
      <c r="I17" s="121">
        <f t="shared" si="1"/>
        <v>840</v>
      </c>
      <c r="J17" s="186">
        <v>230</v>
      </c>
      <c r="K17" s="193">
        <v>2.2499999999999999E-2</v>
      </c>
      <c r="L17" s="143">
        <f t="shared" si="2"/>
        <v>4347</v>
      </c>
      <c r="M17" s="184"/>
      <c r="N17" s="30"/>
    </row>
    <row r="18" spans="1:14" ht="13.5" customHeight="1">
      <c r="A18" s="117" t="s">
        <v>572</v>
      </c>
      <c r="B18" s="118"/>
      <c r="C18" s="119"/>
      <c r="D18" s="119"/>
      <c r="E18" s="119"/>
      <c r="F18" s="120"/>
      <c r="G18" s="112">
        <f>100+100</f>
        <v>200</v>
      </c>
      <c r="H18" s="57">
        <v>8.4</v>
      </c>
      <c r="I18" s="121">
        <f t="shared" si="1"/>
        <v>1680</v>
      </c>
      <c r="J18" s="186">
        <v>230</v>
      </c>
      <c r="K18" s="193">
        <v>2.2499999999999999E-2</v>
      </c>
      <c r="L18" s="143">
        <f t="shared" si="2"/>
        <v>8694</v>
      </c>
      <c r="M18" s="184"/>
      <c r="N18" s="30"/>
    </row>
    <row r="19" spans="1:14" ht="13.5" customHeight="1">
      <c r="A19" s="117" t="s">
        <v>573</v>
      </c>
      <c r="B19" s="118"/>
      <c r="C19" s="119"/>
      <c r="D19" s="119"/>
      <c r="E19" s="119"/>
      <c r="F19" s="120"/>
      <c r="G19" s="112">
        <f>100+100+100</f>
        <v>300</v>
      </c>
      <c r="H19" s="57">
        <v>5.4</v>
      </c>
      <c r="I19" s="121">
        <f t="shared" si="1"/>
        <v>1620</v>
      </c>
      <c r="J19" s="186">
        <v>230</v>
      </c>
      <c r="K19" s="193">
        <v>2.2499999999999999E-2</v>
      </c>
      <c r="L19" s="143">
        <f t="shared" ref="L19:L20" si="3">I19*J19*K19</f>
        <v>8383.5</v>
      </c>
      <c r="M19" s="184"/>
      <c r="N19" s="30"/>
    </row>
    <row r="20" spans="1:14" ht="13.5" customHeight="1">
      <c r="A20" s="117" t="s">
        <v>574</v>
      </c>
      <c r="B20" s="118"/>
      <c r="C20" s="119"/>
      <c r="D20" s="119"/>
      <c r="E20" s="119"/>
      <c r="F20" s="120"/>
      <c r="G20" s="112">
        <f>100+100+100</f>
        <v>300</v>
      </c>
      <c r="H20" s="57">
        <v>5.4</v>
      </c>
      <c r="I20" s="121">
        <f t="shared" si="1"/>
        <v>1620</v>
      </c>
      <c r="J20" s="186">
        <v>230</v>
      </c>
      <c r="K20" s="193">
        <v>2.2499999999999999E-2</v>
      </c>
      <c r="L20" s="143">
        <f t="shared" si="3"/>
        <v>8383.5</v>
      </c>
      <c r="M20" s="184"/>
      <c r="N20" s="30"/>
    </row>
    <row r="21" spans="1:14" ht="13.5" customHeight="1">
      <c r="A21" s="117" t="s">
        <v>440</v>
      </c>
      <c r="B21" s="118"/>
      <c r="C21" s="119"/>
      <c r="D21" s="119"/>
      <c r="E21" s="119"/>
      <c r="F21" s="120"/>
      <c r="G21" s="112">
        <f>329.98</f>
        <v>329.98</v>
      </c>
      <c r="H21" s="57">
        <v>8.4</v>
      </c>
      <c r="I21" s="121">
        <f t="shared" si="1"/>
        <v>2771.8320000000003</v>
      </c>
      <c r="J21" s="186">
        <v>230</v>
      </c>
      <c r="K21" s="193">
        <v>2.2499999999999999E-2</v>
      </c>
      <c r="L21" s="143">
        <f t="shared" si="2"/>
        <v>14344.230600000003</v>
      </c>
      <c r="M21" s="184"/>
      <c r="N21" s="30"/>
    </row>
    <row r="22" spans="1:14" ht="13.5" customHeight="1">
      <c r="A22" s="117" t="s">
        <v>441</v>
      </c>
      <c r="B22" s="118"/>
      <c r="C22" s="119"/>
      <c r="D22" s="119"/>
      <c r="E22" s="119"/>
      <c r="F22" s="120"/>
      <c r="G22" s="112">
        <v>329.58</v>
      </c>
      <c r="H22" s="57">
        <v>8.4</v>
      </c>
      <c r="I22" s="121">
        <f t="shared" si="1"/>
        <v>2768.4720000000002</v>
      </c>
      <c r="J22" s="186">
        <v>230</v>
      </c>
      <c r="K22" s="193">
        <v>2.2499999999999999E-2</v>
      </c>
      <c r="L22" s="143">
        <f t="shared" si="2"/>
        <v>14326.8426</v>
      </c>
      <c r="M22" s="184"/>
      <c r="N22" s="30"/>
    </row>
    <row r="23" spans="1:14" ht="13.5" customHeight="1">
      <c r="A23" s="117" t="s">
        <v>575</v>
      </c>
      <c r="B23" s="118"/>
      <c r="C23" s="119"/>
      <c r="D23" s="119"/>
      <c r="E23" s="119"/>
      <c r="F23" s="120"/>
      <c r="G23" s="112">
        <f>100+100+101.5+131.48</f>
        <v>432.98</v>
      </c>
      <c r="H23" s="57">
        <v>8.4</v>
      </c>
      <c r="I23" s="121">
        <f t="shared" si="1"/>
        <v>3637.0320000000002</v>
      </c>
      <c r="J23" s="186">
        <v>230</v>
      </c>
      <c r="K23" s="193">
        <v>2.2499999999999999E-2</v>
      </c>
      <c r="L23" s="143">
        <f t="shared" si="2"/>
        <v>18821.640599999999</v>
      </c>
      <c r="M23" s="184"/>
      <c r="N23" s="30"/>
    </row>
    <row r="24" spans="1:14" ht="13.5" customHeight="1">
      <c r="A24" s="124" t="s">
        <v>113</v>
      </c>
      <c r="B24" s="125"/>
      <c r="C24" s="126"/>
      <c r="D24" s="126"/>
      <c r="E24" s="126"/>
      <c r="F24" s="127"/>
      <c r="G24" s="128"/>
      <c r="H24" s="113"/>
      <c r="I24" s="121">
        <v>6268.78</v>
      </c>
      <c r="J24" s="186">
        <v>230</v>
      </c>
      <c r="K24" s="193">
        <v>2.2499999999999999E-2</v>
      </c>
      <c r="L24" s="143">
        <f t="shared" si="0"/>
        <v>32440.936499999996</v>
      </c>
      <c r="M24" s="184"/>
      <c r="N24" s="30"/>
    </row>
    <row r="25" spans="1:14" ht="13.5" customHeight="1">
      <c r="A25" s="174" t="s">
        <v>61</v>
      </c>
      <c r="B25" s="175"/>
      <c r="C25" s="176"/>
      <c r="D25" s="177"/>
      <c r="E25" s="175"/>
      <c r="F25" s="176"/>
      <c r="G25" s="179"/>
      <c r="H25" s="180"/>
      <c r="I25" s="66">
        <f>ROUND(SUM(I10:I24),3)</f>
        <v>41913.758000000002</v>
      </c>
      <c r="J25" s="67"/>
      <c r="K25" s="179"/>
      <c r="L25" s="144">
        <f>SUM(L10:L24)</f>
        <v>216903.69765000005</v>
      </c>
      <c r="M25" s="84"/>
      <c r="N25" s="30"/>
    </row>
    <row r="26" spans="1:14" ht="13.5" customHeight="1">
      <c r="A26" s="1071" t="str">
        <f>Escav!A26:F26</f>
        <v>Sorriso, Fevereiro de 2020</v>
      </c>
      <c r="B26" s="1072"/>
      <c r="C26" s="1072"/>
      <c r="D26" s="1072"/>
      <c r="E26" s="1072"/>
      <c r="F26" s="1072"/>
      <c r="G26" s="85"/>
      <c r="H26" s="85"/>
      <c r="I26" s="85"/>
      <c r="J26" s="85"/>
      <c r="K26" s="85"/>
      <c r="L26" s="85"/>
      <c r="M26" s="86"/>
    </row>
    <row r="27" spans="1:14" ht="13.5" customHeight="1">
      <c r="A27" s="220"/>
      <c r="B27" s="221"/>
      <c r="C27" s="221"/>
      <c r="D27" s="222"/>
      <c r="E27" s="222"/>
      <c r="F27" s="221"/>
      <c r="G27" s="221"/>
      <c r="H27" s="222"/>
      <c r="I27" s="223"/>
      <c r="J27" s="221"/>
      <c r="K27" s="222"/>
      <c r="L27" s="221"/>
      <c r="M27" s="53"/>
    </row>
    <row r="28" spans="1:14" ht="13.5" customHeight="1">
      <c r="A28" s="137"/>
      <c r="B28" s="138"/>
      <c r="C28" s="139"/>
      <c r="D28" s="140"/>
      <c r="E28" s="141"/>
      <c r="F28" s="138"/>
      <c r="G28" s="138"/>
      <c r="H28" s="140"/>
      <c r="I28" s="139"/>
      <c r="J28" s="138"/>
      <c r="K28" s="140"/>
      <c r="L28" s="138"/>
      <c r="M28" s="142"/>
    </row>
    <row r="29" spans="1:14">
      <c r="A29" s="33"/>
      <c r="B29" s="33"/>
      <c r="C29" s="33"/>
      <c r="D29" s="33"/>
      <c r="E29" s="33"/>
      <c r="F29" s="33"/>
      <c r="G29" s="33"/>
      <c r="H29" s="33"/>
      <c r="I29" s="33"/>
      <c r="J29" s="33"/>
      <c r="K29" s="33"/>
      <c r="L29" s="33"/>
      <c r="M29" s="33"/>
    </row>
  </sheetData>
  <mergeCells count="7">
    <mergeCell ref="A1:K3"/>
    <mergeCell ref="M8:M9"/>
    <mergeCell ref="A26:F26"/>
    <mergeCell ref="M4:M5"/>
    <mergeCell ref="A8:F8"/>
    <mergeCell ref="A10:F10"/>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7"/>
  <sheetViews>
    <sheetView showGridLines="0" view="pageBreakPreview" topLeftCell="A4" zoomScaleNormal="85" zoomScaleSheetLayoutView="100" workbookViewId="0">
      <selection activeCell="M20" sqref="M20"/>
    </sheetView>
  </sheetViews>
  <sheetFormatPr defaultColWidth="10.7109375" defaultRowHeight="12"/>
  <cols>
    <col min="1" max="1" width="8.5703125" style="34" customWidth="1"/>
    <col min="2" max="2" width="11.140625" style="34" customWidth="1"/>
    <col min="3" max="3" width="38" style="34" customWidth="1"/>
    <col min="4" max="4" width="11.140625" style="34" customWidth="1"/>
    <col min="5" max="5" width="12.42578125" style="34" customWidth="1"/>
    <col min="6" max="6" width="10" style="34" customWidth="1"/>
    <col min="7" max="7" width="9.85546875" style="34" customWidth="1"/>
    <col min="8" max="8" width="15.42578125" style="34" customWidth="1"/>
    <col min="9" max="10" width="12.7109375" style="34" customWidth="1"/>
    <col min="11" max="11" width="14.28515625" style="34" customWidth="1"/>
    <col min="12" max="250" width="10.7109375" style="24" customWidth="1"/>
    <col min="251" max="256" width="10.7109375" style="24"/>
    <col min="257" max="257" width="8.5703125" style="24" customWidth="1"/>
    <col min="258" max="258" width="11.140625" style="24" customWidth="1"/>
    <col min="259" max="259" width="38" style="24" customWidth="1"/>
    <col min="260" max="260" width="11.140625" style="24" customWidth="1"/>
    <col min="261" max="261" width="12.42578125" style="24" customWidth="1"/>
    <col min="262" max="262" width="10" style="24" customWidth="1"/>
    <col min="263" max="263" width="9.85546875" style="24" customWidth="1"/>
    <col min="264" max="264" width="15.42578125" style="24" customWidth="1"/>
    <col min="265" max="266" width="12.7109375" style="24" customWidth="1"/>
    <col min="267" max="267" width="14.28515625" style="24" customWidth="1"/>
    <col min="268" max="506" width="10.7109375" style="24" customWidth="1"/>
    <col min="507" max="512" width="10.7109375" style="24"/>
    <col min="513" max="513" width="8.5703125" style="24" customWidth="1"/>
    <col min="514" max="514" width="11.140625" style="24" customWidth="1"/>
    <col min="515" max="515" width="38" style="24" customWidth="1"/>
    <col min="516" max="516" width="11.140625" style="24" customWidth="1"/>
    <col min="517" max="517" width="12.42578125" style="24" customWidth="1"/>
    <col min="518" max="518" width="10" style="24" customWidth="1"/>
    <col min="519" max="519" width="9.85546875" style="24" customWidth="1"/>
    <col min="520" max="520" width="15.42578125" style="24" customWidth="1"/>
    <col min="521" max="522" width="12.7109375" style="24" customWidth="1"/>
    <col min="523" max="523" width="14.28515625" style="24" customWidth="1"/>
    <col min="524" max="762" width="10.7109375" style="24" customWidth="1"/>
    <col min="763" max="768" width="10.7109375" style="24"/>
    <col min="769" max="769" width="8.5703125" style="24" customWidth="1"/>
    <col min="770" max="770" width="11.140625" style="24" customWidth="1"/>
    <col min="771" max="771" width="38" style="24" customWidth="1"/>
    <col min="772" max="772" width="11.140625" style="24" customWidth="1"/>
    <col min="773" max="773" width="12.42578125" style="24" customWidth="1"/>
    <col min="774" max="774" width="10" style="24" customWidth="1"/>
    <col min="775" max="775" width="9.85546875" style="24" customWidth="1"/>
    <col min="776" max="776" width="15.42578125" style="24" customWidth="1"/>
    <col min="777" max="778" width="12.7109375" style="24" customWidth="1"/>
    <col min="779" max="779" width="14.28515625" style="24" customWidth="1"/>
    <col min="780" max="1018" width="10.7109375" style="24" customWidth="1"/>
    <col min="1019" max="1024" width="10.7109375" style="24"/>
    <col min="1025" max="1025" width="8.5703125" style="24" customWidth="1"/>
    <col min="1026" max="1026" width="11.140625" style="24" customWidth="1"/>
    <col min="1027" max="1027" width="38" style="24" customWidth="1"/>
    <col min="1028" max="1028" width="11.140625" style="24" customWidth="1"/>
    <col min="1029" max="1029" width="12.42578125" style="24" customWidth="1"/>
    <col min="1030" max="1030" width="10" style="24" customWidth="1"/>
    <col min="1031" max="1031" width="9.85546875" style="24" customWidth="1"/>
    <col min="1032" max="1032" width="15.42578125" style="24" customWidth="1"/>
    <col min="1033" max="1034" width="12.7109375" style="24" customWidth="1"/>
    <col min="1035" max="1035" width="14.28515625" style="24" customWidth="1"/>
    <col min="1036" max="1274" width="10.7109375" style="24" customWidth="1"/>
    <col min="1275" max="1280" width="10.7109375" style="24"/>
    <col min="1281" max="1281" width="8.5703125" style="24" customWidth="1"/>
    <col min="1282" max="1282" width="11.140625" style="24" customWidth="1"/>
    <col min="1283" max="1283" width="38" style="24" customWidth="1"/>
    <col min="1284" max="1284" width="11.140625" style="24" customWidth="1"/>
    <col min="1285" max="1285" width="12.42578125" style="24" customWidth="1"/>
    <col min="1286" max="1286" width="10" style="24" customWidth="1"/>
    <col min="1287" max="1287" width="9.85546875" style="24" customWidth="1"/>
    <col min="1288" max="1288" width="15.42578125" style="24" customWidth="1"/>
    <col min="1289" max="1290" width="12.7109375" style="24" customWidth="1"/>
    <col min="1291" max="1291" width="14.28515625" style="24" customWidth="1"/>
    <col min="1292" max="1530" width="10.7109375" style="24" customWidth="1"/>
    <col min="1531" max="1536" width="10.7109375" style="24"/>
    <col min="1537" max="1537" width="8.5703125" style="24" customWidth="1"/>
    <col min="1538" max="1538" width="11.140625" style="24" customWidth="1"/>
    <col min="1539" max="1539" width="38" style="24" customWidth="1"/>
    <col min="1540" max="1540" width="11.140625" style="24" customWidth="1"/>
    <col min="1541" max="1541" width="12.42578125" style="24" customWidth="1"/>
    <col min="1542" max="1542" width="10" style="24" customWidth="1"/>
    <col min="1543" max="1543" width="9.85546875" style="24" customWidth="1"/>
    <col min="1544" max="1544" width="15.42578125" style="24" customWidth="1"/>
    <col min="1545" max="1546" width="12.7109375" style="24" customWidth="1"/>
    <col min="1547" max="1547" width="14.28515625" style="24" customWidth="1"/>
    <col min="1548" max="1786" width="10.7109375" style="24" customWidth="1"/>
    <col min="1787" max="1792" width="10.7109375" style="24"/>
    <col min="1793" max="1793" width="8.5703125" style="24" customWidth="1"/>
    <col min="1794" max="1794" width="11.140625" style="24" customWidth="1"/>
    <col min="1795" max="1795" width="38" style="24" customWidth="1"/>
    <col min="1796" max="1796" width="11.140625" style="24" customWidth="1"/>
    <col min="1797" max="1797" width="12.42578125" style="24" customWidth="1"/>
    <col min="1798" max="1798" width="10" style="24" customWidth="1"/>
    <col min="1799" max="1799" width="9.85546875" style="24" customWidth="1"/>
    <col min="1800" max="1800" width="15.42578125" style="24" customWidth="1"/>
    <col min="1801" max="1802" width="12.7109375" style="24" customWidth="1"/>
    <col min="1803" max="1803" width="14.28515625" style="24" customWidth="1"/>
    <col min="1804" max="2042" width="10.7109375" style="24" customWidth="1"/>
    <col min="2043" max="2048" width="10.7109375" style="24"/>
    <col min="2049" max="2049" width="8.5703125" style="24" customWidth="1"/>
    <col min="2050" max="2050" width="11.140625" style="24" customWidth="1"/>
    <col min="2051" max="2051" width="38" style="24" customWidth="1"/>
    <col min="2052" max="2052" width="11.140625" style="24" customWidth="1"/>
    <col min="2053" max="2053" width="12.42578125" style="24" customWidth="1"/>
    <col min="2054" max="2054" width="10" style="24" customWidth="1"/>
    <col min="2055" max="2055" width="9.85546875" style="24" customWidth="1"/>
    <col min="2056" max="2056" width="15.42578125" style="24" customWidth="1"/>
    <col min="2057" max="2058" width="12.7109375" style="24" customWidth="1"/>
    <col min="2059" max="2059" width="14.28515625" style="24" customWidth="1"/>
    <col min="2060" max="2298" width="10.7109375" style="24" customWidth="1"/>
    <col min="2299" max="2304" width="10.7109375" style="24"/>
    <col min="2305" max="2305" width="8.5703125" style="24" customWidth="1"/>
    <col min="2306" max="2306" width="11.140625" style="24" customWidth="1"/>
    <col min="2307" max="2307" width="38" style="24" customWidth="1"/>
    <col min="2308" max="2308" width="11.140625" style="24" customWidth="1"/>
    <col min="2309" max="2309" width="12.42578125" style="24" customWidth="1"/>
    <col min="2310" max="2310" width="10" style="24" customWidth="1"/>
    <col min="2311" max="2311" width="9.85546875" style="24" customWidth="1"/>
    <col min="2312" max="2312" width="15.42578125" style="24" customWidth="1"/>
    <col min="2313" max="2314" width="12.7109375" style="24" customWidth="1"/>
    <col min="2315" max="2315" width="14.28515625" style="24" customWidth="1"/>
    <col min="2316" max="2554" width="10.7109375" style="24" customWidth="1"/>
    <col min="2555" max="2560" width="10.7109375" style="24"/>
    <col min="2561" max="2561" width="8.5703125" style="24" customWidth="1"/>
    <col min="2562" max="2562" width="11.140625" style="24" customWidth="1"/>
    <col min="2563" max="2563" width="38" style="24" customWidth="1"/>
    <col min="2564" max="2564" width="11.140625" style="24" customWidth="1"/>
    <col min="2565" max="2565" width="12.42578125" style="24" customWidth="1"/>
    <col min="2566" max="2566" width="10" style="24" customWidth="1"/>
    <col min="2567" max="2567" width="9.85546875" style="24" customWidth="1"/>
    <col min="2568" max="2568" width="15.42578125" style="24" customWidth="1"/>
    <col min="2569" max="2570" width="12.7109375" style="24" customWidth="1"/>
    <col min="2571" max="2571" width="14.28515625" style="24" customWidth="1"/>
    <col min="2572" max="2810" width="10.7109375" style="24" customWidth="1"/>
    <col min="2811" max="2816" width="10.7109375" style="24"/>
    <col min="2817" max="2817" width="8.5703125" style="24" customWidth="1"/>
    <col min="2818" max="2818" width="11.140625" style="24" customWidth="1"/>
    <col min="2819" max="2819" width="38" style="24" customWidth="1"/>
    <col min="2820" max="2820" width="11.140625" style="24" customWidth="1"/>
    <col min="2821" max="2821" width="12.42578125" style="24" customWidth="1"/>
    <col min="2822" max="2822" width="10" style="24" customWidth="1"/>
    <col min="2823" max="2823" width="9.85546875" style="24" customWidth="1"/>
    <col min="2824" max="2824" width="15.42578125" style="24" customWidth="1"/>
    <col min="2825" max="2826" width="12.7109375" style="24" customWidth="1"/>
    <col min="2827" max="2827" width="14.28515625" style="24" customWidth="1"/>
    <col min="2828" max="3066" width="10.7109375" style="24" customWidth="1"/>
    <col min="3067" max="3072" width="10.7109375" style="24"/>
    <col min="3073" max="3073" width="8.5703125" style="24" customWidth="1"/>
    <col min="3074" max="3074" width="11.140625" style="24" customWidth="1"/>
    <col min="3075" max="3075" width="38" style="24" customWidth="1"/>
    <col min="3076" max="3076" width="11.140625" style="24" customWidth="1"/>
    <col min="3077" max="3077" width="12.42578125" style="24" customWidth="1"/>
    <col min="3078" max="3078" width="10" style="24" customWidth="1"/>
    <col min="3079" max="3079" width="9.85546875" style="24" customWidth="1"/>
    <col min="3080" max="3080" width="15.42578125" style="24" customWidth="1"/>
    <col min="3081" max="3082" width="12.7109375" style="24" customWidth="1"/>
    <col min="3083" max="3083" width="14.28515625" style="24" customWidth="1"/>
    <col min="3084" max="3322" width="10.7109375" style="24" customWidth="1"/>
    <col min="3323" max="3328" width="10.7109375" style="24"/>
    <col min="3329" max="3329" width="8.5703125" style="24" customWidth="1"/>
    <col min="3330" max="3330" width="11.140625" style="24" customWidth="1"/>
    <col min="3331" max="3331" width="38" style="24" customWidth="1"/>
    <col min="3332" max="3332" width="11.140625" style="24" customWidth="1"/>
    <col min="3333" max="3333" width="12.42578125" style="24" customWidth="1"/>
    <col min="3334" max="3334" width="10" style="24" customWidth="1"/>
    <col min="3335" max="3335" width="9.85546875" style="24" customWidth="1"/>
    <col min="3336" max="3336" width="15.42578125" style="24" customWidth="1"/>
    <col min="3337" max="3338" width="12.7109375" style="24" customWidth="1"/>
    <col min="3339" max="3339" width="14.28515625" style="24" customWidth="1"/>
    <col min="3340" max="3578" width="10.7109375" style="24" customWidth="1"/>
    <col min="3579" max="3584" width="10.7109375" style="24"/>
    <col min="3585" max="3585" width="8.5703125" style="24" customWidth="1"/>
    <col min="3586" max="3586" width="11.140625" style="24" customWidth="1"/>
    <col min="3587" max="3587" width="38" style="24" customWidth="1"/>
    <col min="3588" max="3588" width="11.140625" style="24" customWidth="1"/>
    <col min="3589" max="3589" width="12.42578125" style="24" customWidth="1"/>
    <col min="3590" max="3590" width="10" style="24" customWidth="1"/>
    <col min="3591" max="3591" width="9.85546875" style="24" customWidth="1"/>
    <col min="3592" max="3592" width="15.42578125" style="24" customWidth="1"/>
    <col min="3593" max="3594" width="12.7109375" style="24" customWidth="1"/>
    <col min="3595" max="3595" width="14.28515625" style="24" customWidth="1"/>
    <col min="3596" max="3834" width="10.7109375" style="24" customWidth="1"/>
    <col min="3835" max="3840" width="10.7109375" style="24"/>
    <col min="3841" max="3841" width="8.5703125" style="24" customWidth="1"/>
    <col min="3842" max="3842" width="11.140625" style="24" customWidth="1"/>
    <col min="3843" max="3843" width="38" style="24" customWidth="1"/>
    <col min="3844" max="3844" width="11.140625" style="24" customWidth="1"/>
    <col min="3845" max="3845" width="12.42578125" style="24" customWidth="1"/>
    <col min="3846" max="3846" width="10" style="24" customWidth="1"/>
    <col min="3847" max="3847" width="9.85546875" style="24" customWidth="1"/>
    <col min="3848" max="3848" width="15.42578125" style="24" customWidth="1"/>
    <col min="3849" max="3850" width="12.7109375" style="24" customWidth="1"/>
    <col min="3851" max="3851" width="14.28515625" style="24" customWidth="1"/>
    <col min="3852" max="4090" width="10.7109375" style="24" customWidth="1"/>
    <col min="4091" max="4096" width="10.7109375" style="24"/>
    <col min="4097" max="4097" width="8.5703125" style="24" customWidth="1"/>
    <col min="4098" max="4098" width="11.140625" style="24" customWidth="1"/>
    <col min="4099" max="4099" width="38" style="24" customWidth="1"/>
    <col min="4100" max="4100" width="11.140625" style="24" customWidth="1"/>
    <col min="4101" max="4101" width="12.42578125" style="24" customWidth="1"/>
    <col min="4102" max="4102" width="10" style="24" customWidth="1"/>
    <col min="4103" max="4103" width="9.85546875" style="24" customWidth="1"/>
    <col min="4104" max="4104" width="15.42578125" style="24" customWidth="1"/>
    <col min="4105" max="4106" width="12.7109375" style="24" customWidth="1"/>
    <col min="4107" max="4107" width="14.28515625" style="24" customWidth="1"/>
    <col min="4108" max="4346" width="10.7109375" style="24" customWidth="1"/>
    <col min="4347" max="4352" width="10.7109375" style="24"/>
    <col min="4353" max="4353" width="8.5703125" style="24" customWidth="1"/>
    <col min="4354" max="4354" width="11.140625" style="24" customWidth="1"/>
    <col min="4355" max="4355" width="38" style="24" customWidth="1"/>
    <col min="4356" max="4356" width="11.140625" style="24" customWidth="1"/>
    <col min="4357" max="4357" width="12.42578125" style="24" customWidth="1"/>
    <col min="4358" max="4358" width="10" style="24" customWidth="1"/>
    <col min="4359" max="4359" width="9.85546875" style="24" customWidth="1"/>
    <col min="4360" max="4360" width="15.42578125" style="24" customWidth="1"/>
    <col min="4361" max="4362" width="12.7109375" style="24" customWidth="1"/>
    <col min="4363" max="4363" width="14.28515625" style="24" customWidth="1"/>
    <col min="4364" max="4602" width="10.7109375" style="24" customWidth="1"/>
    <col min="4603" max="4608" width="10.7109375" style="24"/>
    <col min="4609" max="4609" width="8.5703125" style="24" customWidth="1"/>
    <col min="4610" max="4610" width="11.140625" style="24" customWidth="1"/>
    <col min="4611" max="4611" width="38" style="24" customWidth="1"/>
    <col min="4612" max="4612" width="11.140625" style="24" customWidth="1"/>
    <col min="4613" max="4613" width="12.42578125" style="24" customWidth="1"/>
    <col min="4614" max="4614" width="10" style="24" customWidth="1"/>
    <col min="4615" max="4615" width="9.85546875" style="24" customWidth="1"/>
    <col min="4616" max="4616" width="15.42578125" style="24" customWidth="1"/>
    <col min="4617" max="4618" width="12.7109375" style="24" customWidth="1"/>
    <col min="4619" max="4619" width="14.28515625" style="24" customWidth="1"/>
    <col min="4620" max="4858" width="10.7109375" style="24" customWidth="1"/>
    <col min="4859" max="4864" width="10.7109375" style="24"/>
    <col min="4865" max="4865" width="8.5703125" style="24" customWidth="1"/>
    <col min="4866" max="4866" width="11.140625" style="24" customWidth="1"/>
    <col min="4867" max="4867" width="38" style="24" customWidth="1"/>
    <col min="4868" max="4868" width="11.140625" style="24" customWidth="1"/>
    <col min="4869" max="4869" width="12.42578125" style="24" customWidth="1"/>
    <col min="4870" max="4870" width="10" style="24" customWidth="1"/>
    <col min="4871" max="4871" width="9.85546875" style="24" customWidth="1"/>
    <col min="4872" max="4872" width="15.42578125" style="24" customWidth="1"/>
    <col min="4873" max="4874" width="12.7109375" style="24" customWidth="1"/>
    <col min="4875" max="4875" width="14.28515625" style="24" customWidth="1"/>
    <col min="4876" max="5114" width="10.7109375" style="24" customWidth="1"/>
    <col min="5115" max="5120" width="10.7109375" style="24"/>
    <col min="5121" max="5121" width="8.5703125" style="24" customWidth="1"/>
    <col min="5122" max="5122" width="11.140625" style="24" customWidth="1"/>
    <col min="5123" max="5123" width="38" style="24" customWidth="1"/>
    <col min="5124" max="5124" width="11.140625" style="24" customWidth="1"/>
    <col min="5125" max="5125" width="12.42578125" style="24" customWidth="1"/>
    <col min="5126" max="5126" width="10" style="24" customWidth="1"/>
    <col min="5127" max="5127" width="9.85546875" style="24" customWidth="1"/>
    <col min="5128" max="5128" width="15.42578125" style="24" customWidth="1"/>
    <col min="5129" max="5130" width="12.7109375" style="24" customWidth="1"/>
    <col min="5131" max="5131" width="14.28515625" style="24" customWidth="1"/>
    <col min="5132" max="5370" width="10.7109375" style="24" customWidth="1"/>
    <col min="5371" max="5376" width="10.7109375" style="24"/>
    <col min="5377" max="5377" width="8.5703125" style="24" customWidth="1"/>
    <col min="5378" max="5378" width="11.140625" style="24" customWidth="1"/>
    <col min="5379" max="5379" width="38" style="24" customWidth="1"/>
    <col min="5380" max="5380" width="11.140625" style="24" customWidth="1"/>
    <col min="5381" max="5381" width="12.42578125" style="24" customWidth="1"/>
    <col min="5382" max="5382" width="10" style="24" customWidth="1"/>
    <col min="5383" max="5383" width="9.85546875" style="24" customWidth="1"/>
    <col min="5384" max="5384" width="15.42578125" style="24" customWidth="1"/>
    <col min="5385" max="5386" width="12.7109375" style="24" customWidth="1"/>
    <col min="5387" max="5387" width="14.28515625" style="24" customWidth="1"/>
    <col min="5388" max="5626" width="10.7109375" style="24" customWidth="1"/>
    <col min="5627" max="5632" width="10.7109375" style="24"/>
    <col min="5633" max="5633" width="8.5703125" style="24" customWidth="1"/>
    <col min="5634" max="5634" width="11.140625" style="24" customWidth="1"/>
    <col min="5635" max="5635" width="38" style="24" customWidth="1"/>
    <col min="5636" max="5636" width="11.140625" style="24" customWidth="1"/>
    <col min="5637" max="5637" width="12.42578125" style="24" customWidth="1"/>
    <col min="5638" max="5638" width="10" style="24" customWidth="1"/>
    <col min="5639" max="5639" width="9.85546875" style="24" customWidth="1"/>
    <col min="5640" max="5640" width="15.42578125" style="24" customWidth="1"/>
    <col min="5641" max="5642" width="12.7109375" style="24" customWidth="1"/>
    <col min="5643" max="5643" width="14.28515625" style="24" customWidth="1"/>
    <col min="5644" max="5882" width="10.7109375" style="24" customWidth="1"/>
    <col min="5883" max="5888" width="10.7109375" style="24"/>
    <col min="5889" max="5889" width="8.5703125" style="24" customWidth="1"/>
    <col min="5890" max="5890" width="11.140625" style="24" customWidth="1"/>
    <col min="5891" max="5891" width="38" style="24" customWidth="1"/>
    <col min="5892" max="5892" width="11.140625" style="24" customWidth="1"/>
    <col min="5893" max="5893" width="12.42578125" style="24" customWidth="1"/>
    <col min="5894" max="5894" width="10" style="24" customWidth="1"/>
    <col min="5895" max="5895" width="9.85546875" style="24" customWidth="1"/>
    <col min="5896" max="5896" width="15.42578125" style="24" customWidth="1"/>
    <col min="5897" max="5898" width="12.7109375" style="24" customWidth="1"/>
    <col min="5899" max="5899" width="14.28515625" style="24" customWidth="1"/>
    <col min="5900" max="6138" width="10.7109375" style="24" customWidth="1"/>
    <col min="6139" max="6144" width="10.7109375" style="24"/>
    <col min="6145" max="6145" width="8.5703125" style="24" customWidth="1"/>
    <col min="6146" max="6146" width="11.140625" style="24" customWidth="1"/>
    <col min="6147" max="6147" width="38" style="24" customWidth="1"/>
    <col min="6148" max="6148" width="11.140625" style="24" customWidth="1"/>
    <col min="6149" max="6149" width="12.42578125" style="24" customWidth="1"/>
    <col min="6150" max="6150" width="10" style="24" customWidth="1"/>
    <col min="6151" max="6151" width="9.85546875" style="24" customWidth="1"/>
    <col min="6152" max="6152" width="15.42578125" style="24" customWidth="1"/>
    <col min="6153" max="6154" width="12.7109375" style="24" customWidth="1"/>
    <col min="6155" max="6155" width="14.28515625" style="24" customWidth="1"/>
    <col min="6156" max="6394" width="10.7109375" style="24" customWidth="1"/>
    <col min="6395" max="6400" width="10.7109375" style="24"/>
    <col min="6401" max="6401" width="8.5703125" style="24" customWidth="1"/>
    <col min="6402" max="6402" width="11.140625" style="24" customWidth="1"/>
    <col min="6403" max="6403" width="38" style="24" customWidth="1"/>
    <col min="6404" max="6404" width="11.140625" style="24" customWidth="1"/>
    <col min="6405" max="6405" width="12.42578125" style="24" customWidth="1"/>
    <col min="6406" max="6406" width="10" style="24" customWidth="1"/>
    <col min="6407" max="6407" width="9.85546875" style="24" customWidth="1"/>
    <col min="6408" max="6408" width="15.42578125" style="24" customWidth="1"/>
    <col min="6409" max="6410" width="12.7109375" style="24" customWidth="1"/>
    <col min="6411" max="6411" width="14.28515625" style="24" customWidth="1"/>
    <col min="6412" max="6650" width="10.7109375" style="24" customWidth="1"/>
    <col min="6651" max="6656" width="10.7109375" style="24"/>
    <col min="6657" max="6657" width="8.5703125" style="24" customWidth="1"/>
    <col min="6658" max="6658" width="11.140625" style="24" customWidth="1"/>
    <col min="6659" max="6659" width="38" style="24" customWidth="1"/>
    <col min="6660" max="6660" width="11.140625" style="24" customWidth="1"/>
    <col min="6661" max="6661" width="12.42578125" style="24" customWidth="1"/>
    <col min="6662" max="6662" width="10" style="24" customWidth="1"/>
    <col min="6663" max="6663" width="9.85546875" style="24" customWidth="1"/>
    <col min="6664" max="6664" width="15.42578125" style="24" customWidth="1"/>
    <col min="6665" max="6666" width="12.7109375" style="24" customWidth="1"/>
    <col min="6667" max="6667" width="14.28515625" style="24" customWidth="1"/>
    <col min="6668" max="6906" width="10.7109375" style="24" customWidth="1"/>
    <col min="6907" max="6912" width="10.7109375" style="24"/>
    <col min="6913" max="6913" width="8.5703125" style="24" customWidth="1"/>
    <col min="6914" max="6914" width="11.140625" style="24" customWidth="1"/>
    <col min="6915" max="6915" width="38" style="24" customWidth="1"/>
    <col min="6916" max="6916" width="11.140625" style="24" customWidth="1"/>
    <col min="6917" max="6917" width="12.42578125" style="24" customWidth="1"/>
    <col min="6918" max="6918" width="10" style="24" customWidth="1"/>
    <col min="6919" max="6919" width="9.85546875" style="24" customWidth="1"/>
    <col min="6920" max="6920" width="15.42578125" style="24" customWidth="1"/>
    <col min="6921" max="6922" width="12.7109375" style="24" customWidth="1"/>
    <col min="6923" max="6923" width="14.28515625" style="24" customWidth="1"/>
    <col min="6924" max="7162" width="10.7109375" style="24" customWidth="1"/>
    <col min="7163" max="7168" width="10.7109375" style="24"/>
    <col min="7169" max="7169" width="8.5703125" style="24" customWidth="1"/>
    <col min="7170" max="7170" width="11.140625" style="24" customWidth="1"/>
    <col min="7171" max="7171" width="38" style="24" customWidth="1"/>
    <col min="7172" max="7172" width="11.140625" style="24" customWidth="1"/>
    <col min="7173" max="7173" width="12.42578125" style="24" customWidth="1"/>
    <col min="7174" max="7174" width="10" style="24" customWidth="1"/>
    <col min="7175" max="7175" width="9.85546875" style="24" customWidth="1"/>
    <col min="7176" max="7176" width="15.42578125" style="24" customWidth="1"/>
    <col min="7177" max="7178" width="12.7109375" style="24" customWidth="1"/>
    <col min="7179" max="7179" width="14.28515625" style="24" customWidth="1"/>
    <col min="7180" max="7418" width="10.7109375" style="24" customWidth="1"/>
    <col min="7419" max="7424" width="10.7109375" style="24"/>
    <col min="7425" max="7425" width="8.5703125" style="24" customWidth="1"/>
    <col min="7426" max="7426" width="11.140625" style="24" customWidth="1"/>
    <col min="7427" max="7427" width="38" style="24" customWidth="1"/>
    <col min="7428" max="7428" width="11.140625" style="24" customWidth="1"/>
    <col min="7429" max="7429" width="12.42578125" style="24" customWidth="1"/>
    <col min="7430" max="7430" width="10" style="24" customWidth="1"/>
    <col min="7431" max="7431" width="9.85546875" style="24" customWidth="1"/>
    <col min="7432" max="7432" width="15.42578125" style="24" customWidth="1"/>
    <col min="7433" max="7434" width="12.7109375" style="24" customWidth="1"/>
    <col min="7435" max="7435" width="14.28515625" style="24" customWidth="1"/>
    <col min="7436" max="7674" width="10.7109375" style="24" customWidth="1"/>
    <col min="7675" max="7680" width="10.7109375" style="24"/>
    <col min="7681" max="7681" width="8.5703125" style="24" customWidth="1"/>
    <col min="7682" max="7682" width="11.140625" style="24" customWidth="1"/>
    <col min="7683" max="7683" width="38" style="24" customWidth="1"/>
    <col min="7684" max="7684" width="11.140625" style="24" customWidth="1"/>
    <col min="7685" max="7685" width="12.42578125" style="24" customWidth="1"/>
    <col min="7686" max="7686" width="10" style="24" customWidth="1"/>
    <col min="7687" max="7687" width="9.85546875" style="24" customWidth="1"/>
    <col min="7688" max="7688" width="15.42578125" style="24" customWidth="1"/>
    <col min="7689" max="7690" width="12.7109375" style="24" customWidth="1"/>
    <col min="7691" max="7691" width="14.28515625" style="24" customWidth="1"/>
    <col min="7692" max="7930" width="10.7109375" style="24" customWidth="1"/>
    <col min="7931" max="7936" width="10.7109375" style="24"/>
    <col min="7937" max="7937" width="8.5703125" style="24" customWidth="1"/>
    <col min="7938" max="7938" width="11.140625" style="24" customWidth="1"/>
    <col min="7939" max="7939" width="38" style="24" customWidth="1"/>
    <col min="7940" max="7940" width="11.140625" style="24" customWidth="1"/>
    <col min="7941" max="7941" width="12.42578125" style="24" customWidth="1"/>
    <col min="7942" max="7942" width="10" style="24" customWidth="1"/>
    <col min="7943" max="7943" width="9.85546875" style="24" customWidth="1"/>
    <col min="7944" max="7944" width="15.42578125" style="24" customWidth="1"/>
    <col min="7945" max="7946" width="12.7109375" style="24" customWidth="1"/>
    <col min="7947" max="7947" width="14.28515625" style="24" customWidth="1"/>
    <col min="7948" max="8186" width="10.7109375" style="24" customWidth="1"/>
    <col min="8187" max="8192" width="10.7109375" style="24"/>
    <col min="8193" max="8193" width="8.5703125" style="24" customWidth="1"/>
    <col min="8194" max="8194" width="11.140625" style="24" customWidth="1"/>
    <col min="8195" max="8195" width="38" style="24" customWidth="1"/>
    <col min="8196" max="8196" width="11.140625" style="24" customWidth="1"/>
    <col min="8197" max="8197" width="12.42578125" style="24" customWidth="1"/>
    <col min="8198" max="8198" width="10" style="24" customWidth="1"/>
    <col min="8199" max="8199" width="9.85546875" style="24" customWidth="1"/>
    <col min="8200" max="8200" width="15.42578125" style="24" customWidth="1"/>
    <col min="8201" max="8202" width="12.7109375" style="24" customWidth="1"/>
    <col min="8203" max="8203" width="14.28515625" style="24" customWidth="1"/>
    <col min="8204" max="8442" width="10.7109375" style="24" customWidth="1"/>
    <col min="8443" max="8448" width="10.7109375" style="24"/>
    <col min="8449" max="8449" width="8.5703125" style="24" customWidth="1"/>
    <col min="8450" max="8450" width="11.140625" style="24" customWidth="1"/>
    <col min="8451" max="8451" width="38" style="24" customWidth="1"/>
    <col min="8452" max="8452" width="11.140625" style="24" customWidth="1"/>
    <col min="8453" max="8453" width="12.42578125" style="24" customWidth="1"/>
    <col min="8454" max="8454" width="10" style="24" customWidth="1"/>
    <col min="8455" max="8455" width="9.85546875" style="24" customWidth="1"/>
    <col min="8456" max="8456" width="15.42578125" style="24" customWidth="1"/>
    <col min="8457" max="8458" width="12.7109375" style="24" customWidth="1"/>
    <col min="8459" max="8459" width="14.28515625" style="24" customWidth="1"/>
    <col min="8460" max="8698" width="10.7109375" style="24" customWidth="1"/>
    <col min="8699" max="8704" width="10.7109375" style="24"/>
    <col min="8705" max="8705" width="8.5703125" style="24" customWidth="1"/>
    <col min="8706" max="8706" width="11.140625" style="24" customWidth="1"/>
    <col min="8707" max="8707" width="38" style="24" customWidth="1"/>
    <col min="8708" max="8708" width="11.140625" style="24" customWidth="1"/>
    <col min="8709" max="8709" width="12.42578125" style="24" customWidth="1"/>
    <col min="8710" max="8710" width="10" style="24" customWidth="1"/>
    <col min="8711" max="8711" width="9.85546875" style="24" customWidth="1"/>
    <col min="8712" max="8712" width="15.42578125" style="24" customWidth="1"/>
    <col min="8713" max="8714" width="12.7109375" style="24" customWidth="1"/>
    <col min="8715" max="8715" width="14.28515625" style="24" customWidth="1"/>
    <col min="8716" max="8954" width="10.7109375" style="24" customWidth="1"/>
    <col min="8955" max="8960" width="10.7109375" style="24"/>
    <col min="8961" max="8961" width="8.5703125" style="24" customWidth="1"/>
    <col min="8962" max="8962" width="11.140625" style="24" customWidth="1"/>
    <col min="8963" max="8963" width="38" style="24" customWidth="1"/>
    <col min="8964" max="8964" width="11.140625" style="24" customWidth="1"/>
    <col min="8965" max="8965" width="12.42578125" style="24" customWidth="1"/>
    <col min="8966" max="8966" width="10" style="24" customWidth="1"/>
    <col min="8967" max="8967" width="9.85546875" style="24" customWidth="1"/>
    <col min="8968" max="8968" width="15.42578125" style="24" customWidth="1"/>
    <col min="8969" max="8970" width="12.7109375" style="24" customWidth="1"/>
    <col min="8971" max="8971" width="14.28515625" style="24" customWidth="1"/>
    <col min="8972" max="9210" width="10.7109375" style="24" customWidth="1"/>
    <col min="9211" max="9216" width="10.7109375" style="24"/>
    <col min="9217" max="9217" width="8.5703125" style="24" customWidth="1"/>
    <col min="9218" max="9218" width="11.140625" style="24" customWidth="1"/>
    <col min="9219" max="9219" width="38" style="24" customWidth="1"/>
    <col min="9220" max="9220" width="11.140625" style="24" customWidth="1"/>
    <col min="9221" max="9221" width="12.42578125" style="24" customWidth="1"/>
    <col min="9222" max="9222" width="10" style="24" customWidth="1"/>
    <col min="9223" max="9223" width="9.85546875" style="24" customWidth="1"/>
    <col min="9224" max="9224" width="15.42578125" style="24" customWidth="1"/>
    <col min="9225" max="9226" width="12.7109375" style="24" customWidth="1"/>
    <col min="9227" max="9227" width="14.28515625" style="24" customWidth="1"/>
    <col min="9228" max="9466" width="10.7109375" style="24" customWidth="1"/>
    <col min="9467" max="9472" width="10.7109375" style="24"/>
    <col min="9473" max="9473" width="8.5703125" style="24" customWidth="1"/>
    <col min="9474" max="9474" width="11.140625" style="24" customWidth="1"/>
    <col min="9475" max="9475" width="38" style="24" customWidth="1"/>
    <col min="9476" max="9476" width="11.140625" style="24" customWidth="1"/>
    <col min="9477" max="9477" width="12.42578125" style="24" customWidth="1"/>
    <col min="9478" max="9478" width="10" style="24" customWidth="1"/>
    <col min="9479" max="9479" width="9.85546875" style="24" customWidth="1"/>
    <col min="9480" max="9480" width="15.42578125" style="24" customWidth="1"/>
    <col min="9481" max="9482" width="12.7109375" style="24" customWidth="1"/>
    <col min="9483" max="9483" width="14.28515625" style="24" customWidth="1"/>
    <col min="9484" max="9722" width="10.7109375" style="24" customWidth="1"/>
    <col min="9723" max="9728" width="10.7109375" style="24"/>
    <col min="9729" max="9729" width="8.5703125" style="24" customWidth="1"/>
    <col min="9730" max="9730" width="11.140625" style="24" customWidth="1"/>
    <col min="9731" max="9731" width="38" style="24" customWidth="1"/>
    <col min="9732" max="9732" width="11.140625" style="24" customWidth="1"/>
    <col min="9733" max="9733" width="12.42578125" style="24" customWidth="1"/>
    <col min="9734" max="9734" width="10" style="24" customWidth="1"/>
    <col min="9735" max="9735" width="9.85546875" style="24" customWidth="1"/>
    <col min="9736" max="9736" width="15.42578125" style="24" customWidth="1"/>
    <col min="9737" max="9738" width="12.7109375" style="24" customWidth="1"/>
    <col min="9739" max="9739" width="14.28515625" style="24" customWidth="1"/>
    <col min="9740" max="9978" width="10.7109375" style="24" customWidth="1"/>
    <col min="9979" max="9984" width="10.7109375" style="24"/>
    <col min="9985" max="9985" width="8.5703125" style="24" customWidth="1"/>
    <col min="9986" max="9986" width="11.140625" style="24" customWidth="1"/>
    <col min="9987" max="9987" width="38" style="24" customWidth="1"/>
    <col min="9988" max="9988" width="11.140625" style="24" customWidth="1"/>
    <col min="9989" max="9989" width="12.42578125" style="24" customWidth="1"/>
    <col min="9990" max="9990" width="10" style="24" customWidth="1"/>
    <col min="9991" max="9991" width="9.85546875" style="24" customWidth="1"/>
    <col min="9992" max="9992" width="15.42578125" style="24" customWidth="1"/>
    <col min="9993" max="9994" width="12.7109375" style="24" customWidth="1"/>
    <col min="9995" max="9995" width="14.28515625" style="24" customWidth="1"/>
    <col min="9996" max="10234" width="10.7109375" style="24" customWidth="1"/>
    <col min="10235" max="10240" width="10.7109375" style="24"/>
    <col min="10241" max="10241" width="8.5703125" style="24" customWidth="1"/>
    <col min="10242" max="10242" width="11.140625" style="24" customWidth="1"/>
    <col min="10243" max="10243" width="38" style="24" customWidth="1"/>
    <col min="10244" max="10244" width="11.140625" style="24" customWidth="1"/>
    <col min="10245" max="10245" width="12.42578125" style="24" customWidth="1"/>
    <col min="10246" max="10246" width="10" style="24" customWidth="1"/>
    <col min="10247" max="10247" width="9.85546875" style="24" customWidth="1"/>
    <col min="10248" max="10248" width="15.42578125" style="24" customWidth="1"/>
    <col min="10249" max="10250" width="12.7109375" style="24" customWidth="1"/>
    <col min="10251" max="10251" width="14.28515625" style="24" customWidth="1"/>
    <col min="10252" max="10490" width="10.7109375" style="24" customWidth="1"/>
    <col min="10491" max="10496" width="10.7109375" style="24"/>
    <col min="10497" max="10497" width="8.5703125" style="24" customWidth="1"/>
    <col min="10498" max="10498" width="11.140625" style="24" customWidth="1"/>
    <col min="10499" max="10499" width="38" style="24" customWidth="1"/>
    <col min="10500" max="10500" width="11.140625" style="24" customWidth="1"/>
    <col min="10501" max="10501" width="12.42578125" style="24" customWidth="1"/>
    <col min="10502" max="10502" width="10" style="24" customWidth="1"/>
    <col min="10503" max="10503" width="9.85546875" style="24" customWidth="1"/>
    <col min="10504" max="10504" width="15.42578125" style="24" customWidth="1"/>
    <col min="10505" max="10506" width="12.7109375" style="24" customWidth="1"/>
    <col min="10507" max="10507" width="14.28515625" style="24" customWidth="1"/>
    <col min="10508" max="10746" width="10.7109375" style="24" customWidth="1"/>
    <col min="10747" max="10752" width="10.7109375" style="24"/>
    <col min="10753" max="10753" width="8.5703125" style="24" customWidth="1"/>
    <col min="10754" max="10754" width="11.140625" style="24" customWidth="1"/>
    <col min="10755" max="10755" width="38" style="24" customWidth="1"/>
    <col min="10756" max="10756" width="11.140625" style="24" customWidth="1"/>
    <col min="10757" max="10757" width="12.42578125" style="24" customWidth="1"/>
    <col min="10758" max="10758" width="10" style="24" customWidth="1"/>
    <col min="10759" max="10759" width="9.85546875" style="24" customWidth="1"/>
    <col min="10760" max="10760" width="15.42578125" style="24" customWidth="1"/>
    <col min="10761" max="10762" width="12.7109375" style="24" customWidth="1"/>
    <col min="10763" max="10763" width="14.28515625" style="24" customWidth="1"/>
    <col min="10764" max="11002" width="10.7109375" style="24" customWidth="1"/>
    <col min="11003" max="11008" width="10.7109375" style="24"/>
    <col min="11009" max="11009" width="8.5703125" style="24" customWidth="1"/>
    <col min="11010" max="11010" width="11.140625" style="24" customWidth="1"/>
    <col min="11011" max="11011" width="38" style="24" customWidth="1"/>
    <col min="11012" max="11012" width="11.140625" style="24" customWidth="1"/>
    <col min="11013" max="11013" width="12.42578125" style="24" customWidth="1"/>
    <col min="11014" max="11014" width="10" style="24" customWidth="1"/>
    <col min="11015" max="11015" width="9.85546875" style="24" customWidth="1"/>
    <col min="11016" max="11016" width="15.42578125" style="24" customWidth="1"/>
    <col min="11017" max="11018" width="12.7109375" style="24" customWidth="1"/>
    <col min="11019" max="11019" width="14.28515625" style="24" customWidth="1"/>
    <col min="11020" max="11258" width="10.7109375" style="24" customWidth="1"/>
    <col min="11259" max="11264" width="10.7109375" style="24"/>
    <col min="11265" max="11265" width="8.5703125" style="24" customWidth="1"/>
    <col min="11266" max="11266" width="11.140625" style="24" customWidth="1"/>
    <col min="11267" max="11267" width="38" style="24" customWidth="1"/>
    <col min="11268" max="11268" width="11.140625" style="24" customWidth="1"/>
    <col min="11269" max="11269" width="12.42578125" style="24" customWidth="1"/>
    <col min="11270" max="11270" width="10" style="24" customWidth="1"/>
    <col min="11271" max="11271" width="9.85546875" style="24" customWidth="1"/>
    <col min="11272" max="11272" width="15.42578125" style="24" customWidth="1"/>
    <col min="11273" max="11274" width="12.7109375" style="24" customWidth="1"/>
    <col min="11275" max="11275" width="14.28515625" style="24" customWidth="1"/>
    <col min="11276" max="11514" width="10.7109375" style="24" customWidth="1"/>
    <col min="11515" max="11520" width="10.7109375" style="24"/>
    <col min="11521" max="11521" width="8.5703125" style="24" customWidth="1"/>
    <col min="11522" max="11522" width="11.140625" style="24" customWidth="1"/>
    <col min="11523" max="11523" width="38" style="24" customWidth="1"/>
    <col min="11524" max="11524" width="11.140625" style="24" customWidth="1"/>
    <col min="11525" max="11525" width="12.42578125" style="24" customWidth="1"/>
    <col min="11526" max="11526" width="10" style="24" customWidth="1"/>
    <col min="11527" max="11527" width="9.85546875" style="24" customWidth="1"/>
    <col min="11528" max="11528" width="15.42578125" style="24" customWidth="1"/>
    <col min="11529" max="11530" width="12.7109375" style="24" customWidth="1"/>
    <col min="11531" max="11531" width="14.28515625" style="24" customWidth="1"/>
    <col min="11532" max="11770" width="10.7109375" style="24" customWidth="1"/>
    <col min="11771" max="11776" width="10.7109375" style="24"/>
    <col min="11777" max="11777" width="8.5703125" style="24" customWidth="1"/>
    <col min="11778" max="11778" width="11.140625" style="24" customWidth="1"/>
    <col min="11779" max="11779" width="38" style="24" customWidth="1"/>
    <col min="11780" max="11780" width="11.140625" style="24" customWidth="1"/>
    <col min="11781" max="11781" width="12.42578125" style="24" customWidth="1"/>
    <col min="11782" max="11782" width="10" style="24" customWidth="1"/>
    <col min="11783" max="11783" width="9.85546875" style="24" customWidth="1"/>
    <col min="11784" max="11784" width="15.42578125" style="24" customWidth="1"/>
    <col min="11785" max="11786" width="12.7109375" style="24" customWidth="1"/>
    <col min="11787" max="11787" width="14.28515625" style="24" customWidth="1"/>
    <col min="11788" max="12026" width="10.7109375" style="24" customWidth="1"/>
    <col min="12027" max="12032" width="10.7109375" style="24"/>
    <col min="12033" max="12033" width="8.5703125" style="24" customWidth="1"/>
    <col min="12034" max="12034" width="11.140625" style="24" customWidth="1"/>
    <col min="12035" max="12035" width="38" style="24" customWidth="1"/>
    <col min="12036" max="12036" width="11.140625" style="24" customWidth="1"/>
    <col min="12037" max="12037" width="12.42578125" style="24" customWidth="1"/>
    <col min="12038" max="12038" width="10" style="24" customWidth="1"/>
    <col min="12039" max="12039" width="9.85546875" style="24" customWidth="1"/>
    <col min="12040" max="12040" width="15.42578125" style="24" customWidth="1"/>
    <col min="12041" max="12042" width="12.7109375" style="24" customWidth="1"/>
    <col min="12043" max="12043" width="14.28515625" style="24" customWidth="1"/>
    <col min="12044" max="12282" width="10.7109375" style="24" customWidth="1"/>
    <col min="12283" max="12288" width="10.7109375" style="24"/>
    <col min="12289" max="12289" width="8.5703125" style="24" customWidth="1"/>
    <col min="12290" max="12290" width="11.140625" style="24" customWidth="1"/>
    <col min="12291" max="12291" width="38" style="24" customWidth="1"/>
    <col min="12292" max="12292" width="11.140625" style="24" customWidth="1"/>
    <col min="12293" max="12293" width="12.42578125" style="24" customWidth="1"/>
    <col min="12294" max="12294" width="10" style="24" customWidth="1"/>
    <col min="12295" max="12295" width="9.85546875" style="24" customWidth="1"/>
    <col min="12296" max="12296" width="15.42578125" style="24" customWidth="1"/>
    <col min="12297" max="12298" width="12.7109375" style="24" customWidth="1"/>
    <col min="12299" max="12299" width="14.28515625" style="24" customWidth="1"/>
    <col min="12300" max="12538" width="10.7109375" style="24" customWidth="1"/>
    <col min="12539" max="12544" width="10.7109375" style="24"/>
    <col min="12545" max="12545" width="8.5703125" style="24" customWidth="1"/>
    <col min="12546" max="12546" width="11.140625" style="24" customWidth="1"/>
    <col min="12547" max="12547" width="38" style="24" customWidth="1"/>
    <col min="12548" max="12548" width="11.140625" style="24" customWidth="1"/>
    <col min="12549" max="12549" width="12.42578125" style="24" customWidth="1"/>
    <col min="12550" max="12550" width="10" style="24" customWidth="1"/>
    <col min="12551" max="12551" width="9.85546875" style="24" customWidth="1"/>
    <col min="12552" max="12552" width="15.42578125" style="24" customWidth="1"/>
    <col min="12553" max="12554" width="12.7109375" style="24" customWidth="1"/>
    <col min="12555" max="12555" width="14.28515625" style="24" customWidth="1"/>
    <col min="12556" max="12794" width="10.7109375" style="24" customWidth="1"/>
    <col min="12795" max="12800" width="10.7109375" style="24"/>
    <col min="12801" max="12801" width="8.5703125" style="24" customWidth="1"/>
    <col min="12802" max="12802" width="11.140625" style="24" customWidth="1"/>
    <col min="12803" max="12803" width="38" style="24" customWidth="1"/>
    <col min="12804" max="12804" width="11.140625" style="24" customWidth="1"/>
    <col min="12805" max="12805" width="12.42578125" style="24" customWidth="1"/>
    <col min="12806" max="12806" width="10" style="24" customWidth="1"/>
    <col min="12807" max="12807" width="9.85546875" style="24" customWidth="1"/>
    <col min="12808" max="12808" width="15.42578125" style="24" customWidth="1"/>
    <col min="12809" max="12810" width="12.7109375" style="24" customWidth="1"/>
    <col min="12811" max="12811" width="14.28515625" style="24" customWidth="1"/>
    <col min="12812" max="13050" width="10.7109375" style="24" customWidth="1"/>
    <col min="13051" max="13056" width="10.7109375" style="24"/>
    <col min="13057" max="13057" width="8.5703125" style="24" customWidth="1"/>
    <col min="13058" max="13058" width="11.140625" style="24" customWidth="1"/>
    <col min="13059" max="13059" width="38" style="24" customWidth="1"/>
    <col min="13060" max="13060" width="11.140625" style="24" customWidth="1"/>
    <col min="13061" max="13061" width="12.42578125" style="24" customWidth="1"/>
    <col min="13062" max="13062" width="10" style="24" customWidth="1"/>
    <col min="13063" max="13063" width="9.85546875" style="24" customWidth="1"/>
    <col min="13064" max="13064" width="15.42578125" style="24" customWidth="1"/>
    <col min="13065" max="13066" width="12.7109375" style="24" customWidth="1"/>
    <col min="13067" max="13067" width="14.28515625" style="24" customWidth="1"/>
    <col min="13068" max="13306" width="10.7109375" style="24" customWidth="1"/>
    <col min="13307" max="13312" width="10.7109375" style="24"/>
    <col min="13313" max="13313" width="8.5703125" style="24" customWidth="1"/>
    <col min="13314" max="13314" width="11.140625" style="24" customWidth="1"/>
    <col min="13315" max="13315" width="38" style="24" customWidth="1"/>
    <col min="13316" max="13316" width="11.140625" style="24" customWidth="1"/>
    <col min="13317" max="13317" width="12.42578125" style="24" customWidth="1"/>
    <col min="13318" max="13318" width="10" style="24" customWidth="1"/>
    <col min="13319" max="13319" width="9.85546875" style="24" customWidth="1"/>
    <col min="13320" max="13320" width="15.42578125" style="24" customWidth="1"/>
    <col min="13321" max="13322" width="12.7109375" style="24" customWidth="1"/>
    <col min="13323" max="13323" width="14.28515625" style="24" customWidth="1"/>
    <col min="13324" max="13562" width="10.7109375" style="24" customWidth="1"/>
    <col min="13563" max="13568" width="10.7109375" style="24"/>
    <col min="13569" max="13569" width="8.5703125" style="24" customWidth="1"/>
    <col min="13570" max="13570" width="11.140625" style="24" customWidth="1"/>
    <col min="13571" max="13571" width="38" style="24" customWidth="1"/>
    <col min="13572" max="13572" width="11.140625" style="24" customWidth="1"/>
    <col min="13573" max="13573" width="12.42578125" style="24" customWidth="1"/>
    <col min="13574" max="13574" width="10" style="24" customWidth="1"/>
    <col min="13575" max="13575" width="9.85546875" style="24" customWidth="1"/>
    <col min="13576" max="13576" width="15.42578125" style="24" customWidth="1"/>
    <col min="13577" max="13578" width="12.7109375" style="24" customWidth="1"/>
    <col min="13579" max="13579" width="14.28515625" style="24" customWidth="1"/>
    <col min="13580" max="13818" width="10.7109375" style="24" customWidth="1"/>
    <col min="13819" max="13824" width="10.7109375" style="24"/>
    <col min="13825" max="13825" width="8.5703125" style="24" customWidth="1"/>
    <col min="13826" max="13826" width="11.140625" style="24" customWidth="1"/>
    <col min="13827" max="13827" width="38" style="24" customWidth="1"/>
    <col min="13828" max="13828" width="11.140625" style="24" customWidth="1"/>
    <col min="13829" max="13829" width="12.42578125" style="24" customWidth="1"/>
    <col min="13830" max="13830" width="10" style="24" customWidth="1"/>
    <col min="13831" max="13831" width="9.85546875" style="24" customWidth="1"/>
    <col min="13832" max="13832" width="15.42578125" style="24" customWidth="1"/>
    <col min="13833" max="13834" width="12.7109375" style="24" customWidth="1"/>
    <col min="13835" max="13835" width="14.28515625" style="24" customWidth="1"/>
    <col min="13836" max="14074" width="10.7109375" style="24" customWidth="1"/>
    <col min="14075" max="14080" width="10.7109375" style="24"/>
    <col min="14081" max="14081" width="8.5703125" style="24" customWidth="1"/>
    <col min="14082" max="14082" width="11.140625" style="24" customWidth="1"/>
    <col min="14083" max="14083" width="38" style="24" customWidth="1"/>
    <col min="14084" max="14084" width="11.140625" style="24" customWidth="1"/>
    <col min="14085" max="14085" width="12.42578125" style="24" customWidth="1"/>
    <col min="14086" max="14086" width="10" style="24" customWidth="1"/>
    <col min="14087" max="14087" width="9.85546875" style="24" customWidth="1"/>
    <col min="14088" max="14088" width="15.42578125" style="24" customWidth="1"/>
    <col min="14089" max="14090" width="12.7109375" style="24" customWidth="1"/>
    <col min="14091" max="14091" width="14.28515625" style="24" customWidth="1"/>
    <col min="14092" max="14330" width="10.7109375" style="24" customWidth="1"/>
    <col min="14331" max="14336" width="10.7109375" style="24"/>
    <col min="14337" max="14337" width="8.5703125" style="24" customWidth="1"/>
    <col min="14338" max="14338" width="11.140625" style="24" customWidth="1"/>
    <col min="14339" max="14339" width="38" style="24" customWidth="1"/>
    <col min="14340" max="14340" width="11.140625" style="24" customWidth="1"/>
    <col min="14341" max="14341" width="12.42578125" style="24" customWidth="1"/>
    <col min="14342" max="14342" width="10" style="24" customWidth="1"/>
    <col min="14343" max="14343" width="9.85546875" style="24" customWidth="1"/>
    <col min="14344" max="14344" width="15.42578125" style="24" customWidth="1"/>
    <col min="14345" max="14346" width="12.7109375" style="24" customWidth="1"/>
    <col min="14347" max="14347" width="14.28515625" style="24" customWidth="1"/>
    <col min="14348" max="14586" width="10.7109375" style="24" customWidth="1"/>
    <col min="14587" max="14592" width="10.7109375" style="24"/>
    <col min="14593" max="14593" width="8.5703125" style="24" customWidth="1"/>
    <col min="14594" max="14594" width="11.140625" style="24" customWidth="1"/>
    <col min="14595" max="14595" width="38" style="24" customWidth="1"/>
    <col min="14596" max="14596" width="11.140625" style="24" customWidth="1"/>
    <col min="14597" max="14597" width="12.42578125" style="24" customWidth="1"/>
    <col min="14598" max="14598" width="10" style="24" customWidth="1"/>
    <col min="14599" max="14599" width="9.85546875" style="24" customWidth="1"/>
    <col min="14600" max="14600" width="15.42578125" style="24" customWidth="1"/>
    <col min="14601" max="14602" width="12.7109375" style="24" customWidth="1"/>
    <col min="14603" max="14603" width="14.28515625" style="24" customWidth="1"/>
    <col min="14604" max="14842" width="10.7109375" style="24" customWidth="1"/>
    <col min="14843" max="14848" width="10.7109375" style="24"/>
    <col min="14849" max="14849" width="8.5703125" style="24" customWidth="1"/>
    <col min="14850" max="14850" width="11.140625" style="24" customWidth="1"/>
    <col min="14851" max="14851" width="38" style="24" customWidth="1"/>
    <col min="14852" max="14852" width="11.140625" style="24" customWidth="1"/>
    <col min="14853" max="14853" width="12.42578125" style="24" customWidth="1"/>
    <col min="14854" max="14854" width="10" style="24" customWidth="1"/>
    <col min="14855" max="14855" width="9.85546875" style="24" customWidth="1"/>
    <col min="14856" max="14856" width="15.42578125" style="24" customWidth="1"/>
    <col min="14857" max="14858" width="12.7109375" style="24" customWidth="1"/>
    <col min="14859" max="14859" width="14.28515625" style="24" customWidth="1"/>
    <col min="14860" max="15098" width="10.7109375" style="24" customWidth="1"/>
    <col min="15099" max="15104" width="10.7109375" style="24"/>
    <col min="15105" max="15105" width="8.5703125" style="24" customWidth="1"/>
    <col min="15106" max="15106" width="11.140625" style="24" customWidth="1"/>
    <col min="15107" max="15107" width="38" style="24" customWidth="1"/>
    <col min="15108" max="15108" width="11.140625" style="24" customWidth="1"/>
    <col min="15109" max="15109" width="12.42578125" style="24" customWidth="1"/>
    <col min="15110" max="15110" width="10" style="24" customWidth="1"/>
    <col min="15111" max="15111" width="9.85546875" style="24" customWidth="1"/>
    <col min="15112" max="15112" width="15.42578125" style="24" customWidth="1"/>
    <col min="15113" max="15114" width="12.7109375" style="24" customWidth="1"/>
    <col min="15115" max="15115" width="14.28515625" style="24" customWidth="1"/>
    <col min="15116" max="15354" width="10.7109375" style="24" customWidth="1"/>
    <col min="15355" max="15360" width="10.7109375" style="24"/>
    <col min="15361" max="15361" width="8.5703125" style="24" customWidth="1"/>
    <col min="15362" max="15362" width="11.140625" style="24" customWidth="1"/>
    <col min="15363" max="15363" width="38" style="24" customWidth="1"/>
    <col min="15364" max="15364" width="11.140625" style="24" customWidth="1"/>
    <col min="15365" max="15365" width="12.42578125" style="24" customWidth="1"/>
    <col min="15366" max="15366" width="10" style="24" customWidth="1"/>
    <col min="15367" max="15367" width="9.85546875" style="24" customWidth="1"/>
    <col min="15368" max="15368" width="15.42578125" style="24" customWidth="1"/>
    <col min="15369" max="15370" width="12.7109375" style="24" customWidth="1"/>
    <col min="15371" max="15371" width="14.28515625" style="24" customWidth="1"/>
    <col min="15372" max="15610" width="10.7109375" style="24" customWidth="1"/>
    <col min="15611" max="15616" width="10.7109375" style="24"/>
    <col min="15617" max="15617" width="8.5703125" style="24" customWidth="1"/>
    <col min="15618" max="15618" width="11.140625" style="24" customWidth="1"/>
    <col min="15619" max="15619" width="38" style="24" customWidth="1"/>
    <col min="15620" max="15620" width="11.140625" style="24" customWidth="1"/>
    <col min="15621" max="15621" width="12.42578125" style="24" customWidth="1"/>
    <col min="15622" max="15622" width="10" style="24" customWidth="1"/>
    <col min="15623" max="15623" width="9.85546875" style="24" customWidth="1"/>
    <col min="15624" max="15624" width="15.42578125" style="24" customWidth="1"/>
    <col min="15625" max="15626" width="12.7109375" style="24" customWidth="1"/>
    <col min="15627" max="15627" width="14.28515625" style="24" customWidth="1"/>
    <col min="15628" max="15866" width="10.7109375" style="24" customWidth="1"/>
    <col min="15867" max="15872" width="10.7109375" style="24"/>
    <col min="15873" max="15873" width="8.5703125" style="24" customWidth="1"/>
    <col min="15874" max="15874" width="11.140625" style="24" customWidth="1"/>
    <col min="15875" max="15875" width="38" style="24" customWidth="1"/>
    <col min="15876" max="15876" width="11.140625" style="24" customWidth="1"/>
    <col min="15877" max="15877" width="12.42578125" style="24" customWidth="1"/>
    <col min="15878" max="15878" width="10" style="24" customWidth="1"/>
    <col min="15879" max="15879" width="9.85546875" style="24" customWidth="1"/>
    <col min="15880" max="15880" width="15.42578125" style="24" customWidth="1"/>
    <col min="15881" max="15882" width="12.7109375" style="24" customWidth="1"/>
    <col min="15883" max="15883" width="14.28515625" style="24" customWidth="1"/>
    <col min="15884" max="16122" width="10.7109375" style="24" customWidth="1"/>
    <col min="16123" max="16128" width="10.7109375" style="24"/>
    <col min="16129" max="16129" width="8.5703125" style="24" customWidth="1"/>
    <col min="16130" max="16130" width="11.140625" style="24" customWidth="1"/>
    <col min="16131" max="16131" width="38" style="24" customWidth="1"/>
    <col min="16132" max="16132" width="11.140625" style="24" customWidth="1"/>
    <col min="16133" max="16133" width="12.42578125" style="24" customWidth="1"/>
    <col min="16134" max="16134" width="10" style="24" customWidth="1"/>
    <col min="16135" max="16135" width="9.85546875" style="24" customWidth="1"/>
    <col min="16136" max="16136" width="15.42578125" style="24" customWidth="1"/>
    <col min="16137" max="16138" width="12.7109375" style="24" customWidth="1"/>
    <col min="16139" max="16139" width="14.28515625" style="24" customWidth="1"/>
    <col min="16140" max="16378" width="10.7109375" style="24" customWidth="1"/>
    <col min="16379" max="16384" width="10.7109375" style="24"/>
  </cols>
  <sheetData>
    <row r="1" spans="1:13" ht="15" customHeight="1">
      <c r="A1" s="1130" t="str">
        <f>[21]Remoção!A1:K3</f>
        <v>PREFEITURA MUNICIPAL DE SORRISO</v>
      </c>
      <c r="B1" s="1131"/>
      <c r="C1" s="1131"/>
      <c r="D1" s="1131"/>
      <c r="E1" s="1131"/>
      <c r="F1" s="1131"/>
      <c r="G1" s="1131"/>
      <c r="H1" s="1131"/>
      <c r="I1" s="1131"/>
      <c r="J1" s="1131"/>
      <c r="K1" s="1132"/>
      <c r="M1" s="25"/>
    </row>
    <row r="2" spans="1:13" ht="15" customHeight="1">
      <c r="A2" s="1133"/>
      <c r="B2" s="1134"/>
      <c r="C2" s="1134"/>
      <c r="D2" s="1134"/>
      <c r="E2" s="1134"/>
      <c r="F2" s="1134"/>
      <c r="G2" s="1134"/>
      <c r="H2" s="1134"/>
      <c r="I2" s="1134"/>
      <c r="J2" s="1134"/>
      <c r="K2" s="1135"/>
      <c r="M2" s="25"/>
    </row>
    <row r="3" spans="1:13" ht="15" customHeight="1">
      <c r="A3" s="1136"/>
      <c r="B3" s="1137"/>
      <c r="C3" s="1137"/>
      <c r="D3" s="1137"/>
      <c r="E3" s="1137"/>
      <c r="F3" s="1137"/>
      <c r="G3" s="1137"/>
      <c r="H3" s="1137"/>
      <c r="I3" s="1137"/>
      <c r="J3" s="1137"/>
      <c r="K3" s="1138"/>
    </row>
    <row r="4" spans="1:13" ht="15" customHeight="1">
      <c r="A4" s="146" t="s">
        <v>28</v>
      </c>
      <c r="B4" s="147" t="s">
        <v>114</v>
      </c>
      <c r="C4" s="147" t="str">
        <f>[21]Remoção!C4</f>
        <v>Execução de Pavimentação Asfáltica</v>
      </c>
      <c r="D4" s="148"/>
      <c r="E4" s="148"/>
      <c r="F4" s="148"/>
      <c r="G4" s="148"/>
      <c r="H4" s="148"/>
      <c r="I4" s="147"/>
      <c r="J4" s="148"/>
      <c r="K4" s="149"/>
    </row>
    <row r="5" spans="1:13" ht="15" customHeight="1">
      <c r="A5" s="152" t="s">
        <v>30</v>
      </c>
      <c r="B5" s="153" t="s">
        <v>145</v>
      </c>
      <c r="C5" s="153"/>
      <c r="D5" s="154"/>
      <c r="E5" s="154"/>
      <c r="F5" s="154"/>
      <c r="G5" s="154"/>
      <c r="H5" s="154"/>
      <c r="I5" s="153"/>
      <c r="J5" s="154"/>
      <c r="K5" s="155"/>
    </row>
    <row r="6" spans="1:13" ht="15" customHeight="1">
      <c r="A6" s="152" t="s">
        <v>31</v>
      </c>
      <c r="B6" s="153" t="s">
        <v>146</v>
      </c>
      <c r="C6" s="153"/>
      <c r="D6" s="156"/>
      <c r="E6" s="154"/>
      <c r="F6" s="156"/>
      <c r="G6" s="156"/>
      <c r="H6" s="156"/>
      <c r="I6" s="153"/>
      <c r="J6" s="156"/>
      <c r="K6" s="155"/>
    </row>
    <row r="7" spans="1:13" ht="15" customHeight="1">
      <c r="A7" s="159" t="s">
        <v>33</v>
      </c>
      <c r="B7" s="161" t="s">
        <v>34</v>
      </c>
      <c r="C7" s="161"/>
      <c r="D7" s="162"/>
      <c r="E7" s="162"/>
      <c r="F7" s="160"/>
      <c r="G7" s="161"/>
      <c r="H7" s="161"/>
      <c r="I7" s="160"/>
      <c r="J7" s="161"/>
      <c r="K7" s="163"/>
    </row>
    <row r="8" spans="1:13" ht="24.75" customHeight="1">
      <c r="A8" s="1139" t="s">
        <v>147</v>
      </c>
      <c r="B8" s="1140"/>
      <c r="C8" s="1140"/>
      <c r="D8" s="1140"/>
      <c r="E8" s="1140"/>
      <c r="F8" s="1140"/>
      <c r="G8" s="1140"/>
      <c r="H8" s="1140"/>
      <c r="I8" s="1140"/>
      <c r="J8" s="1140"/>
      <c r="K8" s="1140"/>
    </row>
    <row r="9" spans="1:13" ht="15" customHeight="1">
      <c r="A9" s="1141" t="s">
        <v>88</v>
      </c>
      <c r="B9" s="1143" t="s">
        <v>148</v>
      </c>
      <c r="C9" s="1143" t="s">
        <v>91</v>
      </c>
      <c r="D9" s="1144" t="s">
        <v>149</v>
      </c>
      <c r="E9" s="1145"/>
      <c r="F9" s="1146" t="s">
        <v>150</v>
      </c>
      <c r="G9" s="1148" t="s">
        <v>151</v>
      </c>
      <c r="H9" s="1150" t="s">
        <v>152</v>
      </c>
      <c r="I9" s="1152" t="s">
        <v>153</v>
      </c>
      <c r="J9" s="1154" t="s">
        <v>154</v>
      </c>
      <c r="K9" s="1154" t="s">
        <v>155</v>
      </c>
    </row>
    <row r="10" spans="1:13" ht="39.75" customHeight="1">
      <c r="A10" s="1142"/>
      <c r="B10" s="1143"/>
      <c r="C10" s="1143"/>
      <c r="D10" s="262" t="s">
        <v>156</v>
      </c>
      <c r="E10" s="262" t="s">
        <v>157</v>
      </c>
      <c r="F10" s="1147"/>
      <c r="G10" s="1149"/>
      <c r="H10" s="1151"/>
      <c r="I10" s="1153"/>
      <c r="J10" s="1154"/>
      <c r="K10" s="1154"/>
    </row>
    <row r="11" spans="1:13" ht="13.5" customHeight="1">
      <c r="A11" s="263" t="s">
        <v>8</v>
      </c>
      <c r="B11" s="263" t="s">
        <v>158</v>
      </c>
      <c r="C11" s="264" t="s">
        <v>159</v>
      </c>
      <c r="D11" s="265">
        <v>104</v>
      </c>
      <c r="E11" s="263" t="s">
        <v>160</v>
      </c>
      <c r="F11" s="266" t="s">
        <v>161</v>
      </c>
      <c r="G11" s="112">
        <v>1</v>
      </c>
      <c r="H11" s="113">
        <v>11.7</v>
      </c>
      <c r="I11" s="114">
        <f>H11*450</f>
        <v>5265</v>
      </c>
      <c r="J11" s="267">
        <v>0.47</v>
      </c>
      <c r="K11" s="267">
        <f>I11*J11</f>
        <v>2474.5499999999997</v>
      </c>
      <c r="L11" s="30"/>
    </row>
    <row r="12" spans="1:13" ht="27.75" customHeight="1">
      <c r="A12" s="268" t="s">
        <v>10</v>
      </c>
      <c r="B12" s="269" t="s">
        <v>162</v>
      </c>
      <c r="C12" s="270" t="s">
        <v>163</v>
      </c>
      <c r="D12" s="271">
        <v>79</v>
      </c>
      <c r="E12" s="272" t="s">
        <v>160</v>
      </c>
      <c r="F12" s="272" t="s">
        <v>161</v>
      </c>
      <c r="G12" s="273">
        <v>1</v>
      </c>
      <c r="H12" s="273">
        <v>8.8000000000000007</v>
      </c>
      <c r="I12" s="114">
        <f t="shared" ref="I12:I21" si="0">H12*450</f>
        <v>3960.0000000000005</v>
      </c>
      <c r="J12" s="267">
        <v>0.47</v>
      </c>
      <c r="K12" s="267">
        <f t="shared" ref="K12:K21" si="1">I12*J12</f>
        <v>1861.2</v>
      </c>
      <c r="L12" s="30"/>
    </row>
    <row r="13" spans="1:13" ht="27.75" customHeight="1">
      <c r="A13" s="268" t="s">
        <v>102</v>
      </c>
      <c r="B13" s="269" t="s">
        <v>164</v>
      </c>
      <c r="C13" s="270" t="s">
        <v>165</v>
      </c>
      <c r="D13" s="271">
        <v>57</v>
      </c>
      <c r="E13" s="272" t="s">
        <v>160</v>
      </c>
      <c r="F13" s="272" t="s">
        <v>161</v>
      </c>
      <c r="G13" s="273">
        <v>1</v>
      </c>
      <c r="H13" s="273">
        <v>6</v>
      </c>
      <c r="I13" s="114">
        <f t="shared" si="0"/>
        <v>2700</v>
      </c>
      <c r="J13" s="267">
        <v>0.47</v>
      </c>
      <c r="K13" s="267">
        <f t="shared" si="1"/>
        <v>1269</v>
      </c>
      <c r="L13" s="30"/>
    </row>
    <row r="14" spans="1:13" ht="38.25" customHeight="1">
      <c r="A14" s="268" t="s">
        <v>103</v>
      </c>
      <c r="B14" s="269" t="s">
        <v>166</v>
      </c>
      <c r="C14" s="274" t="s">
        <v>167</v>
      </c>
      <c r="D14" s="271">
        <v>103</v>
      </c>
      <c r="E14" s="272" t="s">
        <v>160</v>
      </c>
      <c r="F14" s="272" t="s">
        <v>161</v>
      </c>
      <c r="G14" s="273">
        <v>1</v>
      </c>
      <c r="H14" s="273">
        <v>20.329999999999998</v>
      </c>
      <c r="I14" s="114">
        <f t="shared" si="0"/>
        <v>9148.5</v>
      </c>
      <c r="J14" s="267">
        <v>0.47</v>
      </c>
      <c r="K14" s="267">
        <f t="shared" si="1"/>
        <v>4299.7950000000001</v>
      </c>
      <c r="L14" s="30"/>
    </row>
    <row r="15" spans="1:13" ht="28.5" customHeight="1">
      <c r="A15" s="268" t="s">
        <v>105</v>
      </c>
      <c r="B15" s="269" t="s">
        <v>168</v>
      </c>
      <c r="C15" s="274" t="s">
        <v>169</v>
      </c>
      <c r="D15" s="271">
        <v>77</v>
      </c>
      <c r="E15" s="272" t="s">
        <v>160</v>
      </c>
      <c r="F15" s="272" t="s">
        <v>161</v>
      </c>
      <c r="G15" s="273">
        <v>1</v>
      </c>
      <c r="H15" s="273">
        <v>3.5</v>
      </c>
      <c r="I15" s="114">
        <f t="shared" si="0"/>
        <v>1575</v>
      </c>
      <c r="J15" s="267">
        <v>0.47</v>
      </c>
      <c r="K15" s="267">
        <f t="shared" si="1"/>
        <v>740.25</v>
      </c>
      <c r="L15" s="30"/>
    </row>
    <row r="16" spans="1:13" ht="30" customHeight="1">
      <c r="A16" s="268" t="s">
        <v>170</v>
      </c>
      <c r="B16" s="269" t="s">
        <v>171</v>
      </c>
      <c r="C16" s="274" t="s">
        <v>172</v>
      </c>
      <c r="D16" s="271">
        <v>130</v>
      </c>
      <c r="E16" s="272" t="s">
        <v>160</v>
      </c>
      <c r="F16" s="272" t="s">
        <v>161</v>
      </c>
      <c r="G16" s="273">
        <v>2</v>
      </c>
      <c r="H16" s="273">
        <v>8.8000000000000007</v>
      </c>
      <c r="I16" s="114">
        <f t="shared" si="0"/>
        <v>3960.0000000000005</v>
      </c>
      <c r="J16" s="267">
        <v>0.47</v>
      </c>
      <c r="K16" s="267">
        <f>I16*J16*G16</f>
        <v>3722.4</v>
      </c>
      <c r="L16" s="30"/>
    </row>
    <row r="17" spans="1:12" ht="29.25" customHeight="1">
      <c r="A17" s="268" t="s">
        <v>173</v>
      </c>
      <c r="B17" s="269" t="s">
        <v>174</v>
      </c>
      <c r="C17" s="274" t="s">
        <v>175</v>
      </c>
      <c r="D17" s="271">
        <v>150</v>
      </c>
      <c r="E17" s="272" t="s">
        <v>160</v>
      </c>
      <c r="F17" s="272" t="s">
        <v>161</v>
      </c>
      <c r="G17" s="273">
        <v>1</v>
      </c>
      <c r="H17" s="129">
        <v>11.7</v>
      </c>
      <c r="I17" s="114">
        <f t="shared" si="0"/>
        <v>5265</v>
      </c>
      <c r="J17" s="267">
        <v>0.47</v>
      </c>
      <c r="K17" s="267">
        <f t="shared" si="1"/>
        <v>2474.5499999999997</v>
      </c>
      <c r="L17" s="30"/>
    </row>
    <row r="18" spans="1:12" ht="26.25" customHeight="1">
      <c r="A18" s="268" t="s">
        <v>176</v>
      </c>
      <c r="B18" s="269" t="s">
        <v>177</v>
      </c>
      <c r="C18" s="274" t="s">
        <v>178</v>
      </c>
      <c r="D18" s="271" t="s">
        <v>179</v>
      </c>
      <c r="E18" s="272" t="s">
        <v>160</v>
      </c>
      <c r="F18" s="272" t="s">
        <v>161</v>
      </c>
      <c r="G18" s="273">
        <v>1</v>
      </c>
      <c r="H18" s="273">
        <v>15.8</v>
      </c>
      <c r="I18" s="114">
        <f t="shared" si="0"/>
        <v>7110</v>
      </c>
      <c r="J18" s="267">
        <v>0.47</v>
      </c>
      <c r="K18" s="267">
        <f t="shared" si="1"/>
        <v>3341.7</v>
      </c>
      <c r="L18" s="30"/>
    </row>
    <row r="19" spans="1:12" ht="26.25" customHeight="1">
      <c r="A19" s="268" t="s">
        <v>180</v>
      </c>
      <c r="B19" s="269" t="s">
        <v>181</v>
      </c>
      <c r="C19" s="274" t="s">
        <v>182</v>
      </c>
      <c r="D19" s="271">
        <v>97</v>
      </c>
      <c r="E19" s="272" t="s">
        <v>160</v>
      </c>
      <c r="F19" s="272" t="s">
        <v>161</v>
      </c>
      <c r="G19" s="273">
        <v>1</v>
      </c>
      <c r="H19" s="273">
        <v>21</v>
      </c>
      <c r="I19" s="114">
        <f t="shared" si="0"/>
        <v>9450</v>
      </c>
      <c r="J19" s="267">
        <v>0.47</v>
      </c>
      <c r="K19" s="267">
        <f t="shared" si="1"/>
        <v>4441.5</v>
      </c>
      <c r="L19" s="30"/>
    </row>
    <row r="20" spans="1:12" ht="28.5" customHeight="1">
      <c r="A20" s="268" t="s">
        <v>183</v>
      </c>
      <c r="B20" s="269" t="s">
        <v>184</v>
      </c>
      <c r="C20" s="274" t="s">
        <v>185</v>
      </c>
      <c r="D20" s="271">
        <v>59</v>
      </c>
      <c r="E20" s="272" t="s">
        <v>160</v>
      </c>
      <c r="F20" s="272" t="s">
        <v>161</v>
      </c>
      <c r="G20" s="273">
        <v>1</v>
      </c>
      <c r="H20" s="273">
        <v>6.6</v>
      </c>
      <c r="I20" s="114">
        <f t="shared" si="0"/>
        <v>2970</v>
      </c>
      <c r="J20" s="267">
        <v>0.47</v>
      </c>
      <c r="K20" s="267">
        <f t="shared" si="1"/>
        <v>1395.8999999999999</v>
      </c>
      <c r="L20" s="30"/>
    </row>
    <row r="21" spans="1:12" ht="27" customHeight="1">
      <c r="A21" s="268" t="s">
        <v>186</v>
      </c>
      <c r="B21" s="269" t="s">
        <v>187</v>
      </c>
      <c r="C21" s="274" t="s">
        <v>188</v>
      </c>
      <c r="D21" s="271">
        <v>85</v>
      </c>
      <c r="E21" s="272" t="s">
        <v>160</v>
      </c>
      <c r="F21" s="272" t="s">
        <v>161</v>
      </c>
      <c r="G21" s="273">
        <v>1</v>
      </c>
      <c r="H21" s="273">
        <v>11.5</v>
      </c>
      <c r="I21" s="114">
        <f t="shared" si="0"/>
        <v>5175</v>
      </c>
      <c r="J21" s="267">
        <v>0.47</v>
      </c>
      <c r="K21" s="267">
        <f t="shared" si="1"/>
        <v>2432.25</v>
      </c>
      <c r="L21" s="30"/>
    </row>
    <row r="22" spans="1:12" ht="13.5" customHeight="1">
      <c r="A22" s="1155"/>
      <c r="B22" s="1156"/>
      <c r="C22" s="1156"/>
      <c r="D22" s="1156"/>
      <c r="E22" s="1156"/>
      <c r="F22" s="1156"/>
      <c r="G22" s="1156"/>
      <c r="H22" s="1156"/>
      <c r="I22" s="1156"/>
      <c r="J22" s="1156"/>
      <c r="K22" s="1157"/>
      <c r="L22" s="30"/>
    </row>
    <row r="23" spans="1:12" ht="13.5" customHeight="1">
      <c r="A23" s="1158" t="s">
        <v>61</v>
      </c>
      <c r="B23" s="1159"/>
      <c r="C23" s="1159"/>
      <c r="D23" s="1159"/>
      <c r="E23" s="1159"/>
      <c r="F23" s="1159"/>
      <c r="G23" s="1159"/>
      <c r="H23" s="1159"/>
      <c r="I23" s="1159"/>
      <c r="J23" s="1160"/>
      <c r="K23" s="275">
        <f>SUM(K11:K21)</f>
        <v>28453.095000000001</v>
      </c>
      <c r="L23" s="30"/>
    </row>
    <row r="24" spans="1:12" ht="13.5" customHeight="1">
      <c r="A24" s="1105" t="str">
        <f>[21]Remoção!A18:F18</f>
        <v>Sorriso, Março 2014</v>
      </c>
      <c r="B24" s="1106"/>
      <c r="C24" s="1106"/>
      <c r="D24" s="1106"/>
      <c r="E24" s="1106"/>
      <c r="F24" s="1106"/>
      <c r="G24" s="134"/>
      <c r="H24" s="134"/>
      <c r="I24" s="134"/>
      <c r="J24" s="134"/>
      <c r="K24" s="134"/>
    </row>
    <row r="25" spans="1:12" ht="13.5" customHeight="1">
      <c r="A25" s="188"/>
      <c r="B25" s="189"/>
      <c r="C25" s="189"/>
      <c r="D25" s="157"/>
      <c r="E25" s="157"/>
      <c r="F25" s="189"/>
      <c r="G25" s="189"/>
      <c r="H25" s="157"/>
      <c r="I25" s="190"/>
      <c r="J25" s="189"/>
      <c r="K25" s="157"/>
    </row>
    <row r="26" spans="1:12" ht="13.5" customHeight="1">
      <c r="A26" s="1128" t="s">
        <v>189</v>
      </c>
      <c r="B26" s="1129"/>
      <c r="C26" s="1129"/>
      <c r="D26" s="1129"/>
      <c r="E26" s="1129"/>
      <c r="F26" s="1129"/>
      <c r="G26" s="1129"/>
      <c r="H26" s="1129"/>
      <c r="I26" s="1129"/>
      <c r="J26" s="1129"/>
      <c r="K26" s="1129"/>
    </row>
    <row r="27" spans="1:12">
      <c r="A27" s="33"/>
      <c r="B27" s="33"/>
      <c r="C27" s="33"/>
      <c r="D27" s="33"/>
      <c r="E27" s="33"/>
      <c r="F27" s="33"/>
      <c r="G27" s="33"/>
      <c r="H27" s="33"/>
      <c r="I27" s="33"/>
      <c r="J27" s="33"/>
      <c r="K27" s="33"/>
    </row>
  </sheetData>
  <mergeCells count="16">
    <mergeCell ref="A26:K26"/>
    <mergeCell ref="A1:K3"/>
    <mergeCell ref="A8:K8"/>
    <mergeCell ref="A9:A10"/>
    <mergeCell ref="B9:B10"/>
    <mergeCell ref="C9:C10"/>
    <mergeCell ref="D9:E9"/>
    <mergeCell ref="F9:F10"/>
    <mergeCell ref="G9:G10"/>
    <mergeCell ref="H9:H10"/>
    <mergeCell ref="I9:I10"/>
    <mergeCell ref="J9:J10"/>
    <mergeCell ref="K9:K10"/>
    <mergeCell ref="A22:K22"/>
    <mergeCell ref="A23:J23"/>
    <mergeCell ref="A24:F24"/>
  </mergeCells>
  <printOptions horizontalCentered="1"/>
  <pageMargins left="0.51181102362204722" right="0.51181102362204722" top="0.78740157480314965" bottom="0.39370078740157483" header="0" footer="0"/>
  <pageSetup paperSize="9" scale="80" orientation="landscape" verticalDpi="300" r:id="rId1"/>
  <headerFooter alignWithMargins="0">
    <oddFooter>&amp;C&amp;"Arial,Negrito itálico"Gabriela Polachini
Engenheira Civil
CREA 121120804-4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46"/>
  <sheetViews>
    <sheetView showGridLines="0" view="pageBreakPreview" zoomScaleNormal="85" zoomScaleSheetLayoutView="100" workbookViewId="0">
      <selection activeCell="P51" sqref="P51"/>
    </sheetView>
  </sheetViews>
  <sheetFormatPr defaultColWidth="10.7109375" defaultRowHeight="15.75"/>
  <cols>
    <col min="1" max="1" width="6.7109375" style="893" customWidth="1"/>
    <col min="2" max="2" width="1.7109375" style="893" customWidth="1"/>
    <col min="3" max="4" width="8" style="893" customWidth="1"/>
    <col min="5" max="5" width="1.7109375" style="893" customWidth="1"/>
    <col min="6" max="6" width="13.7109375" style="893" bestFit="1" customWidth="1"/>
    <col min="7" max="8" width="12.7109375" style="893" customWidth="1"/>
    <col min="9" max="9" width="19.5703125" style="893" bestFit="1" customWidth="1"/>
    <col min="10" max="10" width="16" style="893" bestFit="1" customWidth="1"/>
    <col min="11" max="12" width="14.85546875" style="893" bestFit="1" customWidth="1"/>
    <col min="13" max="13" width="12.7109375" style="893" customWidth="1"/>
    <col min="14" max="14" width="14.85546875" style="893" bestFit="1" customWidth="1"/>
    <col min="15" max="15" width="12.7109375" style="893" customWidth="1"/>
    <col min="16" max="16" width="29.7109375" style="893" customWidth="1"/>
    <col min="17" max="213" width="10.7109375" style="24" customWidth="1"/>
    <col min="214" max="256" width="10.7109375" style="24"/>
    <col min="257" max="257" width="6.7109375" style="24" customWidth="1"/>
    <col min="258" max="258" width="1.7109375" style="24" customWidth="1"/>
    <col min="259" max="260" width="8" style="24" customWidth="1"/>
    <col min="261" max="261" width="1.7109375" style="24" customWidth="1"/>
    <col min="262" max="262" width="13.7109375" style="24" bestFit="1" customWidth="1"/>
    <col min="263" max="264" width="12.7109375" style="24" customWidth="1"/>
    <col min="265" max="265" width="19.5703125" style="24" bestFit="1" customWidth="1"/>
    <col min="266" max="266" width="16" style="24" bestFit="1" customWidth="1"/>
    <col min="267" max="268" width="14.85546875" style="24" bestFit="1" customWidth="1"/>
    <col min="269" max="269" width="12.7109375" style="24" customWidth="1"/>
    <col min="270" max="270" width="14.85546875" style="24" bestFit="1" customWidth="1"/>
    <col min="271" max="271" width="12.7109375" style="24" customWidth="1"/>
    <col min="272" max="272" width="29.7109375" style="24" customWidth="1"/>
    <col min="273" max="469" width="10.7109375" style="24" customWidth="1"/>
    <col min="470" max="512" width="10.7109375" style="24"/>
    <col min="513" max="513" width="6.7109375" style="24" customWidth="1"/>
    <col min="514" max="514" width="1.7109375" style="24" customWidth="1"/>
    <col min="515" max="516" width="8" style="24" customWidth="1"/>
    <col min="517" max="517" width="1.7109375" style="24" customWidth="1"/>
    <col min="518" max="518" width="13.7109375" style="24" bestFit="1" customWidth="1"/>
    <col min="519" max="520" width="12.7109375" style="24" customWidth="1"/>
    <col min="521" max="521" width="19.5703125" style="24" bestFit="1" customWidth="1"/>
    <col min="522" max="522" width="16" style="24" bestFit="1" customWidth="1"/>
    <col min="523" max="524" width="14.85546875" style="24" bestFit="1" customWidth="1"/>
    <col min="525" max="525" width="12.7109375" style="24" customWidth="1"/>
    <col min="526" max="526" width="14.85546875" style="24" bestFit="1" customWidth="1"/>
    <col min="527" max="527" width="12.7109375" style="24" customWidth="1"/>
    <col min="528" max="528" width="29.7109375" style="24" customWidth="1"/>
    <col min="529" max="725" width="10.7109375" style="24" customWidth="1"/>
    <col min="726" max="768" width="10.7109375" style="24"/>
    <col min="769" max="769" width="6.7109375" style="24" customWidth="1"/>
    <col min="770" max="770" width="1.7109375" style="24" customWidth="1"/>
    <col min="771" max="772" width="8" style="24" customWidth="1"/>
    <col min="773" max="773" width="1.7109375" style="24" customWidth="1"/>
    <col min="774" max="774" width="13.7109375" style="24" bestFit="1" customWidth="1"/>
    <col min="775" max="776" width="12.7109375" style="24" customWidth="1"/>
    <col min="777" max="777" width="19.5703125" style="24" bestFit="1" customWidth="1"/>
    <col min="778" max="778" width="16" style="24" bestFit="1" customWidth="1"/>
    <col min="779" max="780" width="14.85546875" style="24" bestFit="1" customWidth="1"/>
    <col min="781" max="781" width="12.7109375" style="24" customWidth="1"/>
    <col min="782" max="782" width="14.85546875" style="24" bestFit="1" customWidth="1"/>
    <col min="783" max="783" width="12.7109375" style="24" customWidth="1"/>
    <col min="784" max="784" width="29.7109375" style="24" customWidth="1"/>
    <col min="785" max="981" width="10.7109375" style="24" customWidth="1"/>
    <col min="982" max="1024" width="10.7109375" style="24"/>
    <col min="1025" max="1025" width="6.7109375" style="24" customWidth="1"/>
    <col min="1026" max="1026" width="1.7109375" style="24" customWidth="1"/>
    <col min="1027" max="1028" width="8" style="24" customWidth="1"/>
    <col min="1029" max="1029" width="1.7109375" style="24" customWidth="1"/>
    <col min="1030" max="1030" width="13.7109375" style="24" bestFit="1" customWidth="1"/>
    <col min="1031" max="1032" width="12.7109375" style="24" customWidth="1"/>
    <col min="1033" max="1033" width="19.5703125" style="24" bestFit="1" customWidth="1"/>
    <col min="1034" max="1034" width="16" style="24" bestFit="1" customWidth="1"/>
    <col min="1035" max="1036" width="14.85546875" style="24" bestFit="1" customWidth="1"/>
    <col min="1037" max="1037" width="12.7109375" style="24" customWidth="1"/>
    <col min="1038" max="1038" width="14.85546875" style="24" bestFit="1" customWidth="1"/>
    <col min="1039" max="1039" width="12.7109375" style="24" customWidth="1"/>
    <col min="1040" max="1040" width="29.7109375" style="24" customWidth="1"/>
    <col min="1041" max="1237" width="10.7109375" style="24" customWidth="1"/>
    <col min="1238" max="1280" width="10.7109375" style="24"/>
    <col min="1281" max="1281" width="6.7109375" style="24" customWidth="1"/>
    <col min="1282" max="1282" width="1.7109375" style="24" customWidth="1"/>
    <col min="1283" max="1284" width="8" style="24" customWidth="1"/>
    <col min="1285" max="1285" width="1.7109375" style="24" customWidth="1"/>
    <col min="1286" max="1286" width="13.7109375" style="24" bestFit="1" customWidth="1"/>
    <col min="1287" max="1288" width="12.7109375" style="24" customWidth="1"/>
    <col min="1289" max="1289" width="19.5703125" style="24" bestFit="1" customWidth="1"/>
    <col min="1290" max="1290" width="16" style="24" bestFit="1" customWidth="1"/>
    <col min="1291" max="1292" width="14.85546875" style="24" bestFit="1" customWidth="1"/>
    <col min="1293" max="1293" width="12.7109375" style="24" customWidth="1"/>
    <col min="1294" max="1294" width="14.85546875" style="24" bestFit="1" customWidth="1"/>
    <col min="1295" max="1295" width="12.7109375" style="24" customWidth="1"/>
    <col min="1296" max="1296" width="29.7109375" style="24" customWidth="1"/>
    <col min="1297" max="1493" width="10.7109375" style="24" customWidth="1"/>
    <col min="1494" max="1536" width="10.7109375" style="24"/>
    <col min="1537" max="1537" width="6.7109375" style="24" customWidth="1"/>
    <col min="1538" max="1538" width="1.7109375" style="24" customWidth="1"/>
    <col min="1539" max="1540" width="8" style="24" customWidth="1"/>
    <col min="1541" max="1541" width="1.7109375" style="24" customWidth="1"/>
    <col min="1542" max="1542" width="13.7109375" style="24" bestFit="1" customWidth="1"/>
    <col min="1543" max="1544" width="12.7109375" style="24" customWidth="1"/>
    <col min="1545" max="1545" width="19.5703125" style="24" bestFit="1" customWidth="1"/>
    <col min="1546" max="1546" width="16" style="24" bestFit="1" customWidth="1"/>
    <col min="1547" max="1548" width="14.85546875" style="24" bestFit="1" customWidth="1"/>
    <col min="1549" max="1549" width="12.7109375" style="24" customWidth="1"/>
    <col min="1550" max="1550" width="14.85546875" style="24" bestFit="1" customWidth="1"/>
    <col min="1551" max="1551" width="12.7109375" style="24" customWidth="1"/>
    <col min="1552" max="1552" width="29.7109375" style="24" customWidth="1"/>
    <col min="1553" max="1749" width="10.7109375" style="24" customWidth="1"/>
    <col min="1750" max="1792" width="10.7109375" style="24"/>
    <col min="1793" max="1793" width="6.7109375" style="24" customWidth="1"/>
    <col min="1794" max="1794" width="1.7109375" style="24" customWidth="1"/>
    <col min="1795" max="1796" width="8" style="24" customWidth="1"/>
    <col min="1797" max="1797" width="1.7109375" style="24" customWidth="1"/>
    <col min="1798" max="1798" width="13.7109375" style="24" bestFit="1" customWidth="1"/>
    <col min="1799" max="1800" width="12.7109375" style="24" customWidth="1"/>
    <col min="1801" max="1801" width="19.5703125" style="24" bestFit="1" customWidth="1"/>
    <col min="1802" max="1802" width="16" style="24" bestFit="1" customWidth="1"/>
    <col min="1803" max="1804" width="14.85546875" style="24" bestFit="1" customWidth="1"/>
    <col min="1805" max="1805" width="12.7109375" style="24" customWidth="1"/>
    <col min="1806" max="1806" width="14.85546875" style="24" bestFit="1" customWidth="1"/>
    <col min="1807" max="1807" width="12.7109375" style="24" customWidth="1"/>
    <col min="1808" max="1808" width="29.7109375" style="24" customWidth="1"/>
    <col min="1809" max="2005" width="10.7109375" style="24" customWidth="1"/>
    <col min="2006" max="2048" width="10.7109375" style="24"/>
    <col min="2049" max="2049" width="6.7109375" style="24" customWidth="1"/>
    <col min="2050" max="2050" width="1.7109375" style="24" customWidth="1"/>
    <col min="2051" max="2052" width="8" style="24" customWidth="1"/>
    <col min="2053" max="2053" width="1.7109375" style="24" customWidth="1"/>
    <col min="2054" max="2054" width="13.7109375" style="24" bestFit="1" customWidth="1"/>
    <col min="2055" max="2056" width="12.7109375" style="24" customWidth="1"/>
    <col min="2057" max="2057" width="19.5703125" style="24" bestFit="1" customWidth="1"/>
    <col min="2058" max="2058" width="16" style="24" bestFit="1" customWidth="1"/>
    <col min="2059" max="2060" width="14.85546875" style="24" bestFit="1" customWidth="1"/>
    <col min="2061" max="2061" width="12.7109375" style="24" customWidth="1"/>
    <col min="2062" max="2062" width="14.85546875" style="24" bestFit="1" customWidth="1"/>
    <col min="2063" max="2063" width="12.7109375" style="24" customWidth="1"/>
    <col min="2064" max="2064" width="29.7109375" style="24" customWidth="1"/>
    <col min="2065" max="2261" width="10.7109375" style="24" customWidth="1"/>
    <col min="2262" max="2304" width="10.7109375" style="24"/>
    <col min="2305" max="2305" width="6.7109375" style="24" customWidth="1"/>
    <col min="2306" max="2306" width="1.7109375" style="24" customWidth="1"/>
    <col min="2307" max="2308" width="8" style="24" customWidth="1"/>
    <col min="2309" max="2309" width="1.7109375" style="24" customWidth="1"/>
    <col min="2310" max="2310" width="13.7109375" style="24" bestFit="1" customWidth="1"/>
    <col min="2311" max="2312" width="12.7109375" style="24" customWidth="1"/>
    <col min="2313" max="2313" width="19.5703125" style="24" bestFit="1" customWidth="1"/>
    <col min="2314" max="2314" width="16" style="24" bestFit="1" customWidth="1"/>
    <col min="2315" max="2316" width="14.85546875" style="24" bestFit="1" customWidth="1"/>
    <col min="2317" max="2317" width="12.7109375" style="24" customWidth="1"/>
    <col min="2318" max="2318" width="14.85546875" style="24" bestFit="1" customWidth="1"/>
    <col min="2319" max="2319" width="12.7109375" style="24" customWidth="1"/>
    <col min="2320" max="2320" width="29.7109375" style="24" customWidth="1"/>
    <col min="2321" max="2517" width="10.7109375" style="24" customWidth="1"/>
    <col min="2518" max="2560" width="10.7109375" style="24"/>
    <col min="2561" max="2561" width="6.7109375" style="24" customWidth="1"/>
    <col min="2562" max="2562" width="1.7109375" style="24" customWidth="1"/>
    <col min="2563" max="2564" width="8" style="24" customWidth="1"/>
    <col min="2565" max="2565" width="1.7109375" style="24" customWidth="1"/>
    <col min="2566" max="2566" width="13.7109375" style="24" bestFit="1" customWidth="1"/>
    <col min="2567" max="2568" width="12.7109375" style="24" customWidth="1"/>
    <col min="2569" max="2569" width="19.5703125" style="24" bestFit="1" customWidth="1"/>
    <col min="2570" max="2570" width="16" style="24" bestFit="1" customWidth="1"/>
    <col min="2571" max="2572" width="14.85546875" style="24" bestFit="1" customWidth="1"/>
    <col min="2573" max="2573" width="12.7109375" style="24" customWidth="1"/>
    <col min="2574" max="2574" width="14.85546875" style="24" bestFit="1" customWidth="1"/>
    <col min="2575" max="2575" width="12.7109375" style="24" customWidth="1"/>
    <col min="2576" max="2576" width="29.7109375" style="24" customWidth="1"/>
    <col min="2577" max="2773" width="10.7109375" style="24" customWidth="1"/>
    <col min="2774" max="2816" width="10.7109375" style="24"/>
    <col min="2817" max="2817" width="6.7109375" style="24" customWidth="1"/>
    <col min="2818" max="2818" width="1.7109375" style="24" customWidth="1"/>
    <col min="2819" max="2820" width="8" style="24" customWidth="1"/>
    <col min="2821" max="2821" width="1.7109375" style="24" customWidth="1"/>
    <col min="2822" max="2822" width="13.7109375" style="24" bestFit="1" customWidth="1"/>
    <col min="2823" max="2824" width="12.7109375" style="24" customWidth="1"/>
    <col min="2825" max="2825" width="19.5703125" style="24" bestFit="1" customWidth="1"/>
    <col min="2826" max="2826" width="16" style="24" bestFit="1" customWidth="1"/>
    <col min="2827" max="2828" width="14.85546875" style="24" bestFit="1" customWidth="1"/>
    <col min="2829" max="2829" width="12.7109375" style="24" customWidth="1"/>
    <col min="2830" max="2830" width="14.85546875" style="24" bestFit="1" customWidth="1"/>
    <col min="2831" max="2831" width="12.7109375" style="24" customWidth="1"/>
    <col min="2832" max="2832" width="29.7109375" style="24" customWidth="1"/>
    <col min="2833" max="3029" width="10.7109375" style="24" customWidth="1"/>
    <col min="3030" max="3072" width="10.7109375" style="24"/>
    <col min="3073" max="3073" width="6.7109375" style="24" customWidth="1"/>
    <col min="3074" max="3074" width="1.7109375" style="24" customWidth="1"/>
    <col min="3075" max="3076" width="8" style="24" customWidth="1"/>
    <col min="3077" max="3077" width="1.7109375" style="24" customWidth="1"/>
    <col min="3078" max="3078" width="13.7109375" style="24" bestFit="1" customWidth="1"/>
    <col min="3079" max="3080" width="12.7109375" style="24" customWidth="1"/>
    <col min="3081" max="3081" width="19.5703125" style="24" bestFit="1" customWidth="1"/>
    <col min="3082" max="3082" width="16" style="24" bestFit="1" customWidth="1"/>
    <col min="3083" max="3084" width="14.85546875" style="24" bestFit="1" customWidth="1"/>
    <col min="3085" max="3085" width="12.7109375" style="24" customWidth="1"/>
    <col min="3086" max="3086" width="14.85546875" style="24" bestFit="1" customWidth="1"/>
    <col min="3087" max="3087" width="12.7109375" style="24" customWidth="1"/>
    <col min="3088" max="3088" width="29.7109375" style="24" customWidth="1"/>
    <col min="3089" max="3285" width="10.7109375" style="24" customWidth="1"/>
    <col min="3286" max="3328" width="10.7109375" style="24"/>
    <col min="3329" max="3329" width="6.7109375" style="24" customWidth="1"/>
    <col min="3330" max="3330" width="1.7109375" style="24" customWidth="1"/>
    <col min="3331" max="3332" width="8" style="24" customWidth="1"/>
    <col min="3333" max="3333" width="1.7109375" style="24" customWidth="1"/>
    <col min="3334" max="3334" width="13.7109375" style="24" bestFit="1" customWidth="1"/>
    <col min="3335" max="3336" width="12.7109375" style="24" customWidth="1"/>
    <col min="3337" max="3337" width="19.5703125" style="24" bestFit="1" customWidth="1"/>
    <col min="3338" max="3338" width="16" style="24" bestFit="1" customWidth="1"/>
    <col min="3339" max="3340" width="14.85546875" style="24" bestFit="1" customWidth="1"/>
    <col min="3341" max="3341" width="12.7109375" style="24" customWidth="1"/>
    <col min="3342" max="3342" width="14.85546875" style="24" bestFit="1" customWidth="1"/>
    <col min="3343" max="3343" width="12.7109375" style="24" customWidth="1"/>
    <col min="3344" max="3344" width="29.7109375" style="24" customWidth="1"/>
    <col min="3345" max="3541" width="10.7109375" style="24" customWidth="1"/>
    <col min="3542" max="3584" width="10.7109375" style="24"/>
    <col min="3585" max="3585" width="6.7109375" style="24" customWidth="1"/>
    <col min="3586" max="3586" width="1.7109375" style="24" customWidth="1"/>
    <col min="3587" max="3588" width="8" style="24" customWidth="1"/>
    <col min="3589" max="3589" width="1.7109375" style="24" customWidth="1"/>
    <col min="3590" max="3590" width="13.7109375" style="24" bestFit="1" customWidth="1"/>
    <col min="3591" max="3592" width="12.7109375" style="24" customWidth="1"/>
    <col min="3593" max="3593" width="19.5703125" style="24" bestFit="1" customWidth="1"/>
    <col min="3594" max="3594" width="16" style="24" bestFit="1" customWidth="1"/>
    <col min="3595" max="3596" width="14.85546875" style="24" bestFit="1" customWidth="1"/>
    <col min="3597" max="3597" width="12.7109375" style="24" customWidth="1"/>
    <col min="3598" max="3598" width="14.85546875" style="24" bestFit="1" customWidth="1"/>
    <col min="3599" max="3599" width="12.7109375" style="24" customWidth="1"/>
    <col min="3600" max="3600" width="29.7109375" style="24" customWidth="1"/>
    <col min="3601" max="3797" width="10.7109375" style="24" customWidth="1"/>
    <col min="3798" max="3840" width="10.7109375" style="24"/>
    <col min="3841" max="3841" width="6.7109375" style="24" customWidth="1"/>
    <col min="3842" max="3842" width="1.7109375" style="24" customWidth="1"/>
    <col min="3843" max="3844" width="8" style="24" customWidth="1"/>
    <col min="3845" max="3845" width="1.7109375" style="24" customWidth="1"/>
    <col min="3846" max="3846" width="13.7109375" style="24" bestFit="1" customWidth="1"/>
    <col min="3847" max="3848" width="12.7109375" style="24" customWidth="1"/>
    <col min="3849" max="3849" width="19.5703125" style="24" bestFit="1" customWidth="1"/>
    <col min="3850" max="3850" width="16" style="24" bestFit="1" customWidth="1"/>
    <col min="3851" max="3852" width="14.85546875" style="24" bestFit="1" customWidth="1"/>
    <col min="3853" max="3853" width="12.7109375" style="24" customWidth="1"/>
    <col min="3854" max="3854" width="14.85546875" style="24" bestFit="1" customWidth="1"/>
    <col min="3855" max="3855" width="12.7109375" style="24" customWidth="1"/>
    <col min="3856" max="3856" width="29.7109375" style="24" customWidth="1"/>
    <col min="3857" max="4053" width="10.7109375" style="24" customWidth="1"/>
    <col min="4054" max="4096" width="10.7109375" style="24"/>
    <col min="4097" max="4097" width="6.7109375" style="24" customWidth="1"/>
    <col min="4098" max="4098" width="1.7109375" style="24" customWidth="1"/>
    <col min="4099" max="4100" width="8" style="24" customWidth="1"/>
    <col min="4101" max="4101" width="1.7109375" style="24" customWidth="1"/>
    <col min="4102" max="4102" width="13.7109375" style="24" bestFit="1" customWidth="1"/>
    <col min="4103" max="4104" width="12.7109375" style="24" customWidth="1"/>
    <col min="4105" max="4105" width="19.5703125" style="24" bestFit="1" customWidth="1"/>
    <col min="4106" max="4106" width="16" style="24" bestFit="1" customWidth="1"/>
    <col min="4107" max="4108" width="14.85546875" style="24" bestFit="1" customWidth="1"/>
    <col min="4109" max="4109" width="12.7109375" style="24" customWidth="1"/>
    <col min="4110" max="4110" width="14.85546875" style="24" bestFit="1" customWidth="1"/>
    <col min="4111" max="4111" width="12.7109375" style="24" customWidth="1"/>
    <col min="4112" max="4112" width="29.7109375" style="24" customWidth="1"/>
    <col min="4113" max="4309" width="10.7109375" style="24" customWidth="1"/>
    <col min="4310" max="4352" width="10.7109375" style="24"/>
    <col min="4353" max="4353" width="6.7109375" style="24" customWidth="1"/>
    <col min="4354" max="4354" width="1.7109375" style="24" customWidth="1"/>
    <col min="4355" max="4356" width="8" style="24" customWidth="1"/>
    <col min="4357" max="4357" width="1.7109375" style="24" customWidth="1"/>
    <col min="4358" max="4358" width="13.7109375" style="24" bestFit="1" customWidth="1"/>
    <col min="4359" max="4360" width="12.7109375" style="24" customWidth="1"/>
    <col min="4361" max="4361" width="19.5703125" style="24" bestFit="1" customWidth="1"/>
    <col min="4362" max="4362" width="16" style="24" bestFit="1" customWidth="1"/>
    <col min="4363" max="4364" width="14.85546875" style="24" bestFit="1" customWidth="1"/>
    <col min="4365" max="4365" width="12.7109375" style="24" customWidth="1"/>
    <col min="4366" max="4366" width="14.85546875" style="24" bestFit="1" customWidth="1"/>
    <col min="4367" max="4367" width="12.7109375" style="24" customWidth="1"/>
    <col min="4368" max="4368" width="29.7109375" style="24" customWidth="1"/>
    <col min="4369" max="4565" width="10.7109375" style="24" customWidth="1"/>
    <col min="4566" max="4608" width="10.7109375" style="24"/>
    <col min="4609" max="4609" width="6.7109375" style="24" customWidth="1"/>
    <col min="4610" max="4610" width="1.7109375" style="24" customWidth="1"/>
    <col min="4611" max="4612" width="8" style="24" customWidth="1"/>
    <col min="4613" max="4613" width="1.7109375" style="24" customWidth="1"/>
    <col min="4614" max="4614" width="13.7109375" style="24" bestFit="1" customWidth="1"/>
    <col min="4615" max="4616" width="12.7109375" style="24" customWidth="1"/>
    <col min="4617" max="4617" width="19.5703125" style="24" bestFit="1" customWidth="1"/>
    <col min="4618" max="4618" width="16" style="24" bestFit="1" customWidth="1"/>
    <col min="4619" max="4620" width="14.85546875" style="24" bestFit="1" customWidth="1"/>
    <col min="4621" max="4621" width="12.7109375" style="24" customWidth="1"/>
    <col min="4622" max="4622" width="14.85546875" style="24" bestFit="1" customWidth="1"/>
    <col min="4623" max="4623" width="12.7109375" style="24" customWidth="1"/>
    <col min="4624" max="4624" width="29.7109375" style="24" customWidth="1"/>
    <col min="4625" max="4821" width="10.7109375" style="24" customWidth="1"/>
    <col min="4822" max="4864" width="10.7109375" style="24"/>
    <col min="4865" max="4865" width="6.7109375" style="24" customWidth="1"/>
    <col min="4866" max="4866" width="1.7109375" style="24" customWidth="1"/>
    <col min="4867" max="4868" width="8" style="24" customWidth="1"/>
    <col min="4869" max="4869" width="1.7109375" style="24" customWidth="1"/>
    <col min="4870" max="4870" width="13.7109375" style="24" bestFit="1" customWidth="1"/>
    <col min="4871" max="4872" width="12.7109375" style="24" customWidth="1"/>
    <col min="4873" max="4873" width="19.5703125" style="24" bestFit="1" customWidth="1"/>
    <col min="4874" max="4874" width="16" style="24" bestFit="1" customWidth="1"/>
    <col min="4875" max="4876" width="14.85546875" style="24" bestFit="1" customWidth="1"/>
    <col min="4877" max="4877" width="12.7109375" style="24" customWidth="1"/>
    <col min="4878" max="4878" width="14.85546875" style="24" bestFit="1" customWidth="1"/>
    <col min="4879" max="4879" width="12.7109375" style="24" customWidth="1"/>
    <col min="4880" max="4880" width="29.7109375" style="24" customWidth="1"/>
    <col min="4881" max="5077" width="10.7109375" style="24" customWidth="1"/>
    <col min="5078" max="5120" width="10.7109375" style="24"/>
    <col min="5121" max="5121" width="6.7109375" style="24" customWidth="1"/>
    <col min="5122" max="5122" width="1.7109375" style="24" customWidth="1"/>
    <col min="5123" max="5124" width="8" style="24" customWidth="1"/>
    <col min="5125" max="5125" width="1.7109375" style="24" customWidth="1"/>
    <col min="5126" max="5126" width="13.7109375" style="24" bestFit="1" customWidth="1"/>
    <col min="5127" max="5128" width="12.7109375" style="24" customWidth="1"/>
    <col min="5129" max="5129" width="19.5703125" style="24" bestFit="1" customWidth="1"/>
    <col min="5130" max="5130" width="16" style="24" bestFit="1" customWidth="1"/>
    <col min="5131" max="5132" width="14.85546875" style="24" bestFit="1" customWidth="1"/>
    <col min="5133" max="5133" width="12.7109375" style="24" customWidth="1"/>
    <col min="5134" max="5134" width="14.85546875" style="24" bestFit="1" customWidth="1"/>
    <col min="5135" max="5135" width="12.7109375" style="24" customWidth="1"/>
    <col min="5136" max="5136" width="29.7109375" style="24" customWidth="1"/>
    <col min="5137" max="5333" width="10.7109375" style="24" customWidth="1"/>
    <col min="5334" max="5376" width="10.7109375" style="24"/>
    <col min="5377" max="5377" width="6.7109375" style="24" customWidth="1"/>
    <col min="5378" max="5378" width="1.7109375" style="24" customWidth="1"/>
    <col min="5379" max="5380" width="8" style="24" customWidth="1"/>
    <col min="5381" max="5381" width="1.7109375" style="24" customWidth="1"/>
    <col min="5382" max="5382" width="13.7109375" style="24" bestFit="1" customWidth="1"/>
    <col min="5383" max="5384" width="12.7109375" style="24" customWidth="1"/>
    <col min="5385" max="5385" width="19.5703125" style="24" bestFit="1" customWidth="1"/>
    <col min="5386" max="5386" width="16" style="24" bestFit="1" customWidth="1"/>
    <col min="5387" max="5388" width="14.85546875" style="24" bestFit="1" customWidth="1"/>
    <col min="5389" max="5389" width="12.7109375" style="24" customWidth="1"/>
    <col min="5390" max="5390" width="14.85546875" style="24" bestFit="1" customWidth="1"/>
    <col min="5391" max="5391" width="12.7109375" style="24" customWidth="1"/>
    <col min="5392" max="5392" width="29.7109375" style="24" customWidth="1"/>
    <col min="5393" max="5589" width="10.7109375" style="24" customWidth="1"/>
    <col min="5590" max="5632" width="10.7109375" style="24"/>
    <col min="5633" max="5633" width="6.7109375" style="24" customWidth="1"/>
    <col min="5634" max="5634" width="1.7109375" style="24" customWidth="1"/>
    <col min="5635" max="5636" width="8" style="24" customWidth="1"/>
    <col min="5637" max="5637" width="1.7109375" style="24" customWidth="1"/>
    <col min="5638" max="5638" width="13.7109375" style="24" bestFit="1" customWidth="1"/>
    <col min="5639" max="5640" width="12.7109375" style="24" customWidth="1"/>
    <col min="5641" max="5641" width="19.5703125" style="24" bestFit="1" customWidth="1"/>
    <col min="5642" max="5642" width="16" style="24" bestFit="1" customWidth="1"/>
    <col min="5643" max="5644" width="14.85546875" style="24" bestFit="1" customWidth="1"/>
    <col min="5645" max="5645" width="12.7109375" style="24" customWidth="1"/>
    <col min="5646" max="5646" width="14.85546875" style="24" bestFit="1" customWidth="1"/>
    <col min="5647" max="5647" width="12.7109375" style="24" customWidth="1"/>
    <col min="5648" max="5648" width="29.7109375" style="24" customWidth="1"/>
    <col min="5649" max="5845" width="10.7109375" style="24" customWidth="1"/>
    <col min="5846" max="5888" width="10.7109375" style="24"/>
    <col min="5889" max="5889" width="6.7109375" style="24" customWidth="1"/>
    <col min="5890" max="5890" width="1.7109375" style="24" customWidth="1"/>
    <col min="5891" max="5892" width="8" style="24" customWidth="1"/>
    <col min="5893" max="5893" width="1.7109375" style="24" customWidth="1"/>
    <col min="5894" max="5894" width="13.7109375" style="24" bestFit="1" customWidth="1"/>
    <col min="5895" max="5896" width="12.7109375" style="24" customWidth="1"/>
    <col min="5897" max="5897" width="19.5703125" style="24" bestFit="1" customWidth="1"/>
    <col min="5898" max="5898" width="16" style="24" bestFit="1" customWidth="1"/>
    <col min="5899" max="5900" width="14.85546875" style="24" bestFit="1" customWidth="1"/>
    <col min="5901" max="5901" width="12.7109375" style="24" customWidth="1"/>
    <col min="5902" max="5902" width="14.85546875" style="24" bestFit="1" customWidth="1"/>
    <col min="5903" max="5903" width="12.7109375" style="24" customWidth="1"/>
    <col min="5904" max="5904" width="29.7109375" style="24" customWidth="1"/>
    <col min="5905" max="6101" width="10.7109375" style="24" customWidth="1"/>
    <col min="6102" max="6144" width="10.7109375" style="24"/>
    <col min="6145" max="6145" width="6.7109375" style="24" customWidth="1"/>
    <col min="6146" max="6146" width="1.7109375" style="24" customWidth="1"/>
    <col min="6147" max="6148" width="8" style="24" customWidth="1"/>
    <col min="6149" max="6149" width="1.7109375" style="24" customWidth="1"/>
    <col min="6150" max="6150" width="13.7109375" style="24" bestFit="1" customWidth="1"/>
    <col min="6151" max="6152" width="12.7109375" style="24" customWidth="1"/>
    <col min="6153" max="6153" width="19.5703125" style="24" bestFit="1" customWidth="1"/>
    <col min="6154" max="6154" width="16" style="24" bestFit="1" customWidth="1"/>
    <col min="6155" max="6156" width="14.85546875" style="24" bestFit="1" customWidth="1"/>
    <col min="6157" max="6157" width="12.7109375" style="24" customWidth="1"/>
    <col min="6158" max="6158" width="14.85546875" style="24" bestFit="1" customWidth="1"/>
    <col min="6159" max="6159" width="12.7109375" style="24" customWidth="1"/>
    <col min="6160" max="6160" width="29.7109375" style="24" customWidth="1"/>
    <col min="6161" max="6357" width="10.7109375" style="24" customWidth="1"/>
    <col min="6358" max="6400" width="10.7109375" style="24"/>
    <col min="6401" max="6401" width="6.7109375" style="24" customWidth="1"/>
    <col min="6402" max="6402" width="1.7109375" style="24" customWidth="1"/>
    <col min="6403" max="6404" width="8" style="24" customWidth="1"/>
    <col min="6405" max="6405" width="1.7109375" style="24" customWidth="1"/>
    <col min="6406" max="6406" width="13.7109375" style="24" bestFit="1" customWidth="1"/>
    <col min="6407" max="6408" width="12.7109375" style="24" customWidth="1"/>
    <col min="6409" max="6409" width="19.5703125" style="24" bestFit="1" customWidth="1"/>
    <col min="6410" max="6410" width="16" style="24" bestFit="1" customWidth="1"/>
    <col min="6411" max="6412" width="14.85546875" style="24" bestFit="1" customWidth="1"/>
    <col min="6413" max="6413" width="12.7109375" style="24" customWidth="1"/>
    <col min="6414" max="6414" width="14.85546875" style="24" bestFit="1" customWidth="1"/>
    <col min="6415" max="6415" width="12.7109375" style="24" customWidth="1"/>
    <col min="6416" max="6416" width="29.7109375" style="24" customWidth="1"/>
    <col min="6417" max="6613" width="10.7109375" style="24" customWidth="1"/>
    <col min="6614" max="6656" width="10.7109375" style="24"/>
    <col min="6657" max="6657" width="6.7109375" style="24" customWidth="1"/>
    <col min="6658" max="6658" width="1.7109375" style="24" customWidth="1"/>
    <col min="6659" max="6660" width="8" style="24" customWidth="1"/>
    <col min="6661" max="6661" width="1.7109375" style="24" customWidth="1"/>
    <col min="6662" max="6662" width="13.7109375" style="24" bestFit="1" customWidth="1"/>
    <col min="6663" max="6664" width="12.7109375" style="24" customWidth="1"/>
    <col min="6665" max="6665" width="19.5703125" style="24" bestFit="1" customWidth="1"/>
    <col min="6666" max="6666" width="16" style="24" bestFit="1" customWidth="1"/>
    <col min="6667" max="6668" width="14.85546875" style="24" bestFit="1" customWidth="1"/>
    <col min="6669" max="6669" width="12.7109375" style="24" customWidth="1"/>
    <col min="6670" max="6670" width="14.85546875" style="24" bestFit="1" customWidth="1"/>
    <col min="6671" max="6671" width="12.7109375" style="24" customWidth="1"/>
    <col min="6672" max="6672" width="29.7109375" style="24" customWidth="1"/>
    <col min="6673" max="6869" width="10.7109375" style="24" customWidth="1"/>
    <col min="6870" max="6912" width="10.7109375" style="24"/>
    <col min="6913" max="6913" width="6.7109375" style="24" customWidth="1"/>
    <col min="6914" max="6914" width="1.7109375" style="24" customWidth="1"/>
    <col min="6915" max="6916" width="8" style="24" customWidth="1"/>
    <col min="6917" max="6917" width="1.7109375" style="24" customWidth="1"/>
    <col min="6918" max="6918" width="13.7109375" style="24" bestFit="1" customWidth="1"/>
    <col min="6919" max="6920" width="12.7109375" style="24" customWidth="1"/>
    <col min="6921" max="6921" width="19.5703125" style="24" bestFit="1" customWidth="1"/>
    <col min="6922" max="6922" width="16" style="24" bestFit="1" customWidth="1"/>
    <col min="6923" max="6924" width="14.85546875" style="24" bestFit="1" customWidth="1"/>
    <col min="6925" max="6925" width="12.7109375" style="24" customWidth="1"/>
    <col min="6926" max="6926" width="14.85546875" style="24" bestFit="1" customWidth="1"/>
    <col min="6927" max="6927" width="12.7109375" style="24" customWidth="1"/>
    <col min="6928" max="6928" width="29.7109375" style="24" customWidth="1"/>
    <col min="6929" max="7125" width="10.7109375" style="24" customWidth="1"/>
    <col min="7126" max="7168" width="10.7109375" style="24"/>
    <col min="7169" max="7169" width="6.7109375" style="24" customWidth="1"/>
    <col min="7170" max="7170" width="1.7109375" style="24" customWidth="1"/>
    <col min="7171" max="7172" width="8" style="24" customWidth="1"/>
    <col min="7173" max="7173" width="1.7109375" style="24" customWidth="1"/>
    <col min="7174" max="7174" width="13.7109375" style="24" bestFit="1" customWidth="1"/>
    <col min="7175" max="7176" width="12.7109375" style="24" customWidth="1"/>
    <col min="7177" max="7177" width="19.5703125" style="24" bestFit="1" customWidth="1"/>
    <col min="7178" max="7178" width="16" style="24" bestFit="1" customWidth="1"/>
    <col min="7179" max="7180" width="14.85546875" style="24" bestFit="1" customWidth="1"/>
    <col min="7181" max="7181" width="12.7109375" style="24" customWidth="1"/>
    <col min="7182" max="7182" width="14.85546875" style="24" bestFit="1" customWidth="1"/>
    <col min="7183" max="7183" width="12.7109375" style="24" customWidth="1"/>
    <col min="7184" max="7184" width="29.7109375" style="24" customWidth="1"/>
    <col min="7185" max="7381" width="10.7109375" style="24" customWidth="1"/>
    <col min="7382" max="7424" width="10.7109375" style="24"/>
    <col min="7425" max="7425" width="6.7109375" style="24" customWidth="1"/>
    <col min="7426" max="7426" width="1.7109375" style="24" customWidth="1"/>
    <col min="7427" max="7428" width="8" style="24" customWidth="1"/>
    <col min="7429" max="7429" width="1.7109375" style="24" customWidth="1"/>
    <col min="7430" max="7430" width="13.7109375" style="24" bestFit="1" customWidth="1"/>
    <col min="7431" max="7432" width="12.7109375" style="24" customWidth="1"/>
    <col min="7433" max="7433" width="19.5703125" style="24" bestFit="1" customWidth="1"/>
    <col min="7434" max="7434" width="16" style="24" bestFit="1" customWidth="1"/>
    <col min="7435" max="7436" width="14.85546875" style="24" bestFit="1" customWidth="1"/>
    <col min="7437" max="7437" width="12.7109375" style="24" customWidth="1"/>
    <col min="7438" max="7438" width="14.85546875" style="24" bestFit="1" customWidth="1"/>
    <col min="7439" max="7439" width="12.7109375" style="24" customWidth="1"/>
    <col min="7440" max="7440" width="29.7109375" style="24" customWidth="1"/>
    <col min="7441" max="7637" width="10.7109375" style="24" customWidth="1"/>
    <col min="7638" max="7680" width="10.7109375" style="24"/>
    <col min="7681" max="7681" width="6.7109375" style="24" customWidth="1"/>
    <col min="7682" max="7682" width="1.7109375" style="24" customWidth="1"/>
    <col min="7683" max="7684" width="8" style="24" customWidth="1"/>
    <col min="7685" max="7685" width="1.7109375" style="24" customWidth="1"/>
    <col min="7686" max="7686" width="13.7109375" style="24" bestFit="1" customWidth="1"/>
    <col min="7687" max="7688" width="12.7109375" style="24" customWidth="1"/>
    <col min="7689" max="7689" width="19.5703125" style="24" bestFit="1" customWidth="1"/>
    <col min="7690" max="7690" width="16" style="24" bestFit="1" customWidth="1"/>
    <col min="7691" max="7692" width="14.85546875" style="24" bestFit="1" customWidth="1"/>
    <col min="7693" max="7693" width="12.7109375" style="24" customWidth="1"/>
    <col min="7694" max="7694" width="14.85546875" style="24" bestFit="1" customWidth="1"/>
    <col min="7695" max="7695" width="12.7109375" style="24" customWidth="1"/>
    <col min="7696" max="7696" width="29.7109375" style="24" customWidth="1"/>
    <col min="7697" max="7893" width="10.7109375" style="24" customWidth="1"/>
    <col min="7894" max="7936" width="10.7109375" style="24"/>
    <col min="7937" max="7937" width="6.7109375" style="24" customWidth="1"/>
    <col min="7938" max="7938" width="1.7109375" style="24" customWidth="1"/>
    <col min="7939" max="7940" width="8" style="24" customWidth="1"/>
    <col min="7941" max="7941" width="1.7109375" style="24" customWidth="1"/>
    <col min="7942" max="7942" width="13.7109375" style="24" bestFit="1" customWidth="1"/>
    <col min="7943" max="7944" width="12.7109375" style="24" customWidth="1"/>
    <col min="7945" max="7945" width="19.5703125" style="24" bestFit="1" customWidth="1"/>
    <col min="7946" max="7946" width="16" style="24" bestFit="1" customWidth="1"/>
    <col min="7947" max="7948" width="14.85546875" style="24" bestFit="1" customWidth="1"/>
    <col min="7949" max="7949" width="12.7109375" style="24" customWidth="1"/>
    <col min="7950" max="7950" width="14.85546875" style="24" bestFit="1" customWidth="1"/>
    <col min="7951" max="7951" width="12.7109375" style="24" customWidth="1"/>
    <col min="7952" max="7952" width="29.7109375" style="24" customWidth="1"/>
    <col min="7953" max="8149" width="10.7109375" style="24" customWidth="1"/>
    <col min="8150" max="8192" width="10.7109375" style="24"/>
    <col min="8193" max="8193" width="6.7109375" style="24" customWidth="1"/>
    <col min="8194" max="8194" width="1.7109375" style="24" customWidth="1"/>
    <col min="8195" max="8196" width="8" style="24" customWidth="1"/>
    <col min="8197" max="8197" width="1.7109375" style="24" customWidth="1"/>
    <col min="8198" max="8198" width="13.7109375" style="24" bestFit="1" customWidth="1"/>
    <col min="8199" max="8200" width="12.7109375" style="24" customWidth="1"/>
    <col min="8201" max="8201" width="19.5703125" style="24" bestFit="1" customWidth="1"/>
    <col min="8202" max="8202" width="16" style="24" bestFit="1" customWidth="1"/>
    <col min="8203" max="8204" width="14.85546875" style="24" bestFit="1" customWidth="1"/>
    <col min="8205" max="8205" width="12.7109375" style="24" customWidth="1"/>
    <col min="8206" max="8206" width="14.85546875" style="24" bestFit="1" customWidth="1"/>
    <col min="8207" max="8207" width="12.7109375" style="24" customWidth="1"/>
    <col min="8208" max="8208" width="29.7109375" style="24" customWidth="1"/>
    <col min="8209" max="8405" width="10.7109375" style="24" customWidth="1"/>
    <col min="8406" max="8448" width="10.7109375" style="24"/>
    <col min="8449" max="8449" width="6.7109375" style="24" customWidth="1"/>
    <col min="8450" max="8450" width="1.7109375" style="24" customWidth="1"/>
    <col min="8451" max="8452" width="8" style="24" customWidth="1"/>
    <col min="8453" max="8453" width="1.7109375" style="24" customWidth="1"/>
    <col min="8454" max="8454" width="13.7109375" style="24" bestFit="1" customWidth="1"/>
    <col min="8455" max="8456" width="12.7109375" style="24" customWidth="1"/>
    <col min="8457" max="8457" width="19.5703125" style="24" bestFit="1" customWidth="1"/>
    <col min="8458" max="8458" width="16" style="24" bestFit="1" customWidth="1"/>
    <col min="8459" max="8460" width="14.85546875" style="24" bestFit="1" customWidth="1"/>
    <col min="8461" max="8461" width="12.7109375" style="24" customWidth="1"/>
    <col min="8462" max="8462" width="14.85546875" style="24" bestFit="1" customWidth="1"/>
    <col min="8463" max="8463" width="12.7109375" style="24" customWidth="1"/>
    <col min="8464" max="8464" width="29.7109375" style="24" customWidth="1"/>
    <col min="8465" max="8661" width="10.7109375" style="24" customWidth="1"/>
    <col min="8662" max="8704" width="10.7109375" style="24"/>
    <col min="8705" max="8705" width="6.7109375" style="24" customWidth="1"/>
    <col min="8706" max="8706" width="1.7109375" style="24" customWidth="1"/>
    <col min="8707" max="8708" width="8" style="24" customWidth="1"/>
    <col min="8709" max="8709" width="1.7109375" style="24" customWidth="1"/>
    <col min="8710" max="8710" width="13.7109375" style="24" bestFit="1" customWidth="1"/>
    <col min="8711" max="8712" width="12.7109375" style="24" customWidth="1"/>
    <col min="8713" max="8713" width="19.5703125" style="24" bestFit="1" customWidth="1"/>
    <col min="8714" max="8714" width="16" style="24" bestFit="1" customWidth="1"/>
    <col min="8715" max="8716" width="14.85546875" style="24" bestFit="1" customWidth="1"/>
    <col min="8717" max="8717" width="12.7109375" style="24" customWidth="1"/>
    <col min="8718" max="8718" width="14.85546875" style="24" bestFit="1" customWidth="1"/>
    <col min="8719" max="8719" width="12.7109375" style="24" customWidth="1"/>
    <col min="8720" max="8720" width="29.7109375" style="24" customWidth="1"/>
    <col min="8721" max="8917" width="10.7109375" style="24" customWidth="1"/>
    <col min="8918" max="8960" width="10.7109375" style="24"/>
    <col min="8961" max="8961" width="6.7109375" style="24" customWidth="1"/>
    <col min="8962" max="8962" width="1.7109375" style="24" customWidth="1"/>
    <col min="8963" max="8964" width="8" style="24" customWidth="1"/>
    <col min="8965" max="8965" width="1.7109375" style="24" customWidth="1"/>
    <col min="8966" max="8966" width="13.7109375" style="24" bestFit="1" customWidth="1"/>
    <col min="8967" max="8968" width="12.7109375" style="24" customWidth="1"/>
    <col min="8969" max="8969" width="19.5703125" style="24" bestFit="1" customWidth="1"/>
    <col min="8970" max="8970" width="16" style="24" bestFit="1" customWidth="1"/>
    <col min="8971" max="8972" width="14.85546875" style="24" bestFit="1" customWidth="1"/>
    <col min="8973" max="8973" width="12.7109375" style="24" customWidth="1"/>
    <col min="8974" max="8974" width="14.85546875" style="24" bestFit="1" customWidth="1"/>
    <col min="8975" max="8975" width="12.7109375" style="24" customWidth="1"/>
    <col min="8976" max="8976" width="29.7109375" style="24" customWidth="1"/>
    <col min="8977" max="9173" width="10.7109375" style="24" customWidth="1"/>
    <col min="9174" max="9216" width="10.7109375" style="24"/>
    <col min="9217" max="9217" width="6.7109375" style="24" customWidth="1"/>
    <col min="9218" max="9218" width="1.7109375" style="24" customWidth="1"/>
    <col min="9219" max="9220" width="8" style="24" customWidth="1"/>
    <col min="9221" max="9221" width="1.7109375" style="24" customWidth="1"/>
    <col min="9222" max="9222" width="13.7109375" style="24" bestFit="1" customWidth="1"/>
    <col min="9223" max="9224" width="12.7109375" style="24" customWidth="1"/>
    <col min="9225" max="9225" width="19.5703125" style="24" bestFit="1" customWidth="1"/>
    <col min="9226" max="9226" width="16" style="24" bestFit="1" customWidth="1"/>
    <col min="9227" max="9228" width="14.85546875" style="24" bestFit="1" customWidth="1"/>
    <col min="9229" max="9229" width="12.7109375" style="24" customWidth="1"/>
    <col min="9230" max="9230" width="14.85546875" style="24" bestFit="1" customWidth="1"/>
    <col min="9231" max="9231" width="12.7109375" style="24" customWidth="1"/>
    <col min="9232" max="9232" width="29.7109375" style="24" customWidth="1"/>
    <col min="9233" max="9429" width="10.7109375" style="24" customWidth="1"/>
    <col min="9430" max="9472" width="10.7109375" style="24"/>
    <col min="9473" max="9473" width="6.7109375" style="24" customWidth="1"/>
    <col min="9474" max="9474" width="1.7109375" style="24" customWidth="1"/>
    <col min="9475" max="9476" width="8" style="24" customWidth="1"/>
    <col min="9477" max="9477" width="1.7109375" style="24" customWidth="1"/>
    <col min="9478" max="9478" width="13.7109375" style="24" bestFit="1" customWidth="1"/>
    <col min="9479" max="9480" width="12.7109375" style="24" customWidth="1"/>
    <col min="9481" max="9481" width="19.5703125" style="24" bestFit="1" customWidth="1"/>
    <col min="9482" max="9482" width="16" style="24" bestFit="1" customWidth="1"/>
    <col min="9483" max="9484" width="14.85546875" style="24" bestFit="1" customWidth="1"/>
    <col min="9485" max="9485" width="12.7109375" style="24" customWidth="1"/>
    <col min="9486" max="9486" width="14.85546875" style="24" bestFit="1" customWidth="1"/>
    <col min="9487" max="9487" width="12.7109375" style="24" customWidth="1"/>
    <col min="9488" max="9488" width="29.7109375" style="24" customWidth="1"/>
    <col min="9489" max="9685" width="10.7109375" style="24" customWidth="1"/>
    <col min="9686" max="9728" width="10.7109375" style="24"/>
    <col min="9729" max="9729" width="6.7109375" style="24" customWidth="1"/>
    <col min="9730" max="9730" width="1.7109375" style="24" customWidth="1"/>
    <col min="9731" max="9732" width="8" style="24" customWidth="1"/>
    <col min="9733" max="9733" width="1.7109375" style="24" customWidth="1"/>
    <col min="9734" max="9734" width="13.7109375" style="24" bestFit="1" customWidth="1"/>
    <col min="9735" max="9736" width="12.7109375" style="24" customWidth="1"/>
    <col min="9737" max="9737" width="19.5703125" style="24" bestFit="1" customWidth="1"/>
    <col min="9738" max="9738" width="16" style="24" bestFit="1" customWidth="1"/>
    <col min="9739" max="9740" width="14.85546875" style="24" bestFit="1" customWidth="1"/>
    <col min="9741" max="9741" width="12.7109375" style="24" customWidth="1"/>
    <col min="9742" max="9742" width="14.85546875" style="24" bestFit="1" customWidth="1"/>
    <col min="9743" max="9743" width="12.7109375" style="24" customWidth="1"/>
    <col min="9744" max="9744" width="29.7109375" style="24" customWidth="1"/>
    <col min="9745" max="9941" width="10.7109375" style="24" customWidth="1"/>
    <col min="9942" max="9984" width="10.7109375" style="24"/>
    <col min="9985" max="9985" width="6.7109375" style="24" customWidth="1"/>
    <col min="9986" max="9986" width="1.7109375" style="24" customWidth="1"/>
    <col min="9987" max="9988" width="8" style="24" customWidth="1"/>
    <col min="9989" max="9989" width="1.7109375" style="24" customWidth="1"/>
    <col min="9990" max="9990" width="13.7109375" style="24" bestFit="1" customWidth="1"/>
    <col min="9991" max="9992" width="12.7109375" style="24" customWidth="1"/>
    <col min="9993" max="9993" width="19.5703125" style="24" bestFit="1" customWidth="1"/>
    <col min="9994" max="9994" width="16" style="24" bestFit="1" customWidth="1"/>
    <col min="9995" max="9996" width="14.85546875" style="24" bestFit="1" customWidth="1"/>
    <col min="9997" max="9997" width="12.7109375" style="24" customWidth="1"/>
    <col min="9998" max="9998" width="14.85546875" style="24" bestFit="1" customWidth="1"/>
    <col min="9999" max="9999" width="12.7109375" style="24" customWidth="1"/>
    <col min="10000" max="10000" width="29.7109375" style="24" customWidth="1"/>
    <col min="10001" max="10197" width="10.7109375" style="24" customWidth="1"/>
    <col min="10198" max="10240" width="10.7109375" style="24"/>
    <col min="10241" max="10241" width="6.7109375" style="24" customWidth="1"/>
    <col min="10242" max="10242" width="1.7109375" style="24" customWidth="1"/>
    <col min="10243" max="10244" width="8" style="24" customWidth="1"/>
    <col min="10245" max="10245" width="1.7109375" style="24" customWidth="1"/>
    <col min="10246" max="10246" width="13.7109375" style="24" bestFit="1" customWidth="1"/>
    <col min="10247" max="10248" width="12.7109375" style="24" customWidth="1"/>
    <col min="10249" max="10249" width="19.5703125" style="24" bestFit="1" customWidth="1"/>
    <col min="10250" max="10250" width="16" style="24" bestFit="1" customWidth="1"/>
    <col min="10251" max="10252" width="14.85546875" style="24" bestFit="1" customWidth="1"/>
    <col min="10253" max="10253" width="12.7109375" style="24" customWidth="1"/>
    <col min="10254" max="10254" width="14.85546875" style="24" bestFit="1" customWidth="1"/>
    <col min="10255" max="10255" width="12.7109375" style="24" customWidth="1"/>
    <col min="10256" max="10256" width="29.7109375" style="24" customWidth="1"/>
    <col min="10257" max="10453" width="10.7109375" style="24" customWidth="1"/>
    <col min="10454" max="10496" width="10.7109375" style="24"/>
    <col min="10497" max="10497" width="6.7109375" style="24" customWidth="1"/>
    <col min="10498" max="10498" width="1.7109375" style="24" customWidth="1"/>
    <col min="10499" max="10500" width="8" style="24" customWidth="1"/>
    <col min="10501" max="10501" width="1.7109375" style="24" customWidth="1"/>
    <col min="10502" max="10502" width="13.7109375" style="24" bestFit="1" customWidth="1"/>
    <col min="10503" max="10504" width="12.7109375" style="24" customWidth="1"/>
    <col min="10505" max="10505" width="19.5703125" style="24" bestFit="1" customWidth="1"/>
    <col min="10506" max="10506" width="16" style="24" bestFit="1" customWidth="1"/>
    <col min="10507" max="10508" width="14.85546875" style="24" bestFit="1" customWidth="1"/>
    <col min="10509" max="10509" width="12.7109375" style="24" customWidth="1"/>
    <col min="10510" max="10510" width="14.85546875" style="24" bestFit="1" customWidth="1"/>
    <col min="10511" max="10511" width="12.7109375" style="24" customWidth="1"/>
    <col min="10512" max="10512" width="29.7109375" style="24" customWidth="1"/>
    <col min="10513" max="10709" width="10.7109375" style="24" customWidth="1"/>
    <col min="10710" max="10752" width="10.7109375" style="24"/>
    <col min="10753" max="10753" width="6.7109375" style="24" customWidth="1"/>
    <col min="10754" max="10754" width="1.7109375" style="24" customWidth="1"/>
    <col min="10755" max="10756" width="8" style="24" customWidth="1"/>
    <col min="10757" max="10757" width="1.7109375" style="24" customWidth="1"/>
    <col min="10758" max="10758" width="13.7109375" style="24" bestFit="1" customWidth="1"/>
    <col min="10759" max="10760" width="12.7109375" style="24" customWidth="1"/>
    <col min="10761" max="10761" width="19.5703125" style="24" bestFit="1" customWidth="1"/>
    <col min="10762" max="10762" width="16" style="24" bestFit="1" customWidth="1"/>
    <col min="10763" max="10764" width="14.85546875" style="24" bestFit="1" customWidth="1"/>
    <col min="10765" max="10765" width="12.7109375" style="24" customWidth="1"/>
    <col min="10766" max="10766" width="14.85546875" style="24" bestFit="1" customWidth="1"/>
    <col min="10767" max="10767" width="12.7109375" style="24" customWidth="1"/>
    <col min="10768" max="10768" width="29.7109375" style="24" customWidth="1"/>
    <col min="10769" max="10965" width="10.7109375" style="24" customWidth="1"/>
    <col min="10966" max="11008" width="10.7109375" style="24"/>
    <col min="11009" max="11009" width="6.7109375" style="24" customWidth="1"/>
    <col min="11010" max="11010" width="1.7109375" style="24" customWidth="1"/>
    <col min="11011" max="11012" width="8" style="24" customWidth="1"/>
    <col min="11013" max="11013" width="1.7109375" style="24" customWidth="1"/>
    <col min="11014" max="11014" width="13.7109375" style="24" bestFit="1" customWidth="1"/>
    <col min="11015" max="11016" width="12.7109375" style="24" customWidth="1"/>
    <col min="11017" max="11017" width="19.5703125" style="24" bestFit="1" customWidth="1"/>
    <col min="11018" max="11018" width="16" style="24" bestFit="1" customWidth="1"/>
    <col min="11019" max="11020" width="14.85546875" style="24" bestFit="1" customWidth="1"/>
    <col min="11021" max="11021" width="12.7109375" style="24" customWidth="1"/>
    <col min="11022" max="11022" width="14.85546875" style="24" bestFit="1" customWidth="1"/>
    <col min="11023" max="11023" width="12.7109375" style="24" customWidth="1"/>
    <col min="11024" max="11024" width="29.7109375" style="24" customWidth="1"/>
    <col min="11025" max="11221" width="10.7109375" style="24" customWidth="1"/>
    <col min="11222" max="11264" width="10.7109375" style="24"/>
    <col min="11265" max="11265" width="6.7109375" style="24" customWidth="1"/>
    <col min="11266" max="11266" width="1.7109375" style="24" customWidth="1"/>
    <col min="11267" max="11268" width="8" style="24" customWidth="1"/>
    <col min="11269" max="11269" width="1.7109375" style="24" customWidth="1"/>
    <col min="11270" max="11270" width="13.7109375" style="24" bestFit="1" customWidth="1"/>
    <col min="11271" max="11272" width="12.7109375" style="24" customWidth="1"/>
    <col min="11273" max="11273" width="19.5703125" style="24" bestFit="1" customWidth="1"/>
    <col min="11274" max="11274" width="16" style="24" bestFit="1" customWidth="1"/>
    <col min="11275" max="11276" width="14.85546875" style="24" bestFit="1" customWidth="1"/>
    <col min="11277" max="11277" width="12.7109375" style="24" customWidth="1"/>
    <col min="11278" max="11278" width="14.85546875" style="24" bestFit="1" customWidth="1"/>
    <col min="11279" max="11279" width="12.7109375" style="24" customWidth="1"/>
    <col min="11280" max="11280" width="29.7109375" style="24" customWidth="1"/>
    <col min="11281" max="11477" width="10.7109375" style="24" customWidth="1"/>
    <col min="11478" max="11520" width="10.7109375" style="24"/>
    <col min="11521" max="11521" width="6.7109375" style="24" customWidth="1"/>
    <col min="11522" max="11522" width="1.7109375" style="24" customWidth="1"/>
    <col min="11523" max="11524" width="8" style="24" customWidth="1"/>
    <col min="11525" max="11525" width="1.7109375" style="24" customWidth="1"/>
    <col min="11526" max="11526" width="13.7109375" style="24" bestFit="1" customWidth="1"/>
    <col min="11527" max="11528" width="12.7109375" style="24" customWidth="1"/>
    <col min="11529" max="11529" width="19.5703125" style="24" bestFit="1" customWidth="1"/>
    <col min="11530" max="11530" width="16" style="24" bestFit="1" customWidth="1"/>
    <col min="11531" max="11532" width="14.85546875" style="24" bestFit="1" customWidth="1"/>
    <col min="11533" max="11533" width="12.7109375" style="24" customWidth="1"/>
    <col min="11534" max="11534" width="14.85546875" style="24" bestFit="1" customWidth="1"/>
    <col min="11535" max="11535" width="12.7109375" style="24" customWidth="1"/>
    <col min="11536" max="11536" width="29.7109375" style="24" customWidth="1"/>
    <col min="11537" max="11733" width="10.7109375" style="24" customWidth="1"/>
    <col min="11734" max="11776" width="10.7109375" style="24"/>
    <col min="11777" max="11777" width="6.7109375" style="24" customWidth="1"/>
    <col min="11778" max="11778" width="1.7109375" style="24" customWidth="1"/>
    <col min="11779" max="11780" width="8" style="24" customWidth="1"/>
    <col min="11781" max="11781" width="1.7109375" style="24" customWidth="1"/>
    <col min="11782" max="11782" width="13.7109375" style="24" bestFit="1" customWidth="1"/>
    <col min="11783" max="11784" width="12.7109375" style="24" customWidth="1"/>
    <col min="11785" max="11785" width="19.5703125" style="24" bestFit="1" customWidth="1"/>
    <col min="11786" max="11786" width="16" style="24" bestFit="1" customWidth="1"/>
    <col min="11787" max="11788" width="14.85546875" style="24" bestFit="1" customWidth="1"/>
    <col min="11789" max="11789" width="12.7109375" style="24" customWidth="1"/>
    <col min="11790" max="11790" width="14.85546875" style="24" bestFit="1" customWidth="1"/>
    <col min="11791" max="11791" width="12.7109375" style="24" customWidth="1"/>
    <col min="11792" max="11792" width="29.7109375" style="24" customWidth="1"/>
    <col min="11793" max="11989" width="10.7109375" style="24" customWidth="1"/>
    <col min="11990" max="12032" width="10.7109375" style="24"/>
    <col min="12033" max="12033" width="6.7109375" style="24" customWidth="1"/>
    <col min="12034" max="12034" width="1.7109375" style="24" customWidth="1"/>
    <col min="12035" max="12036" width="8" style="24" customWidth="1"/>
    <col min="12037" max="12037" width="1.7109375" style="24" customWidth="1"/>
    <col min="12038" max="12038" width="13.7109375" style="24" bestFit="1" customWidth="1"/>
    <col min="12039" max="12040" width="12.7109375" style="24" customWidth="1"/>
    <col min="12041" max="12041" width="19.5703125" style="24" bestFit="1" customWidth="1"/>
    <col min="12042" max="12042" width="16" style="24" bestFit="1" customWidth="1"/>
    <col min="12043" max="12044" width="14.85546875" style="24" bestFit="1" customWidth="1"/>
    <col min="12045" max="12045" width="12.7109375" style="24" customWidth="1"/>
    <col min="12046" max="12046" width="14.85546875" style="24" bestFit="1" customWidth="1"/>
    <col min="12047" max="12047" width="12.7109375" style="24" customWidth="1"/>
    <col min="12048" max="12048" width="29.7109375" style="24" customWidth="1"/>
    <col min="12049" max="12245" width="10.7109375" style="24" customWidth="1"/>
    <col min="12246" max="12288" width="10.7109375" style="24"/>
    <col min="12289" max="12289" width="6.7109375" style="24" customWidth="1"/>
    <col min="12290" max="12290" width="1.7109375" style="24" customWidth="1"/>
    <col min="12291" max="12292" width="8" style="24" customWidth="1"/>
    <col min="12293" max="12293" width="1.7109375" style="24" customWidth="1"/>
    <col min="12294" max="12294" width="13.7109375" style="24" bestFit="1" customWidth="1"/>
    <col min="12295" max="12296" width="12.7109375" style="24" customWidth="1"/>
    <col min="12297" max="12297" width="19.5703125" style="24" bestFit="1" customWidth="1"/>
    <col min="12298" max="12298" width="16" style="24" bestFit="1" customWidth="1"/>
    <col min="12299" max="12300" width="14.85546875" style="24" bestFit="1" customWidth="1"/>
    <col min="12301" max="12301" width="12.7109375" style="24" customWidth="1"/>
    <col min="12302" max="12302" width="14.85546875" style="24" bestFit="1" customWidth="1"/>
    <col min="12303" max="12303" width="12.7109375" style="24" customWidth="1"/>
    <col min="12304" max="12304" width="29.7109375" style="24" customWidth="1"/>
    <col min="12305" max="12501" width="10.7109375" style="24" customWidth="1"/>
    <col min="12502" max="12544" width="10.7109375" style="24"/>
    <col min="12545" max="12545" width="6.7109375" style="24" customWidth="1"/>
    <col min="12546" max="12546" width="1.7109375" style="24" customWidth="1"/>
    <col min="12547" max="12548" width="8" style="24" customWidth="1"/>
    <col min="12549" max="12549" width="1.7109375" style="24" customWidth="1"/>
    <col min="12550" max="12550" width="13.7109375" style="24" bestFit="1" customWidth="1"/>
    <col min="12551" max="12552" width="12.7109375" style="24" customWidth="1"/>
    <col min="12553" max="12553" width="19.5703125" style="24" bestFit="1" customWidth="1"/>
    <col min="12554" max="12554" width="16" style="24" bestFit="1" customWidth="1"/>
    <col min="12555" max="12556" width="14.85546875" style="24" bestFit="1" customWidth="1"/>
    <col min="12557" max="12557" width="12.7109375" style="24" customWidth="1"/>
    <col min="12558" max="12558" width="14.85546875" style="24" bestFit="1" customWidth="1"/>
    <col min="12559" max="12559" width="12.7109375" style="24" customWidth="1"/>
    <col min="12560" max="12560" width="29.7109375" style="24" customWidth="1"/>
    <col min="12561" max="12757" width="10.7109375" style="24" customWidth="1"/>
    <col min="12758" max="12800" width="10.7109375" style="24"/>
    <col min="12801" max="12801" width="6.7109375" style="24" customWidth="1"/>
    <col min="12802" max="12802" width="1.7109375" style="24" customWidth="1"/>
    <col min="12803" max="12804" width="8" style="24" customWidth="1"/>
    <col min="12805" max="12805" width="1.7109375" style="24" customWidth="1"/>
    <col min="12806" max="12806" width="13.7109375" style="24" bestFit="1" customWidth="1"/>
    <col min="12807" max="12808" width="12.7109375" style="24" customWidth="1"/>
    <col min="12809" max="12809" width="19.5703125" style="24" bestFit="1" customWidth="1"/>
    <col min="12810" max="12810" width="16" style="24" bestFit="1" customWidth="1"/>
    <col min="12811" max="12812" width="14.85546875" style="24" bestFit="1" customWidth="1"/>
    <col min="12813" max="12813" width="12.7109375" style="24" customWidth="1"/>
    <col min="12814" max="12814" width="14.85546875" style="24" bestFit="1" customWidth="1"/>
    <col min="12815" max="12815" width="12.7109375" style="24" customWidth="1"/>
    <col min="12816" max="12816" width="29.7109375" style="24" customWidth="1"/>
    <col min="12817" max="13013" width="10.7109375" style="24" customWidth="1"/>
    <col min="13014" max="13056" width="10.7109375" style="24"/>
    <col min="13057" max="13057" width="6.7109375" style="24" customWidth="1"/>
    <col min="13058" max="13058" width="1.7109375" style="24" customWidth="1"/>
    <col min="13059" max="13060" width="8" style="24" customWidth="1"/>
    <col min="13061" max="13061" width="1.7109375" style="24" customWidth="1"/>
    <col min="13062" max="13062" width="13.7109375" style="24" bestFit="1" customWidth="1"/>
    <col min="13063" max="13064" width="12.7109375" style="24" customWidth="1"/>
    <col min="13065" max="13065" width="19.5703125" style="24" bestFit="1" customWidth="1"/>
    <col min="13066" max="13066" width="16" style="24" bestFit="1" customWidth="1"/>
    <col min="13067" max="13068" width="14.85546875" style="24" bestFit="1" customWidth="1"/>
    <col min="13069" max="13069" width="12.7109375" style="24" customWidth="1"/>
    <col min="13070" max="13070" width="14.85546875" style="24" bestFit="1" customWidth="1"/>
    <col min="13071" max="13071" width="12.7109375" style="24" customWidth="1"/>
    <col min="13072" max="13072" width="29.7109375" style="24" customWidth="1"/>
    <col min="13073" max="13269" width="10.7109375" style="24" customWidth="1"/>
    <col min="13270" max="13312" width="10.7109375" style="24"/>
    <col min="13313" max="13313" width="6.7109375" style="24" customWidth="1"/>
    <col min="13314" max="13314" width="1.7109375" style="24" customWidth="1"/>
    <col min="13315" max="13316" width="8" style="24" customWidth="1"/>
    <col min="13317" max="13317" width="1.7109375" style="24" customWidth="1"/>
    <col min="13318" max="13318" width="13.7109375" style="24" bestFit="1" customWidth="1"/>
    <col min="13319" max="13320" width="12.7109375" style="24" customWidth="1"/>
    <col min="13321" max="13321" width="19.5703125" style="24" bestFit="1" customWidth="1"/>
    <col min="13322" max="13322" width="16" style="24" bestFit="1" customWidth="1"/>
    <col min="13323" max="13324" width="14.85546875" style="24" bestFit="1" customWidth="1"/>
    <col min="13325" max="13325" width="12.7109375" style="24" customWidth="1"/>
    <col min="13326" max="13326" width="14.85546875" style="24" bestFit="1" customWidth="1"/>
    <col min="13327" max="13327" width="12.7109375" style="24" customWidth="1"/>
    <col min="13328" max="13328" width="29.7109375" style="24" customWidth="1"/>
    <col min="13329" max="13525" width="10.7109375" style="24" customWidth="1"/>
    <col min="13526" max="13568" width="10.7109375" style="24"/>
    <col min="13569" max="13569" width="6.7109375" style="24" customWidth="1"/>
    <col min="13570" max="13570" width="1.7109375" style="24" customWidth="1"/>
    <col min="13571" max="13572" width="8" style="24" customWidth="1"/>
    <col min="13573" max="13573" width="1.7109375" style="24" customWidth="1"/>
    <col min="13574" max="13574" width="13.7109375" style="24" bestFit="1" customWidth="1"/>
    <col min="13575" max="13576" width="12.7109375" style="24" customWidth="1"/>
    <col min="13577" max="13577" width="19.5703125" style="24" bestFit="1" customWidth="1"/>
    <col min="13578" max="13578" width="16" style="24" bestFit="1" customWidth="1"/>
    <col min="13579" max="13580" width="14.85546875" style="24" bestFit="1" customWidth="1"/>
    <col min="13581" max="13581" width="12.7109375" style="24" customWidth="1"/>
    <col min="13582" max="13582" width="14.85546875" style="24" bestFit="1" customWidth="1"/>
    <col min="13583" max="13583" width="12.7109375" style="24" customWidth="1"/>
    <col min="13584" max="13584" width="29.7109375" style="24" customWidth="1"/>
    <col min="13585" max="13781" width="10.7109375" style="24" customWidth="1"/>
    <col min="13782" max="13824" width="10.7109375" style="24"/>
    <col min="13825" max="13825" width="6.7109375" style="24" customWidth="1"/>
    <col min="13826" max="13826" width="1.7109375" style="24" customWidth="1"/>
    <col min="13827" max="13828" width="8" style="24" customWidth="1"/>
    <col min="13829" max="13829" width="1.7109375" style="24" customWidth="1"/>
    <col min="13830" max="13830" width="13.7109375" style="24" bestFit="1" customWidth="1"/>
    <col min="13831" max="13832" width="12.7109375" style="24" customWidth="1"/>
    <col min="13833" max="13833" width="19.5703125" style="24" bestFit="1" customWidth="1"/>
    <col min="13834" max="13834" width="16" style="24" bestFit="1" customWidth="1"/>
    <col min="13835" max="13836" width="14.85546875" style="24" bestFit="1" customWidth="1"/>
    <col min="13837" max="13837" width="12.7109375" style="24" customWidth="1"/>
    <col min="13838" max="13838" width="14.85546875" style="24" bestFit="1" customWidth="1"/>
    <col min="13839" max="13839" width="12.7109375" style="24" customWidth="1"/>
    <col min="13840" max="13840" width="29.7109375" style="24" customWidth="1"/>
    <col min="13841" max="14037" width="10.7109375" style="24" customWidth="1"/>
    <col min="14038" max="14080" width="10.7109375" style="24"/>
    <col min="14081" max="14081" width="6.7109375" style="24" customWidth="1"/>
    <col min="14082" max="14082" width="1.7109375" style="24" customWidth="1"/>
    <col min="14083" max="14084" width="8" style="24" customWidth="1"/>
    <col min="14085" max="14085" width="1.7109375" style="24" customWidth="1"/>
    <col min="14086" max="14086" width="13.7109375" style="24" bestFit="1" customWidth="1"/>
    <col min="14087" max="14088" width="12.7109375" style="24" customWidth="1"/>
    <col min="14089" max="14089" width="19.5703125" style="24" bestFit="1" customWidth="1"/>
    <col min="14090" max="14090" width="16" style="24" bestFit="1" customWidth="1"/>
    <col min="14091" max="14092" width="14.85546875" style="24" bestFit="1" customWidth="1"/>
    <col min="14093" max="14093" width="12.7109375" style="24" customWidth="1"/>
    <col min="14094" max="14094" width="14.85546875" style="24" bestFit="1" customWidth="1"/>
    <col min="14095" max="14095" width="12.7109375" style="24" customWidth="1"/>
    <col min="14096" max="14096" width="29.7109375" style="24" customWidth="1"/>
    <col min="14097" max="14293" width="10.7109375" style="24" customWidth="1"/>
    <col min="14294" max="14336" width="10.7109375" style="24"/>
    <col min="14337" max="14337" width="6.7109375" style="24" customWidth="1"/>
    <col min="14338" max="14338" width="1.7109375" style="24" customWidth="1"/>
    <col min="14339" max="14340" width="8" style="24" customWidth="1"/>
    <col min="14341" max="14341" width="1.7109375" style="24" customWidth="1"/>
    <col min="14342" max="14342" width="13.7109375" style="24" bestFit="1" customWidth="1"/>
    <col min="14343" max="14344" width="12.7109375" style="24" customWidth="1"/>
    <col min="14345" max="14345" width="19.5703125" style="24" bestFit="1" customWidth="1"/>
    <col min="14346" max="14346" width="16" style="24" bestFit="1" customWidth="1"/>
    <col min="14347" max="14348" width="14.85546875" style="24" bestFit="1" customWidth="1"/>
    <col min="14349" max="14349" width="12.7109375" style="24" customWidth="1"/>
    <col min="14350" max="14350" width="14.85546875" style="24" bestFit="1" customWidth="1"/>
    <col min="14351" max="14351" width="12.7109375" style="24" customWidth="1"/>
    <col min="14352" max="14352" width="29.7109375" style="24" customWidth="1"/>
    <col min="14353" max="14549" width="10.7109375" style="24" customWidth="1"/>
    <col min="14550" max="14592" width="10.7109375" style="24"/>
    <col min="14593" max="14593" width="6.7109375" style="24" customWidth="1"/>
    <col min="14594" max="14594" width="1.7109375" style="24" customWidth="1"/>
    <col min="14595" max="14596" width="8" style="24" customWidth="1"/>
    <col min="14597" max="14597" width="1.7109375" style="24" customWidth="1"/>
    <col min="14598" max="14598" width="13.7109375" style="24" bestFit="1" customWidth="1"/>
    <col min="14599" max="14600" width="12.7109375" style="24" customWidth="1"/>
    <col min="14601" max="14601" width="19.5703125" style="24" bestFit="1" customWidth="1"/>
    <col min="14602" max="14602" width="16" style="24" bestFit="1" customWidth="1"/>
    <col min="14603" max="14604" width="14.85546875" style="24" bestFit="1" customWidth="1"/>
    <col min="14605" max="14605" width="12.7109375" style="24" customWidth="1"/>
    <col min="14606" max="14606" width="14.85546875" style="24" bestFit="1" customWidth="1"/>
    <col min="14607" max="14607" width="12.7109375" style="24" customWidth="1"/>
    <col min="14608" max="14608" width="29.7109375" style="24" customWidth="1"/>
    <col min="14609" max="14805" width="10.7109375" style="24" customWidth="1"/>
    <col min="14806" max="14848" width="10.7109375" style="24"/>
    <col min="14849" max="14849" width="6.7109375" style="24" customWidth="1"/>
    <col min="14850" max="14850" width="1.7109375" style="24" customWidth="1"/>
    <col min="14851" max="14852" width="8" style="24" customWidth="1"/>
    <col min="14853" max="14853" width="1.7109375" style="24" customWidth="1"/>
    <col min="14854" max="14854" width="13.7109375" style="24" bestFit="1" customWidth="1"/>
    <col min="14855" max="14856" width="12.7109375" style="24" customWidth="1"/>
    <col min="14857" max="14857" width="19.5703125" style="24" bestFit="1" customWidth="1"/>
    <col min="14858" max="14858" width="16" style="24" bestFit="1" customWidth="1"/>
    <col min="14859" max="14860" width="14.85546875" style="24" bestFit="1" customWidth="1"/>
    <col min="14861" max="14861" width="12.7109375" style="24" customWidth="1"/>
    <col min="14862" max="14862" width="14.85546875" style="24" bestFit="1" customWidth="1"/>
    <col min="14863" max="14863" width="12.7109375" style="24" customWidth="1"/>
    <col min="14864" max="14864" width="29.7109375" style="24" customWidth="1"/>
    <col min="14865" max="15061" width="10.7109375" style="24" customWidth="1"/>
    <col min="15062" max="15104" width="10.7109375" style="24"/>
    <col min="15105" max="15105" width="6.7109375" style="24" customWidth="1"/>
    <col min="15106" max="15106" width="1.7109375" style="24" customWidth="1"/>
    <col min="15107" max="15108" width="8" style="24" customWidth="1"/>
    <col min="15109" max="15109" width="1.7109375" style="24" customWidth="1"/>
    <col min="15110" max="15110" width="13.7109375" style="24" bestFit="1" customWidth="1"/>
    <col min="15111" max="15112" width="12.7109375" style="24" customWidth="1"/>
    <col min="15113" max="15113" width="19.5703125" style="24" bestFit="1" customWidth="1"/>
    <col min="15114" max="15114" width="16" style="24" bestFit="1" customWidth="1"/>
    <col min="15115" max="15116" width="14.85546875" style="24" bestFit="1" customWidth="1"/>
    <col min="15117" max="15117" width="12.7109375" style="24" customWidth="1"/>
    <col min="15118" max="15118" width="14.85546875" style="24" bestFit="1" customWidth="1"/>
    <col min="15119" max="15119" width="12.7109375" style="24" customWidth="1"/>
    <col min="15120" max="15120" width="29.7109375" style="24" customWidth="1"/>
    <col min="15121" max="15317" width="10.7109375" style="24" customWidth="1"/>
    <col min="15318" max="15360" width="10.7109375" style="24"/>
    <col min="15361" max="15361" width="6.7109375" style="24" customWidth="1"/>
    <col min="15362" max="15362" width="1.7109375" style="24" customWidth="1"/>
    <col min="15363" max="15364" width="8" style="24" customWidth="1"/>
    <col min="15365" max="15365" width="1.7109375" style="24" customWidth="1"/>
    <col min="15366" max="15366" width="13.7109375" style="24" bestFit="1" customWidth="1"/>
    <col min="15367" max="15368" width="12.7109375" style="24" customWidth="1"/>
    <col min="15369" max="15369" width="19.5703125" style="24" bestFit="1" customWidth="1"/>
    <col min="15370" max="15370" width="16" style="24" bestFit="1" customWidth="1"/>
    <col min="15371" max="15372" width="14.85546875" style="24" bestFit="1" customWidth="1"/>
    <col min="15373" max="15373" width="12.7109375" style="24" customWidth="1"/>
    <col min="15374" max="15374" width="14.85546875" style="24" bestFit="1" customWidth="1"/>
    <col min="15375" max="15375" width="12.7109375" style="24" customWidth="1"/>
    <col min="15376" max="15376" width="29.7109375" style="24" customWidth="1"/>
    <col min="15377" max="15573" width="10.7109375" style="24" customWidth="1"/>
    <col min="15574" max="15616" width="10.7109375" style="24"/>
    <col min="15617" max="15617" width="6.7109375" style="24" customWidth="1"/>
    <col min="15618" max="15618" width="1.7109375" style="24" customWidth="1"/>
    <col min="15619" max="15620" width="8" style="24" customWidth="1"/>
    <col min="15621" max="15621" width="1.7109375" style="24" customWidth="1"/>
    <col min="15622" max="15622" width="13.7109375" style="24" bestFit="1" customWidth="1"/>
    <col min="15623" max="15624" width="12.7109375" style="24" customWidth="1"/>
    <col min="15625" max="15625" width="19.5703125" style="24" bestFit="1" customWidth="1"/>
    <col min="15626" max="15626" width="16" style="24" bestFit="1" customWidth="1"/>
    <col min="15627" max="15628" width="14.85546875" style="24" bestFit="1" customWidth="1"/>
    <col min="15629" max="15629" width="12.7109375" style="24" customWidth="1"/>
    <col min="15630" max="15630" width="14.85546875" style="24" bestFit="1" customWidth="1"/>
    <col min="15631" max="15631" width="12.7109375" style="24" customWidth="1"/>
    <col min="15632" max="15632" width="29.7109375" style="24" customWidth="1"/>
    <col min="15633" max="15829" width="10.7109375" style="24" customWidth="1"/>
    <col min="15830" max="15872" width="10.7109375" style="24"/>
    <col min="15873" max="15873" width="6.7109375" style="24" customWidth="1"/>
    <col min="15874" max="15874" width="1.7109375" style="24" customWidth="1"/>
    <col min="15875" max="15876" width="8" style="24" customWidth="1"/>
    <col min="15877" max="15877" width="1.7109375" style="24" customWidth="1"/>
    <col min="15878" max="15878" width="13.7109375" style="24" bestFit="1" customWidth="1"/>
    <col min="15879" max="15880" width="12.7109375" style="24" customWidth="1"/>
    <col min="15881" max="15881" width="19.5703125" style="24" bestFit="1" customWidth="1"/>
    <col min="15882" max="15882" width="16" style="24" bestFit="1" customWidth="1"/>
    <col min="15883" max="15884" width="14.85546875" style="24" bestFit="1" customWidth="1"/>
    <col min="15885" max="15885" width="12.7109375" style="24" customWidth="1"/>
    <col min="15886" max="15886" width="14.85546875" style="24" bestFit="1" customWidth="1"/>
    <col min="15887" max="15887" width="12.7109375" style="24" customWidth="1"/>
    <col min="15888" max="15888" width="29.7109375" style="24" customWidth="1"/>
    <col min="15889" max="16085" width="10.7109375" style="24" customWidth="1"/>
    <col min="16086" max="16128" width="10.7109375" style="24"/>
    <col min="16129" max="16129" width="6.7109375" style="24" customWidth="1"/>
    <col min="16130" max="16130" width="1.7109375" style="24" customWidth="1"/>
    <col min="16131" max="16132" width="8" style="24" customWidth="1"/>
    <col min="16133" max="16133" width="1.7109375" style="24" customWidth="1"/>
    <col min="16134" max="16134" width="13.7109375" style="24" bestFit="1" customWidth="1"/>
    <col min="16135" max="16136" width="12.7109375" style="24" customWidth="1"/>
    <col min="16137" max="16137" width="19.5703125" style="24" bestFit="1" customWidth="1"/>
    <col min="16138" max="16138" width="16" style="24" bestFit="1" customWidth="1"/>
    <col min="16139" max="16140" width="14.85546875" style="24" bestFit="1" customWidth="1"/>
    <col min="16141" max="16141" width="12.7109375" style="24" customWidth="1"/>
    <col min="16142" max="16142" width="14.85546875" style="24" bestFit="1" customWidth="1"/>
    <col min="16143" max="16143" width="12.7109375" style="24" customWidth="1"/>
    <col min="16144" max="16144" width="29.7109375" style="24" customWidth="1"/>
    <col min="16145" max="16341" width="10.7109375" style="24" customWidth="1"/>
    <col min="16342" max="16384" width="10.7109375" style="24"/>
  </cols>
  <sheetData>
    <row r="1" spans="1:25" ht="15" customHeight="1">
      <c r="A1" s="828"/>
      <c r="B1" s="829"/>
      <c r="C1" s="830"/>
      <c r="D1" s="1167" t="s">
        <v>117</v>
      </c>
      <c r="E1" s="1168"/>
      <c r="F1" s="1168"/>
      <c r="G1" s="1168"/>
      <c r="H1" s="1168"/>
      <c r="I1" s="1168"/>
      <c r="J1" s="1168"/>
      <c r="K1" s="1168"/>
      <c r="L1" s="1168"/>
      <c r="M1" s="1168"/>
      <c r="N1" s="1168"/>
      <c r="O1" s="1168"/>
      <c r="P1" s="1169"/>
    </row>
    <row r="2" spans="1:25" ht="15" customHeight="1">
      <c r="A2" s="831"/>
      <c r="B2" s="832"/>
      <c r="C2" s="833"/>
      <c r="D2" s="1170"/>
      <c r="E2" s="1171"/>
      <c r="F2" s="1171"/>
      <c r="G2" s="1171"/>
      <c r="H2" s="1171"/>
      <c r="I2" s="1171"/>
      <c r="J2" s="1171"/>
      <c r="K2" s="1171"/>
      <c r="L2" s="1171"/>
      <c r="M2" s="1171"/>
      <c r="N2" s="1171"/>
      <c r="O2" s="1171"/>
      <c r="P2" s="1172"/>
    </row>
    <row r="3" spans="1:25" ht="15" customHeight="1">
      <c r="A3" s="834"/>
      <c r="B3" s="835"/>
      <c r="C3" s="836"/>
      <c r="D3" s="1170"/>
      <c r="E3" s="1171"/>
      <c r="F3" s="1171"/>
      <c r="G3" s="1171"/>
      <c r="H3" s="1171"/>
      <c r="I3" s="1171"/>
      <c r="J3" s="1171"/>
      <c r="K3" s="1171"/>
      <c r="L3" s="1171"/>
      <c r="M3" s="1171"/>
      <c r="N3" s="1171"/>
      <c r="O3" s="1171"/>
      <c r="P3" s="1172"/>
    </row>
    <row r="4" spans="1:25" ht="15" customHeight="1">
      <c r="A4" s="837" t="s">
        <v>28</v>
      </c>
      <c r="B4" s="838" t="e">
        <f>#REF!</f>
        <v>#REF!</v>
      </c>
      <c r="C4" s="838" t="s">
        <v>469</v>
      </c>
      <c r="D4" s="839"/>
      <c r="E4" s="839"/>
      <c r="F4" s="839"/>
      <c r="G4" s="839"/>
      <c r="H4" s="839"/>
      <c r="I4" s="838"/>
      <c r="J4" s="839"/>
      <c r="K4" s="1173"/>
      <c r="L4" s="1174"/>
      <c r="M4" s="1179" t="s">
        <v>436</v>
      </c>
      <c r="N4" s="1180"/>
      <c r="O4" s="1180"/>
      <c r="P4" s="1181"/>
    </row>
    <row r="5" spans="1:25" ht="15" customHeight="1">
      <c r="A5" s="840" t="s">
        <v>30</v>
      </c>
      <c r="B5" s="841" t="e">
        <f>#REF!</f>
        <v>#REF!</v>
      </c>
      <c r="C5" s="841" t="s">
        <v>470</v>
      </c>
      <c r="D5" s="842"/>
      <c r="E5" s="842"/>
      <c r="F5" s="842"/>
      <c r="G5" s="842"/>
      <c r="H5" s="842"/>
      <c r="I5" s="841"/>
      <c r="J5" s="842"/>
      <c r="K5" s="1175"/>
      <c r="L5" s="1176"/>
      <c r="M5" s="1182"/>
      <c r="N5" s="1183"/>
      <c r="O5" s="1183"/>
      <c r="P5" s="1184"/>
    </row>
    <row r="6" spans="1:25" ht="15" customHeight="1">
      <c r="A6" s="840" t="s">
        <v>31</v>
      </c>
      <c r="B6" s="841"/>
      <c r="C6" s="841" t="s">
        <v>444</v>
      </c>
      <c r="D6" s="843"/>
      <c r="E6" s="842"/>
      <c r="F6" s="843"/>
      <c r="G6" s="843"/>
      <c r="H6" s="843"/>
      <c r="I6" s="841"/>
      <c r="J6" s="843"/>
      <c r="K6" s="1175"/>
      <c r="L6" s="1176"/>
      <c r="M6" s="1182"/>
      <c r="N6" s="1183"/>
      <c r="O6" s="1183"/>
      <c r="P6" s="1184"/>
    </row>
    <row r="7" spans="1:25" ht="15" customHeight="1">
      <c r="A7" s="844" t="s">
        <v>33</v>
      </c>
      <c r="B7" s="845"/>
      <c r="C7" s="1188" t="s">
        <v>471</v>
      </c>
      <c r="D7" s="1188"/>
      <c r="E7" s="846"/>
      <c r="F7" s="845"/>
      <c r="G7" s="847"/>
      <c r="H7" s="847"/>
      <c r="I7" s="845"/>
      <c r="J7" s="847"/>
      <c r="K7" s="1177"/>
      <c r="L7" s="1178"/>
      <c r="M7" s="1185"/>
      <c r="N7" s="1186"/>
      <c r="O7" s="1186"/>
      <c r="P7" s="1187"/>
    </row>
    <row r="8" spans="1:25" ht="30" customHeight="1">
      <c r="A8" s="1189" t="s">
        <v>472</v>
      </c>
      <c r="B8" s="1190"/>
      <c r="C8" s="1190"/>
      <c r="D8" s="1190"/>
      <c r="E8" s="1190"/>
      <c r="F8" s="1190"/>
      <c r="G8" s="1190"/>
      <c r="H8" s="1190"/>
      <c r="I8" s="1190"/>
      <c r="J8" s="1190"/>
      <c r="K8" s="1190"/>
      <c r="L8" s="1190"/>
      <c r="M8" s="1190"/>
      <c r="N8" s="1190"/>
      <c r="O8" s="1190"/>
      <c r="P8" s="1191"/>
    </row>
    <row r="9" spans="1:25" s="898" customFormat="1" ht="15" customHeight="1">
      <c r="A9" s="894" t="s">
        <v>473</v>
      </c>
      <c r="B9" s="895"/>
      <c r="C9" s="895"/>
      <c r="D9" s="895"/>
      <c r="E9" s="895"/>
      <c r="F9" s="896"/>
      <c r="G9" s="897" t="s">
        <v>36</v>
      </c>
      <c r="H9" s="897" t="s">
        <v>474</v>
      </c>
      <c r="I9" s="897" t="s">
        <v>37</v>
      </c>
      <c r="J9" s="897" t="s">
        <v>475</v>
      </c>
      <c r="K9" s="897" t="s">
        <v>38</v>
      </c>
      <c r="L9" s="897" t="s">
        <v>40</v>
      </c>
      <c r="M9" s="1192" t="s">
        <v>41</v>
      </c>
      <c r="N9" s="1193"/>
      <c r="O9" s="1193"/>
      <c r="P9" s="1194"/>
    </row>
    <row r="10" spans="1:25" s="898" customFormat="1" ht="15" customHeight="1">
      <c r="A10" s="1198" t="s">
        <v>476</v>
      </c>
      <c r="B10" s="1199"/>
      <c r="C10" s="1200"/>
      <c r="D10" s="1198" t="s">
        <v>362</v>
      </c>
      <c r="E10" s="1199"/>
      <c r="F10" s="1200"/>
      <c r="G10" s="899" t="s">
        <v>42</v>
      </c>
      <c r="H10" s="899" t="s">
        <v>42</v>
      </c>
      <c r="I10" s="899" t="s">
        <v>42</v>
      </c>
      <c r="J10" s="899" t="s">
        <v>42</v>
      </c>
      <c r="K10" s="899" t="s">
        <v>43</v>
      </c>
      <c r="L10" s="899" t="s">
        <v>477</v>
      </c>
      <c r="M10" s="1195"/>
      <c r="N10" s="1196"/>
      <c r="O10" s="1196"/>
      <c r="P10" s="1197"/>
    </row>
    <row r="11" spans="1:25" s="32" customFormat="1" ht="15" customHeight="1">
      <c r="A11" s="1164"/>
      <c r="B11" s="1165"/>
      <c r="C11" s="1165"/>
      <c r="D11" s="1165"/>
      <c r="E11" s="1165"/>
      <c r="F11" s="1166"/>
      <c r="G11" s="848">
        <f>118+132+118+118.6+118+135+118+83.25</f>
        <v>940.85</v>
      </c>
      <c r="H11" s="849">
        <v>0.6</v>
      </c>
      <c r="I11" s="850">
        <v>1.52</v>
      </c>
      <c r="J11" s="850">
        <v>1.8</v>
      </c>
      <c r="K11" s="850">
        <f t="shared" ref="K11:K15" si="0">J11*I11</f>
        <v>2.7360000000000002</v>
      </c>
      <c r="L11" s="851">
        <f>K11*G11</f>
        <v>2574.1656000000003</v>
      </c>
      <c r="M11" s="1161"/>
      <c r="N11" s="1162"/>
      <c r="O11" s="1162"/>
      <c r="P11" s="1163"/>
      <c r="S11" s="824">
        <v>1.8</v>
      </c>
    </row>
    <row r="12" spans="1:25" s="32" customFormat="1" ht="15" customHeight="1">
      <c r="A12" s="852"/>
      <c r="B12" s="853"/>
      <c r="C12" s="853"/>
      <c r="D12" s="853"/>
      <c r="E12" s="853"/>
      <c r="F12" s="854"/>
      <c r="G12" s="848">
        <f>118+148.5+132+132+63.85+153.68+66.84+102.2</f>
        <v>917.07</v>
      </c>
      <c r="H12" s="849">
        <v>0.8</v>
      </c>
      <c r="I12" s="850">
        <v>1.76</v>
      </c>
      <c r="J12" s="850">
        <v>2.0499999999999998</v>
      </c>
      <c r="K12" s="850">
        <f t="shared" si="0"/>
        <v>3.6079999999999997</v>
      </c>
      <c r="L12" s="851">
        <f>K12*G12</f>
        <v>3308.78856</v>
      </c>
      <c r="M12" s="1161"/>
      <c r="N12" s="1162"/>
      <c r="O12" s="1162"/>
      <c r="P12" s="1163"/>
      <c r="S12" s="824">
        <v>2.0499999999999998</v>
      </c>
    </row>
    <row r="13" spans="1:25" s="32" customFormat="1" ht="15" customHeight="1">
      <c r="A13" s="852"/>
      <c r="B13" s="853"/>
      <c r="C13" s="853"/>
      <c r="D13" s="853"/>
      <c r="E13" s="853"/>
      <c r="F13" s="854"/>
      <c r="G13" s="848">
        <v>102</v>
      </c>
      <c r="H13" s="849">
        <v>1</v>
      </c>
      <c r="I13" s="850">
        <v>2.02</v>
      </c>
      <c r="J13" s="850">
        <v>2.2999999999999998</v>
      </c>
      <c r="K13" s="850">
        <f t="shared" si="0"/>
        <v>4.6459999999999999</v>
      </c>
      <c r="L13" s="851">
        <f>K13*G13</f>
        <v>473.892</v>
      </c>
      <c r="M13" s="1161"/>
      <c r="N13" s="1162"/>
      <c r="O13" s="1162"/>
      <c r="P13" s="1163"/>
      <c r="S13" s="824">
        <v>2.2999999999999998</v>
      </c>
    </row>
    <row r="14" spans="1:25" s="32" customFormat="1" ht="15" customHeight="1">
      <c r="A14" s="927"/>
      <c r="B14" s="928"/>
      <c r="C14" s="928"/>
      <c r="D14" s="928"/>
      <c r="E14" s="928"/>
      <c r="F14" s="929" t="s">
        <v>580</v>
      </c>
      <c r="G14" s="848">
        <v>100</v>
      </c>
      <c r="H14" s="849">
        <v>1.2</v>
      </c>
      <c r="I14" s="849">
        <f>1.2+1.44+1.44</f>
        <v>4.08</v>
      </c>
      <c r="J14" s="850">
        <v>3.55</v>
      </c>
      <c r="K14" s="850">
        <f t="shared" ref="K14" si="1">J14*I14</f>
        <v>14.484</v>
      </c>
      <c r="L14" s="851">
        <f>K14*G14</f>
        <v>1448.4</v>
      </c>
      <c r="M14" s="1161"/>
      <c r="N14" s="1162"/>
      <c r="O14" s="1162"/>
      <c r="P14" s="1163"/>
      <c r="S14" s="824"/>
    </row>
    <row r="15" spans="1:25" s="32" customFormat="1" ht="15" customHeight="1">
      <c r="A15" s="852" t="s">
        <v>479</v>
      </c>
      <c r="B15" s="853"/>
      <c r="C15" s="853"/>
      <c r="D15" s="853"/>
      <c r="E15" s="853"/>
      <c r="F15" s="854"/>
      <c r="G15" s="915">
        <v>387.52</v>
      </c>
      <c r="H15" s="910">
        <v>0.4</v>
      </c>
      <c r="I15" s="911">
        <v>1.28</v>
      </c>
      <c r="J15" s="911">
        <v>1.6</v>
      </c>
      <c r="K15" s="911">
        <f t="shared" si="0"/>
        <v>2.048</v>
      </c>
      <c r="L15" s="912">
        <f>K15*G15</f>
        <v>793.64095999999995</v>
      </c>
      <c r="M15" s="1161"/>
      <c r="N15" s="1162"/>
      <c r="O15" s="1162"/>
      <c r="P15" s="1163"/>
      <c r="S15" s="824">
        <v>2.5499999999999998</v>
      </c>
    </row>
    <row r="16" spans="1:25" ht="13.5" customHeight="1">
      <c r="A16" s="1201"/>
      <c r="B16" s="1202"/>
      <c r="C16" s="1202"/>
      <c r="D16" s="1202"/>
      <c r="E16" s="1202"/>
      <c r="F16" s="1202"/>
      <c r="G16" s="867"/>
      <c r="H16" s="867"/>
      <c r="I16" s="867"/>
      <c r="J16" s="867"/>
      <c r="K16" s="867"/>
      <c r="L16" s="916">
        <f>SUM(L11:L15)</f>
        <v>8598.8871200000012</v>
      </c>
      <c r="M16" s="867"/>
      <c r="N16" s="867"/>
      <c r="O16" s="867"/>
      <c r="P16" s="868"/>
      <c r="S16" s="825"/>
      <c r="T16" s="825"/>
      <c r="U16" s="825"/>
      <c r="V16" s="825"/>
      <c r="W16" s="825"/>
      <c r="X16" s="825"/>
      <c r="Y16" s="826"/>
    </row>
    <row r="17" spans="1:25" ht="13.5" customHeight="1">
      <c r="A17" s="1189" t="s">
        <v>481</v>
      </c>
      <c r="B17" s="1190"/>
      <c r="C17" s="1190"/>
      <c r="D17" s="1190"/>
      <c r="E17" s="1190"/>
      <c r="F17" s="1190"/>
      <c r="G17" s="1190"/>
      <c r="H17" s="1190"/>
      <c r="I17" s="1190"/>
      <c r="J17" s="1190"/>
      <c r="K17" s="1190"/>
      <c r="L17" s="1190"/>
      <c r="M17" s="1190"/>
      <c r="N17" s="1190"/>
      <c r="O17" s="1190"/>
      <c r="P17" s="1191"/>
      <c r="S17" s="825"/>
      <c r="T17" s="825"/>
      <c r="U17" s="825"/>
      <c r="V17" s="825"/>
      <c r="W17" s="825"/>
      <c r="X17" s="825"/>
      <c r="Y17" s="826"/>
    </row>
    <row r="18" spans="1:25" s="898" customFormat="1" ht="13.5" customHeight="1">
      <c r="A18" s="894" t="s">
        <v>473</v>
      </c>
      <c r="B18" s="895"/>
      <c r="C18" s="895"/>
      <c r="D18" s="895"/>
      <c r="E18" s="895"/>
      <c r="F18" s="896"/>
      <c r="G18" s="897" t="s">
        <v>36</v>
      </c>
      <c r="H18" s="897" t="s">
        <v>474</v>
      </c>
      <c r="I18" s="897" t="s">
        <v>482</v>
      </c>
      <c r="J18" s="897" t="s">
        <v>483</v>
      </c>
      <c r="K18" s="897" t="s">
        <v>40</v>
      </c>
      <c r="L18" s="897"/>
      <c r="M18" s="1192" t="s">
        <v>41</v>
      </c>
      <c r="N18" s="1193"/>
      <c r="O18" s="1193"/>
      <c r="P18" s="1194"/>
    </row>
    <row r="19" spans="1:25" s="898" customFormat="1" ht="13.5" customHeight="1">
      <c r="A19" s="1198" t="s">
        <v>476</v>
      </c>
      <c r="B19" s="1199"/>
      <c r="C19" s="1200"/>
      <c r="D19" s="1198" t="s">
        <v>362</v>
      </c>
      <c r="E19" s="1199"/>
      <c r="F19" s="1200"/>
      <c r="G19" s="899" t="s">
        <v>42</v>
      </c>
      <c r="H19" s="899" t="s">
        <v>42</v>
      </c>
      <c r="I19" s="899" t="s">
        <v>42</v>
      </c>
      <c r="J19" s="899" t="s">
        <v>42</v>
      </c>
      <c r="K19" s="899" t="s">
        <v>477</v>
      </c>
      <c r="L19" s="899"/>
      <c r="M19" s="1195"/>
      <c r="N19" s="1196"/>
      <c r="O19" s="1196"/>
      <c r="P19" s="1197"/>
    </row>
    <row r="20" spans="1:25" ht="13.5" customHeight="1">
      <c r="A20" s="1203" t="s">
        <v>478</v>
      </c>
      <c r="B20" s="1204"/>
      <c r="C20" s="1204"/>
      <c r="D20" s="1204"/>
      <c r="E20" s="1204"/>
      <c r="F20" s="1204"/>
      <c r="G20" s="1204"/>
      <c r="H20" s="1204"/>
      <c r="I20" s="1204"/>
      <c r="J20" s="1204"/>
      <c r="K20" s="1204"/>
      <c r="L20" s="1204"/>
      <c r="M20" s="1205"/>
      <c r="N20" s="1206"/>
      <c r="O20" s="1206"/>
      <c r="P20" s="1207"/>
    </row>
    <row r="21" spans="1:25" ht="13.5" customHeight="1">
      <c r="A21" s="1164"/>
      <c r="B21" s="1165"/>
      <c r="C21" s="1165"/>
      <c r="D21" s="1165"/>
      <c r="E21" s="1165"/>
      <c r="F21" s="1166"/>
      <c r="G21" s="848">
        <f>118+132+118+118.6+118+135+118+83.25</f>
        <v>940.85</v>
      </c>
      <c r="H21" s="849">
        <v>0.6</v>
      </c>
      <c r="I21" s="850">
        <v>0.72</v>
      </c>
      <c r="J21" s="850">
        <v>0.1</v>
      </c>
      <c r="K21" s="850">
        <f>G21*I21*J21</f>
        <v>67.741200000000006</v>
      </c>
      <c r="L21" s="851"/>
      <c r="M21" s="1161"/>
      <c r="N21" s="1162"/>
      <c r="O21" s="1162"/>
      <c r="P21" s="1163"/>
    </row>
    <row r="22" spans="1:25" ht="13.5" customHeight="1">
      <c r="A22" s="852"/>
      <c r="B22" s="853"/>
      <c r="C22" s="853"/>
      <c r="D22" s="853"/>
      <c r="E22" s="853"/>
      <c r="F22" s="854"/>
      <c r="G22" s="848">
        <f>118+148.5+132+132+63.85+153.68+66.84+102.2</f>
        <v>917.07</v>
      </c>
      <c r="H22" s="849">
        <v>0.8</v>
      </c>
      <c r="I22" s="850">
        <v>0.96</v>
      </c>
      <c r="J22" s="850">
        <v>0.1</v>
      </c>
      <c r="K22" s="850">
        <f>G22*I22*J22</f>
        <v>88.038720000000012</v>
      </c>
      <c r="L22" s="851"/>
      <c r="M22" s="1161"/>
      <c r="N22" s="1162"/>
      <c r="O22" s="1162"/>
      <c r="P22" s="1163"/>
    </row>
    <row r="23" spans="1:25" ht="13.5" customHeight="1">
      <c r="A23" s="852"/>
      <c r="B23" s="853"/>
      <c r="C23" s="853"/>
      <c r="D23" s="853"/>
      <c r="E23" s="853"/>
      <c r="F23" s="854"/>
      <c r="G23" s="848">
        <v>102</v>
      </c>
      <c r="H23" s="849">
        <v>1</v>
      </c>
      <c r="I23" s="850">
        <v>1.22</v>
      </c>
      <c r="J23" s="850">
        <v>0.1</v>
      </c>
      <c r="K23" s="850">
        <f>G23*I23*J23</f>
        <v>12.444000000000001</v>
      </c>
      <c r="L23" s="851"/>
      <c r="M23" s="1161"/>
      <c r="N23" s="1162"/>
      <c r="O23" s="1162"/>
      <c r="P23" s="1163"/>
    </row>
    <row r="24" spans="1:25" ht="13.5" customHeight="1">
      <c r="A24" s="927"/>
      <c r="B24" s="928"/>
      <c r="C24" s="928"/>
      <c r="D24" s="928"/>
      <c r="E24" s="928"/>
      <c r="F24" s="929" t="s">
        <v>580</v>
      </c>
      <c r="G24" s="848">
        <v>100</v>
      </c>
      <c r="H24" s="849">
        <v>1.2</v>
      </c>
      <c r="I24" s="850">
        <v>2.88</v>
      </c>
      <c r="J24" s="850">
        <v>1.1000000000000001</v>
      </c>
      <c r="K24" s="850">
        <f>G24*I24*J24</f>
        <v>316.8</v>
      </c>
      <c r="L24" s="851"/>
      <c r="M24" s="1161"/>
      <c r="N24" s="1162"/>
      <c r="O24" s="1162"/>
      <c r="P24" s="1163"/>
    </row>
    <row r="25" spans="1:25" ht="13.5" customHeight="1">
      <c r="A25" s="852" t="s">
        <v>479</v>
      </c>
      <c r="B25" s="853"/>
      <c r="C25" s="853"/>
      <c r="D25" s="853"/>
      <c r="E25" s="853"/>
      <c r="F25" s="854"/>
      <c r="G25" s="915">
        <v>387.52</v>
      </c>
      <c r="H25" s="849">
        <v>0.4</v>
      </c>
      <c r="I25" s="850">
        <v>0.48</v>
      </c>
      <c r="J25" s="850">
        <v>0.1</v>
      </c>
      <c r="K25" s="850">
        <f>G25*I25*J25</f>
        <v>18.600959999999997</v>
      </c>
      <c r="L25" s="851"/>
      <c r="M25" s="1161"/>
      <c r="N25" s="1162"/>
      <c r="O25" s="1162"/>
      <c r="P25" s="1163"/>
    </row>
    <row r="26" spans="1:25" ht="13.5" customHeight="1">
      <c r="A26" s="869"/>
      <c r="B26" s="870"/>
      <c r="C26" s="871"/>
      <c r="D26" s="872"/>
      <c r="E26" s="870"/>
      <c r="F26" s="871"/>
      <c r="G26" s="873"/>
      <c r="H26" s="873"/>
      <c r="I26" s="874"/>
      <c r="J26" s="874"/>
      <c r="K26" s="873">
        <f>SUM(K21:K25)</f>
        <v>503.62487999999996</v>
      </c>
      <c r="L26" s="875"/>
      <c r="M26" s="876"/>
      <c r="N26" s="876"/>
      <c r="O26" s="876"/>
      <c r="P26" s="877"/>
    </row>
    <row r="27" spans="1:25" ht="13.5" customHeight="1">
      <c r="A27" s="1189" t="s">
        <v>484</v>
      </c>
      <c r="B27" s="1190"/>
      <c r="C27" s="1190"/>
      <c r="D27" s="1190"/>
      <c r="E27" s="1190"/>
      <c r="F27" s="1190"/>
      <c r="G27" s="1190"/>
      <c r="H27" s="1190"/>
      <c r="I27" s="1190"/>
      <c r="J27" s="1190"/>
      <c r="K27" s="1190"/>
      <c r="L27" s="1190"/>
      <c r="M27" s="1190"/>
      <c r="N27" s="1190"/>
      <c r="O27" s="1190"/>
      <c r="P27" s="1191"/>
    </row>
    <row r="28" spans="1:25" s="898" customFormat="1" ht="26.25" customHeight="1">
      <c r="A28" s="894" t="s">
        <v>473</v>
      </c>
      <c r="B28" s="895"/>
      <c r="C28" s="895"/>
      <c r="D28" s="895"/>
      <c r="E28" s="895"/>
      <c r="F28" s="896"/>
      <c r="G28" s="897" t="s">
        <v>36</v>
      </c>
      <c r="H28" s="897" t="s">
        <v>474</v>
      </c>
      <c r="I28" s="900" t="s">
        <v>485</v>
      </c>
      <c r="J28" s="897" t="s">
        <v>37</v>
      </c>
      <c r="K28" s="897" t="s">
        <v>475</v>
      </c>
      <c r="L28" s="897" t="s">
        <v>486</v>
      </c>
      <c r="M28" s="897" t="s">
        <v>487</v>
      </c>
      <c r="N28" s="897" t="s">
        <v>488</v>
      </c>
      <c r="O28" s="897" t="s">
        <v>489</v>
      </c>
      <c r="P28" s="1208" t="s">
        <v>41</v>
      </c>
    </row>
    <row r="29" spans="1:25" s="898" customFormat="1" ht="13.5" customHeight="1">
      <c r="A29" s="1209" t="s">
        <v>476</v>
      </c>
      <c r="B29" s="1210"/>
      <c r="C29" s="1211"/>
      <c r="D29" s="1209" t="s">
        <v>362</v>
      </c>
      <c r="E29" s="1210"/>
      <c r="F29" s="1211"/>
      <c r="G29" s="901" t="s">
        <v>42</v>
      </c>
      <c r="H29" s="901" t="s">
        <v>42</v>
      </c>
      <c r="I29" s="901" t="s">
        <v>42</v>
      </c>
      <c r="J29" s="901" t="s">
        <v>42</v>
      </c>
      <c r="K29" s="901" t="s">
        <v>42</v>
      </c>
      <c r="L29" s="901" t="s">
        <v>43</v>
      </c>
      <c r="M29" s="901" t="s">
        <v>477</v>
      </c>
      <c r="N29" s="901" t="s">
        <v>477</v>
      </c>
      <c r="O29" s="901" t="s">
        <v>477</v>
      </c>
      <c r="P29" s="1208"/>
    </row>
    <row r="30" spans="1:25" ht="13.5" customHeight="1">
      <c r="A30" s="1164"/>
      <c r="B30" s="1165"/>
      <c r="C30" s="1165"/>
      <c r="D30" s="1165"/>
      <c r="E30" s="1165"/>
      <c r="F30" s="1166"/>
      <c r="G30" s="848">
        <f>118+132+118+118.6+118+135+118+83.25</f>
        <v>940.85</v>
      </c>
      <c r="H30" s="849">
        <v>0.6</v>
      </c>
      <c r="I30" s="850">
        <v>0.72</v>
      </c>
      <c r="J30" s="850">
        <v>1.52</v>
      </c>
      <c r="K30" s="850">
        <v>1.8</v>
      </c>
      <c r="L30" s="851">
        <v>0.41</v>
      </c>
      <c r="M30" s="857">
        <f>K30*J30*G30</f>
        <v>2574.1656000000003</v>
      </c>
      <c r="N30" s="878">
        <f>L30*G30</f>
        <v>385.74849999999998</v>
      </c>
      <c r="O30" s="857">
        <f>M30-N30</f>
        <v>2188.4171000000001</v>
      </c>
      <c r="P30" s="879"/>
    </row>
    <row r="31" spans="1:25" ht="13.5" customHeight="1">
      <c r="A31" s="852"/>
      <c r="B31" s="853"/>
      <c r="C31" s="853"/>
      <c r="D31" s="853"/>
      <c r="E31" s="853"/>
      <c r="F31" s="854"/>
      <c r="G31" s="848">
        <f>118+148.5+132+132+63.85+153.68+66.84+102.2</f>
        <v>917.07</v>
      </c>
      <c r="H31" s="849">
        <v>0.8</v>
      </c>
      <c r="I31" s="850">
        <v>0.96</v>
      </c>
      <c r="J31" s="850">
        <v>1.76</v>
      </c>
      <c r="K31" s="850">
        <v>2.0499999999999998</v>
      </c>
      <c r="L31" s="851">
        <v>0.72</v>
      </c>
      <c r="M31" s="858">
        <f t="shared" ref="M31:M34" si="2">K31*J31*G31</f>
        <v>3308.78856</v>
      </c>
      <c r="N31" s="878">
        <f t="shared" ref="N31:N34" si="3">L31*G31</f>
        <v>660.29039999999998</v>
      </c>
      <c r="O31" s="858">
        <f t="shared" ref="O31:O34" si="4">M31-N31</f>
        <v>2648.4981600000001</v>
      </c>
      <c r="P31" s="879"/>
      <c r="S31" s="827"/>
    </row>
    <row r="32" spans="1:25" ht="13.5" customHeight="1">
      <c r="A32" s="852"/>
      <c r="B32" s="853"/>
      <c r="C32" s="853"/>
      <c r="D32" s="853"/>
      <c r="E32" s="853"/>
      <c r="F32" s="854"/>
      <c r="G32" s="848">
        <v>102</v>
      </c>
      <c r="H32" s="849">
        <v>1</v>
      </c>
      <c r="I32" s="850">
        <v>1.22</v>
      </c>
      <c r="J32" s="850">
        <v>2.02</v>
      </c>
      <c r="K32" s="850">
        <v>2.2999999999999998</v>
      </c>
      <c r="L32" s="851">
        <v>1.17</v>
      </c>
      <c r="M32" s="858">
        <f t="shared" si="2"/>
        <v>473.892</v>
      </c>
      <c r="N32" s="878">
        <f t="shared" si="3"/>
        <v>119.33999999999999</v>
      </c>
      <c r="O32" s="858">
        <f t="shared" si="4"/>
        <v>354.55200000000002</v>
      </c>
      <c r="P32" s="879"/>
      <c r="S32" s="827" t="s">
        <v>480</v>
      </c>
    </row>
    <row r="33" spans="1:19" ht="13.5" customHeight="1">
      <c r="A33" s="927"/>
      <c r="B33" s="928"/>
      <c r="C33" s="928"/>
      <c r="D33" s="928"/>
      <c r="E33" s="928"/>
      <c r="F33" s="929" t="s">
        <v>580</v>
      </c>
      <c r="G33" s="848">
        <v>200</v>
      </c>
      <c r="H33" s="849">
        <v>1.2</v>
      </c>
      <c r="I33" s="850">
        <v>1.44</v>
      </c>
      <c r="J33" s="850">
        <v>4.08</v>
      </c>
      <c r="K33" s="850">
        <v>3.55</v>
      </c>
      <c r="L33" s="851">
        <f>3.14*0.722^2</f>
        <v>1.63683176</v>
      </c>
      <c r="M33" s="858">
        <f t="shared" ref="M33" si="5">K33*J33*G33</f>
        <v>2896.8</v>
      </c>
      <c r="N33" s="878">
        <f t="shared" ref="N33" si="6">L33*G33</f>
        <v>327.36635200000001</v>
      </c>
      <c r="O33" s="858">
        <f t="shared" ref="O33" si="7">M33-N33</f>
        <v>2569.4336480000002</v>
      </c>
      <c r="P33" s="879"/>
      <c r="S33" s="827"/>
    </row>
    <row r="34" spans="1:19" ht="13.5" customHeight="1">
      <c r="A34" s="852" t="s">
        <v>479</v>
      </c>
      <c r="B34" s="853"/>
      <c r="C34" s="853"/>
      <c r="D34" s="853"/>
      <c r="E34" s="853"/>
      <c r="F34" s="854"/>
      <c r="G34" s="915">
        <v>387.52</v>
      </c>
      <c r="H34" s="849">
        <v>0.4</v>
      </c>
      <c r="I34" s="850">
        <v>0.48</v>
      </c>
      <c r="J34" s="850">
        <v>1.28</v>
      </c>
      <c r="K34" s="850">
        <v>1.6</v>
      </c>
      <c r="L34" s="851">
        <v>0.18</v>
      </c>
      <c r="M34" s="859">
        <f t="shared" si="2"/>
        <v>793.64095999999995</v>
      </c>
      <c r="N34" s="878">
        <f t="shared" si="3"/>
        <v>69.753599999999992</v>
      </c>
      <c r="O34" s="859">
        <f t="shared" si="4"/>
        <v>723.88735999999994</v>
      </c>
      <c r="P34" s="879"/>
      <c r="S34" s="824">
        <f t="shared" ref="S34" si="8">3.141572*(P34*P34/4)</f>
        <v>0</v>
      </c>
    </row>
    <row r="35" spans="1:19" ht="13.5" customHeight="1">
      <c r="A35" s="860"/>
      <c r="B35" s="861"/>
      <c r="C35" s="862"/>
      <c r="D35" s="863"/>
      <c r="E35" s="861"/>
      <c r="F35" s="862"/>
      <c r="G35" s="864"/>
      <c r="H35" s="864"/>
      <c r="I35" s="865"/>
      <c r="J35" s="865"/>
      <c r="K35" s="864"/>
      <c r="L35" s="880"/>
      <c r="M35" s="864">
        <f>M30+M31+M32+M34</f>
        <v>7150.4871199999998</v>
      </c>
      <c r="N35" s="864">
        <f>N30+N31+N32+N34</f>
        <v>1235.1324999999999</v>
      </c>
      <c r="O35" s="864">
        <f>O30+O31+O32+O34</f>
        <v>5915.3546199999992</v>
      </c>
      <c r="P35" s="864"/>
    </row>
    <row r="36" spans="1:19" ht="13.5" customHeight="1">
      <c r="A36" s="881"/>
      <c r="B36" s="882"/>
      <c r="C36" s="882"/>
      <c r="D36" s="882"/>
      <c r="E36" s="882"/>
      <c r="F36" s="882"/>
      <c r="G36" s="867"/>
      <c r="H36" s="867"/>
      <c r="I36" s="867"/>
      <c r="J36" s="867"/>
      <c r="K36" s="867"/>
      <c r="L36" s="867"/>
      <c r="M36" s="867"/>
      <c r="N36" s="867"/>
      <c r="O36" s="867"/>
      <c r="P36" s="868"/>
    </row>
    <row r="37" spans="1:19" ht="13.5" customHeight="1">
      <c r="A37" s="881"/>
      <c r="B37" s="882"/>
      <c r="C37" s="882"/>
      <c r="D37" s="882"/>
      <c r="E37" s="882"/>
      <c r="F37" s="882"/>
      <c r="G37" s="867"/>
      <c r="H37" s="867"/>
      <c r="I37" s="867"/>
      <c r="J37" s="867"/>
      <c r="K37" s="867"/>
      <c r="L37" s="867"/>
      <c r="M37" s="867"/>
      <c r="N37" s="867"/>
      <c r="O37" s="867"/>
      <c r="P37" s="868"/>
    </row>
    <row r="38" spans="1:19" ht="13.5" customHeight="1">
      <c r="A38" s="1189" t="s">
        <v>490</v>
      </c>
      <c r="B38" s="1190"/>
      <c r="C38" s="1190"/>
      <c r="D38" s="1190"/>
      <c r="E38" s="1190"/>
      <c r="F38" s="1190"/>
      <c r="G38" s="1190"/>
      <c r="H38" s="1190"/>
      <c r="I38" s="1190"/>
      <c r="J38" s="1190"/>
      <c r="K38" s="1190"/>
      <c r="L38" s="1190"/>
      <c r="M38" s="1190"/>
      <c r="N38" s="1190"/>
      <c r="O38" s="1190"/>
      <c r="P38" s="1191"/>
    </row>
    <row r="39" spans="1:19" s="898" customFormat="1" ht="29.25" customHeight="1">
      <c r="A39" s="894" t="s">
        <v>473</v>
      </c>
      <c r="B39" s="895"/>
      <c r="C39" s="895"/>
      <c r="D39" s="895"/>
      <c r="E39" s="895"/>
      <c r="F39" s="896"/>
      <c r="G39" s="897" t="s">
        <v>36</v>
      </c>
      <c r="H39" s="897" t="s">
        <v>474</v>
      </c>
      <c r="I39" s="897" t="s">
        <v>37</v>
      </c>
      <c r="J39" s="897" t="s">
        <v>475</v>
      </c>
      <c r="K39" s="897" t="s">
        <v>38</v>
      </c>
      <c r="L39" s="897" t="s">
        <v>488</v>
      </c>
      <c r="M39" s="897" t="s">
        <v>51</v>
      </c>
      <c r="N39" s="902" t="s">
        <v>491</v>
      </c>
      <c r="O39" s="1192" t="s">
        <v>41</v>
      </c>
      <c r="P39" s="1194"/>
    </row>
    <row r="40" spans="1:19" s="898" customFormat="1" ht="13.5" customHeight="1">
      <c r="A40" s="1198" t="s">
        <v>476</v>
      </c>
      <c r="B40" s="1199"/>
      <c r="C40" s="1200"/>
      <c r="D40" s="1198" t="s">
        <v>362</v>
      </c>
      <c r="E40" s="1199"/>
      <c r="F40" s="1200"/>
      <c r="G40" s="899" t="s">
        <v>42</v>
      </c>
      <c r="H40" s="899" t="s">
        <v>42</v>
      </c>
      <c r="I40" s="899" t="s">
        <v>42</v>
      </c>
      <c r="J40" s="899" t="s">
        <v>42</v>
      </c>
      <c r="K40" s="899" t="s">
        <v>43</v>
      </c>
      <c r="L40" s="899" t="s">
        <v>477</v>
      </c>
      <c r="M40" s="899" t="s">
        <v>49</v>
      </c>
      <c r="N40" s="903" t="s">
        <v>492</v>
      </c>
      <c r="O40" s="1195"/>
      <c r="P40" s="1197"/>
    </row>
    <row r="41" spans="1:19" ht="13.5" customHeight="1">
      <c r="A41" s="1164"/>
      <c r="B41" s="1165"/>
      <c r="C41" s="1165"/>
      <c r="D41" s="1165"/>
      <c r="E41" s="1165"/>
      <c r="F41" s="1166"/>
      <c r="G41" s="848">
        <f>118+132+118+118.6+118+135+118+83.25</f>
        <v>940.85</v>
      </c>
      <c r="H41" s="849">
        <v>0.6</v>
      </c>
      <c r="I41" s="850">
        <v>1.52</v>
      </c>
      <c r="J41" s="850">
        <v>1.8</v>
      </c>
      <c r="K41" s="850">
        <f>J41*I41</f>
        <v>2.7360000000000002</v>
      </c>
      <c r="L41" s="851">
        <f>N30</f>
        <v>385.74849999999998</v>
      </c>
      <c r="M41" s="883">
        <v>0.5</v>
      </c>
      <c r="N41" s="884">
        <f>M41*L41</f>
        <v>192.87424999999999</v>
      </c>
      <c r="O41" s="885"/>
      <c r="P41" s="886"/>
    </row>
    <row r="42" spans="1:19" ht="13.5" customHeight="1">
      <c r="A42" s="852"/>
      <c r="B42" s="853"/>
      <c r="C42" s="853"/>
      <c r="D42" s="853"/>
      <c r="E42" s="853"/>
      <c r="F42" s="854"/>
      <c r="G42" s="848">
        <f>118+148.5+132+132+63.85+153.68+66.84+102.2</f>
        <v>917.07</v>
      </c>
      <c r="H42" s="849">
        <v>0.8</v>
      </c>
      <c r="I42" s="850">
        <v>1.76</v>
      </c>
      <c r="J42" s="850">
        <v>2.0499999999999998</v>
      </c>
      <c r="K42" s="850">
        <f>J42*I42</f>
        <v>3.6079999999999997</v>
      </c>
      <c r="L42" s="851">
        <f>N31</f>
        <v>660.29039999999998</v>
      </c>
      <c r="M42" s="883">
        <v>0.5</v>
      </c>
      <c r="N42" s="887">
        <f t="shared" ref="N42:N45" si="9">M42*L42</f>
        <v>330.14519999999999</v>
      </c>
      <c r="O42" s="885"/>
      <c r="P42" s="886"/>
    </row>
    <row r="43" spans="1:19" ht="13.5" customHeight="1">
      <c r="A43" s="852"/>
      <c r="B43" s="853"/>
      <c r="C43" s="853"/>
      <c r="D43" s="853"/>
      <c r="E43" s="853"/>
      <c r="F43" s="854"/>
      <c r="G43" s="848">
        <v>102</v>
      </c>
      <c r="H43" s="849">
        <v>1</v>
      </c>
      <c r="I43" s="850">
        <v>2.02</v>
      </c>
      <c r="J43" s="850">
        <v>2.2999999999999998</v>
      </c>
      <c r="K43" s="850">
        <f>J43*I43</f>
        <v>4.6459999999999999</v>
      </c>
      <c r="L43" s="851">
        <f>N32</f>
        <v>119.33999999999999</v>
      </c>
      <c r="M43" s="883">
        <v>0.5</v>
      </c>
      <c r="N43" s="887">
        <f t="shared" si="9"/>
        <v>59.669999999999995</v>
      </c>
      <c r="O43" s="885"/>
      <c r="P43" s="886"/>
    </row>
    <row r="44" spans="1:19" ht="13.5" customHeight="1">
      <c r="A44" s="927"/>
      <c r="B44" s="928"/>
      <c r="C44" s="928"/>
      <c r="D44" s="928"/>
      <c r="E44" s="928"/>
      <c r="F44" s="929" t="s">
        <v>580</v>
      </c>
      <c r="G44" s="848">
        <v>100</v>
      </c>
      <c r="H44" s="849">
        <v>1.2</v>
      </c>
      <c r="I44" s="850">
        <v>4.08</v>
      </c>
      <c r="J44" s="850"/>
      <c r="K44" s="850"/>
      <c r="L44" s="851"/>
      <c r="M44" s="883"/>
      <c r="N44" s="887"/>
      <c r="O44" s="885"/>
      <c r="P44" s="886"/>
    </row>
    <row r="45" spans="1:19" ht="13.5" customHeight="1">
      <c r="A45" s="852" t="s">
        <v>479</v>
      </c>
      <c r="B45" s="853"/>
      <c r="C45" s="853"/>
      <c r="D45" s="853"/>
      <c r="E45" s="853"/>
      <c r="F45" s="854"/>
      <c r="G45" s="915">
        <v>387.52</v>
      </c>
      <c r="H45" s="849">
        <v>0.4</v>
      </c>
      <c r="I45" s="850">
        <v>1.28</v>
      </c>
      <c r="J45" s="850">
        <v>1.6</v>
      </c>
      <c r="K45" s="850">
        <f>J45*I45</f>
        <v>2.048</v>
      </c>
      <c r="L45" s="851">
        <f>N34</f>
        <v>69.753599999999992</v>
      </c>
      <c r="M45" s="883">
        <v>0.5</v>
      </c>
      <c r="N45" s="888">
        <f t="shared" si="9"/>
        <v>34.876799999999996</v>
      </c>
      <c r="O45" s="885"/>
      <c r="P45" s="886"/>
    </row>
    <row r="46" spans="1:19" ht="15">
      <c r="A46" s="860"/>
      <c r="B46" s="861"/>
      <c r="C46" s="862"/>
      <c r="D46" s="863"/>
      <c r="E46" s="861"/>
      <c r="F46" s="862"/>
      <c r="G46" s="864"/>
      <c r="H46" s="864"/>
      <c r="I46" s="865"/>
      <c r="J46" s="865"/>
      <c r="K46" s="864"/>
      <c r="L46" s="889">
        <f>ROUND(SUM(L41:L45),3)</f>
        <v>1235.133</v>
      </c>
      <c r="M46" s="889"/>
      <c r="N46" s="890">
        <f>ROUND(SUM(N41:N45),3)</f>
        <v>617.56600000000003</v>
      </c>
      <c r="O46" s="891"/>
      <c r="P46" s="892"/>
    </row>
  </sheetData>
  <mergeCells count="28">
    <mergeCell ref="P28:P29"/>
    <mergeCell ref="A29:C29"/>
    <mergeCell ref="D29:F29"/>
    <mergeCell ref="A30:F30"/>
    <mergeCell ref="A41:F41"/>
    <mergeCell ref="A38:P38"/>
    <mergeCell ref="O39:P40"/>
    <mergeCell ref="A40:C40"/>
    <mergeCell ref="D40:F40"/>
    <mergeCell ref="A27:P27"/>
    <mergeCell ref="A16:F16"/>
    <mergeCell ref="A17:P17"/>
    <mergeCell ref="M18:P19"/>
    <mergeCell ref="A19:C19"/>
    <mergeCell ref="D19:F19"/>
    <mergeCell ref="A20:L20"/>
    <mergeCell ref="M20:P25"/>
    <mergeCell ref="A21:F21"/>
    <mergeCell ref="M11:P15"/>
    <mergeCell ref="A11:F11"/>
    <mergeCell ref="D1:P3"/>
    <mergeCell ref="K4:L7"/>
    <mergeCell ref="M4:P7"/>
    <mergeCell ref="C7:D7"/>
    <mergeCell ref="A8:P8"/>
    <mergeCell ref="M9:P10"/>
    <mergeCell ref="A10:C10"/>
    <mergeCell ref="D10:F10"/>
  </mergeCells>
  <pageMargins left="0.511811024" right="0.511811024" top="0.78740157499999996" bottom="0.78740157499999996" header="0.31496062000000002" footer="0.31496062000000002"/>
  <pageSetup paperSize="9" scale="74" orientation="landscape" r:id="rId1"/>
  <rowBreaks count="2" manualBreakCount="2">
    <brk id="16" max="15" man="1"/>
    <brk id="36"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8"/>
  <sheetViews>
    <sheetView showGridLines="0" view="pageBreakPreview" zoomScaleNormal="85" zoomScaleSheetLayoutView="100" workbookViewId="0">
      <selection activeCell="H25" sqref="H25"/>
    </sheetView>
  </sheetViews>
  <sheetFormatPr defaultColWidth="10.7109375" defaultRowHeight="15.75"/>
  <cols>
    <col min="1" max="1" width="6.7109375" style="893" customWidth="1"/>
    <col min="2" max="2" width="1.7109375" style="893" customWidth="1"/>
    <col min="3" max="4" width="8" style="893" customWidth="1"/>
    <col min="5" max="5" width="1.7109375" style="893" customWidth="1"/>
    <col min="6" max="6" width="13.7109375" style="893" bestFit="1" customWidth="1"/>
    <col min="7" max="9" width="12.7109375" style="893" customWidth="1"/>
    <col min="10" max="12" width="14.85546875" style="893" bestFit="1" customWidth="1"/>
    <col min="13" max="205" width="10.7109375" style="24" customWidth="1"/>
    <col min="206" max="256" width="10.7109375" style="24"/>
    <col min="257" max="257" width="6.7109375" style="24" customWidth="1"/>
    <col min="258" max="258" width="1.7109375" style="24" customWidth="1"/>
    <col min="259" max="260" width="8" style="24" customWidth="1"/>
    <col min="261" max="261" width="1.7109375" style="24" customWidth="1"/>
    <col min="262" max="262" width="13.7109375" style="24" bestFit="1" customWidth="1"/>
    <col min="263" max="265" width="12.7109375" style="24" customWidth="1"/>
    <col min="266" max="268" width="14.85546875" style="24" bestFit="1" customWidth="1"/>
    <col min="269" max="461" width="10.7109375" style="24" customWidth="1"/>
    <col min="462" max="512" width="10.7109375" style="24"/>
    <col min="513" max="513" width="6.7109375" style="24" customWidth="1"/>
    <col min="514" max="514" width="1.7109375" style="24" customWidth="1"/>
    <col min="515" max="516" width="8" style="24" customWidth="1"/>
    <col min="517" max="517" width="1.7109375" style="24" customWidth="1"/>
    <col min="518" max="518" width="13.7109375" style="24" bestFit="1" customWidth="1"/>
    <col min="519" max="521" width="12.7109375" style="24" customWidth="1"/>
    <col min="522" max="524" width="14.85546875" style="24" bestFit="1" customWidth="1"/>
    <col min="525" max="717" width="10.7109375" style="24" customWidth="1"/>
    <col min="718" max="768" width="10.7109375" style="24"/>
    <col min="769" max="769" width="6.7109375" style="24" customWidth="1"/>
    <col min="770" max="770" width="1.7109375" style="24" customWidth="1"/>
    <col min="771" max="772" width="8" style="24" customWidth="1"/>
    <col min="773" max="773" width="1.7109375" style="24" customWidth="1"/>
    <col min="774" max="774" width="13.7109375" style="24" bestFit="1" customWidth="1"/>
    <col min="775" max="777" width="12.7109375" style="24" customWidth="1"/>
    <col min="778" max="780" width="14.85546875" style="24" bestFit="1" customWidth="1"/>
    <col min="781" max="973" width="10.7109375" style="24" customWidth="1"/>
    <col min="974" max="1024" width="10.7109375" style="24"/>
    <col min="1025" max="1025" width="6.7109375" style="24" customWidth="1"/>
    <col min="1026" max="1026" width="1.7109375" style="24" customWidth="1"/>
    <col min="1027" max="1028" width="8" style="24" customWidth="1"/>
    <col min="1029" max="1029" width="1.7109375" style="24" customWidth="1"/>
    <col min="1030" max="1030" width="13.7109375" style="24" bestFit="1" customWidth="1"/>
    <col min="1031" max="1033" width="12.7109375" style="24" customWidth="1"/>
    <col min="1034" max="1036" width="14.85546875" style="24" bestFit="1" customWidth="1"/>
    <col min="1037" max="1229" width="10.7109375" style="24" customWidth="1"/>
    <col min="1230" max="1280" width="10.7109375" style="24"/>
    <col min="1281" max="1281" width="6.7109375" style="24" customWidth="1"/>
    <col min="1282" max="1282" width="1.7109375" style="24" customWidth="1"/>
    <col min="1283" max="1284" width="8" style="24" customWidth="1"/>
    <col min="1285" max="1285" width="1.7109375" style="24" customWidth="1"/>
    <col min="1286" max="1286" width="13.7109375" style="24" bestFit="1" customWidth="1"/>
    <col min="1287" max="1289" width="12.7109375" style="24" customWidth="1"/>
    <col min="1290" max="1292" width="14.85546875" style="24" bestFit="1" customWidth="1"/>
    <col min="1293" max="1485" width="10.7109375" style="24" customWidth="1"/>
    <col min="1486" max="1536" width="10.7109375" style="24"/>
    <col min="1537" max="1537" width="6.7109375" style="24" customWidth="1"/>
    <col min="1538" max="1538" width="1.7109375" style="24" customWidth="1"/>
    <col min="1539" max="1540" width="8" style="24" customWidth="1"/>
    <col min="1541" max="1541" width="1.7109375" style="24" customWidth="1"/>
    <col min="1542" max="1542" width="13.7109375" style="24" bestFit="1" customWidth="1"/>
    <col min="1543" max="1545" width="12.7109375" style="24" customWidth="1"/>
    <col min="1546" max="1548" width="14.85546875" style="24" bestFit="1" customWidth="1"/>
    <col min="1549" max="1741" width="10.7109375" style="24" customWidth="1"/>
    <col min="1742" max="1792" width="10.7109375" style="24"/>
    <col min="1793" max="1793" width="6.7109375" style="24" customWidth="1"/>
    <col min="1794" max="1794" width="1.7109375" style="24" customWidth="1"/>
    <col min="1795" max="1796" width="8" style="24" customWidth="1"/>
    <col min="1797" max="1797" width="1.7109375" style="24" customWidth="1"/>
    <col min="1798" max="1798" width="13.7109375" style="24" bestFit="1" customWidth="1"/>
    <col min="1799" max="1801" width="12.7109375" style="24" customWidth="1"/>
    <col min="1802" max="1804" width="14.85546875" style="24" bestFit="1" customWidth="1"/>
    <col min="1805" max="1997" width="10.7109375" style="24" customWidth="1"/>
    <col min="1998" max="2048" width="10.7109375" style="24"/>
    <col min="2049" max="2049" width="6.7109375" style="24" customWidth="1"/>
    <col min="2050" max="2050" width="1.7109375" style="24" customWidth="1"/>
    <col min="2051" max="2052" width="8" style="24" customWidth="1"/>
    <col min="2053" max="2053" width="1.7109375" style="24" customWidth="1"/>
    <col min="2054" max="2054" width="13.7109375" style="24" bestFit="1" customWidth="1"/>
    <col min="2055" max="2057" width="12.7109375" style="24" customWidth="1"/>
    <col min="2058" max="2060" width="14.85546875" style="24" bestFit="1" customWidth="1"/>
    <col min="2061" max="2253" width="10.7109375" style="24" customWidth="1"/>
    <col min="2254" max="2304" width="10.7109375" style="24"/>
    <col min="2305" max="2305" width="6.7109375" style="24" customWidth="1"/>
    <col min="2306" max="2306" width="1.7109375" style="24" customWidth="1"/>
    <col min="2307" max="2308" width="8" style="24" customWidth="1"/>
    <col min="2309" max="2309" width="1.7109375" style="24" customWidth="1"/>
    <col min="2310" max="2310" width="13.7109375" style="24" bestFit="1" customWidth="1"/>
    <col min="2311" max="2313" width="12.7109375" style="24" customWidth="1"/>
    <col min="2314" max="2316" width="14.85546875" style="24" bestFit="1" customWidth="1"/>
    <col min="2317" max="2509" width="10.7109375" style="24" customWidth="1"/>
    <col min="2510" max="2560" width="10.7109375" style="24"/>
    <col min="2561" max="2561" width="6.7109375" style="24" customWidth="1"/>
    <col min="2562" max="2562" width="1.7109375" style="24" customWidth="1"/>
    <col min="2563" max="2564" width="8" style="24" customWidth="1"/>
    <col min="2565" max="2565" width="1.7109375" style="24" customWidth="1"/>
    <col min="2566" max="2566" width="13.7109375" style="24" bestFit="1" customWidth="1"/>
    <col min="2567" max="2569" width="12.7109375" style="24" customWidth="1"/>
    <col min="2570" max="2572" width="14.85546875" style="24" bestFit="1" customWidth="1"/>
    <col min="2573" max="2765" width="10.7109375" style="24" customWidth="1"/>
    <col min="2766" max="2816" width="10.7109375" style="24"/>
    <col min="2817" max="2817" width="6.7109375" style="24" customWidth="1"/>
    <col min="2818" max="2818" width="1.7109375" style="24" customWidth="1"/>
    <col min="2819" max="2820" width="8" style="24" customWidth="1"/>
    <col min="2821" max="2821" width="1.7109375" style="24" customWidth="1"/>
    <col min="2822" max="2822" width="13.7109375" style="24" bestFit="1" customWidth="1"/>
    <col min="2823" max="2825" width="12.7109375" style="24" customWidth="1"/>
    <col min="2826" max="2828" width="14.85546875" style="24" bestFit="1" customWidth="1"/>
    <col min="2829" max="3021" width="10.7109375" style="24" customWidth="1"/>
    <col min="3022" max="3072" width="10.7109375" style="24"/>
    <col min="3073" max="3073" width="6.7109375" style="24" customWidth="1"/>
    <col min="3074" max="3074" width="1.7109375" style="24" customWidth="1"/>
    <col min="3075" max="3076" width="8" style="24" customWidth="1"/>
    <col min="3077" max="3077" width="1.7109375" style="24" customWidth="1"/>
    <col min="3078" max="3078" width="13.7109375" style="24" bestFit="1" customWidth="1"/>
    <col min="3079" max="3081" width="12.7109375" style="24" customWidth="1"/>
    <col min="3082" max="3084" width="14.85546875" style="24" bestFit="1" customWidth="1"/>
    <col min="3085" max="3277" width="10.7109375" style="24" customWidth="1"/>
    <col min="3278" max="3328" width="10.7109375" style="24"/>
    <col min="3329" max="3329" width="6.7109375" style="24" customWidth="1"/>
    <col min="3330" max="3330" width="1.7109375" style="24" customWidth="1"/>
    <col min="3331" max="3332" width="8" style="24" customWidth="1"/>
    <col min="3333" max="3333" width="1.7109375" style="24" customWidth="1"/>
    <col min="3334" max="3334" width="13.7109375" style="24" bestFit="1" customWidth="1"/>
    <col min="3335" max="3337" width="12.7109375" style="24" customWidth="1"/>
    <col min="3338" max="3340" width="14.85546875" style="24" bestFit="1" customWidth="1"/>
    <col min="3341" max="3533" width="10.7109375" style="24" customWidth="1"/>
    <col min="3534" max="3584" width="10.7109375" style="24"/>
    <col min="3585" max="3585" width="6.7109375" style="24" customWidth="1"/>
    <col min="3586" max="3586" width="1.7109375" style="24" customWidth="1"/>
    <col min="3587" max="3588" width="8" style="24" customWidth="1"/>
    <col min="3589" max="3589" width="1.7109375" style="24" customWidth="1"/>
    <col min="3590" max="3590" width="13.7109375" style="24" bestFit="1" customWidth="1"/>
    <col min="3591" max="3593" width="12.7109375" style="24" customWidth="1"/>
    <col min="3594" max="3596" width="14.85546875" style="24" bestFit="1" customWidth="1"/>
    <col min="3597" max="3789" width="10.7109375" style="24" customWidth="1"/>
    <col min="3790" max="3840" width="10.7109375" style="24"/>
    <col min="3841" max="3841" width="6.7109375" style="24" customWidth="1"/>
    <col min="3842" max="3842" width="1.7109375" style="24" customWidth="1"/>
    <col min="3843" max="3844" width="8" style="24" customWidth="1"/>
    <col min="3845" max="3845" width="1.7109375" style="24" customWidth="1"/>
    <col min="3846" max="3846" width="13.7109375" style="24" bestFit="1" customWidth="1"/>
    <col min="3847" max="3849" width="12.7109375" style="24" customWidth="1"/>
    <col min="3850" max="3852" width="14.85546875" style="24" bestFit="1" customWidth="1"/>
    <col min="3853" max="4045" width="10.7109375" style="24" customWidth="1"/>
    <col min="4046" max="4096" width="10.7109375" style="24"/>
    <col min="4097" max="4097" width="6.7109375" style="24" customWidth="1"/>
    <col min="4098" max="4098" width="1.7109375" style="24" customWidth="1"/>
    <col min="4099" max="4100" width="8" style="24" customWidth="1"/>
    <col min="4101" max="4101" width="1.7109375" style="24" customWidth="1"/>
    <col min="4102" max="4102" width="13.7109375" style="24" bestFit="1" customWidth="1"/>
    <col min="4103" max="4105" width="12.7109375" style="24" customWidth="1"/>
    <col min="4106" max="4108" width="14.85546875" style="24" bestFit="1" customWidth="1"/>
    <col min="4109" max="4301" width="10.7109375" style="24" customWidth="1"/>
    <col min="4302" max="4352" width="10.7109375" style="24"/>
    <col min="4353" max="4353" width="6.7109375" style="24" customWidth="1"/>
    <col min="4354" max="4354" width="1.7109375" style="24" customWidth="1"/>
    <col min="4355" max="4356" width="8" style="24" customWidth="1"/>
    <col min="4357" max="4357" width="1.7109375" style="24" customWidth="1"/>
    <col min="4358" max="4358" width="13.7109375" style="24" bestFit="1" customWidth="1"/>
    <col min="4359" max="4361" width="12.7109375" style="24" customWidth="1"/>
    <col min="4362" max="4364" width="14.85546875" style="24" bestFit="1" customWidth="1"/>
    <col min="4365" max="4557" width="10.7109375" style="24" customWidth="1"/>
    <col min="4558" max="4608" width="10.7109375" style="24"/>
    <col min="4609" max="4609" width="6.7109375" style="24" customWidth="1"/>
    <col min="4610" max="4610" width="1.7109375" style="24" customWidth="1"/>
    <col min="4611" max="4612" width="8" style="24" customWidth="1"/>
    <col min="4613" max="4613" width="1.7109375" style="24" customWidth="1"/>
    <col min="4614" max="4614" width="13.7109375" style="24" bestFit="1" customWidth="1"/>
    <col min="4615" max="4617" width="12.7109375" style="24" customWidth="1"/>
    <col min="4618" max="4620" width="14.85546875" style="24" bestFit="1" customWidth="1"/>
    <col min="4621" max="4813" width="10.7109375" style="24" customWidth="1"/>
    <col min="4814" max="4864" width="10.7109375" style="24"/>
    <col min="4865" max="4865" width="6.7109375" style="24" customWidth="1"/>
    <col min="4866" max="4866" width="1.7109375" style="24" customWidth="1"/>
    <col min="4867" max="4868" width="8" style="24" customWidth="1"/>
    <col min="4869" max="4869" width="1.7109375" style="24" customWidth="1"/>
    <col min="4870" max="4870" width="13.7109375" style="24" bestFit="1" customWidth="1"/>
    <col min="4871" max="4873" width="12.7109375" style="24" customWidth="1"/>
    <col min="4874" max="4876" width="14.85546875" style="24" bestFit="1" customWidth="1"/>
    <col min="4877" max="5069" width="10.7109375" style="24" customWidth="1"/>
    <col min="5070" max="5120" width="10.7109375" style="24"/>
    <col min="5121" max="5121" width="6.7109375" style="24" customWidth="1"/>
    <col min="5122" max="5122" width="1.7109375" style="24" customWidth="1"/>
    <col min="5123" max="5124" width="8" style="24" customWidth="1"/>
    <col min="5125" max="5125" width="1.7109375" style="24" customWidth="1"/>
    <col min="5126" max="5126" width="13.7109375" style="24" bestFit="1" customWidth="1"/>
    <col min="5127" max="5129" width="12.7109375" style="24" customWidth="1"/>
    <col min="5130" max="5132" width="14.85546875" style="24" bestFit="1" customWidth="1"/>
    <col min="5133" max="5325" width="10.7109375" style="24" customWidth="1"/>
    <col min="5326" max="5376" width="10.7109375" style="24"/>
    <col min="5377" max="5377" width="6.7109375" style="24" customWidth="1"/>
    <col min="5378" max="5378" width="1.7109375" style="24" customWidth="1"/>
    <col min="5379" max="5380" width="8" style="24" customWidth="1"/>
    <col min="5381" max="5381" width="1.7109375" style="24" customWidth="1"/>
    <col min="5382" max="5382" width="13.7109375" style="24" bestFit="1" customWidth="1"/>
    <col min="5383" max="5385" width="12.7109375" style="24" customWidth="1"/>
    <col min="5386" max="5388" width="14.85546875" style="24" bestFit="1" customWidth="1"/>
    <col min="5389" max="5581" width="10.7109375" style="24" customWidth="1"/>
    <col min="5582" max="5632" width="10.7109375" style="24"/>
    <col min="5633" max="5633" width="6.7109375" style="24" customWidth="1"/>
    <col min="5634" max="5634" width="1.7109375" style="24" customWidth="1"/>
    <col min="5635" max="5636" width="8" style="24" customWidth="1"/>
    <col min="5637" max="5637" width="1.7109375" style="24" customWidth="1"/>
    <col min="5638" max="5638" width="13.7109375" style="24" bestFit="1" customWidth="1"/>
    <col min="5639" max="5641" width="12.7109375" style="24" customWidth="1"/>
    <col min="5642" max="5644" width="14.85546875" style="24" bestFit="1" customWidth="1"/>
    <col min="5645" max="5837" width="10.7109375" style="24" customWidth="1"/>
    <col min="5838" max="5888" width="10.7109375" style="24"/>
    <col min="5889" max="5889" width="6.7109375" style="24" customWidth="1"/>
    <col min="5890" max="5890" width="1.7109375" style="24" customWidth="1"/>
    <col min="5891" max="5892" width="8" style="24" customWidth="1"/>
    <col min="5893" max="5893" width="1.7109375" style="24" customWidth="1"/>
    <col min="5894" max="5894" width="13.7109375" style="24" bestFit="1" customWidth="1"/>
    <col min="5895" max="5897" width="12.7109375" style="24" customWidth="1"/>
    <col min="5898" max="5900" width="14.85546875" style="24" bestFit="1" customWidth="1"/>
    <col min="5901" max="6093" width="10.7109375" style="24" customWidth="1"/>
    <col min="6094" max="6144" width="10.7109375" style="24"/>
    <col min="6145" max="6145" width="6.7109375" style="24" customWidth="1"/>
    <col min="6146" max="6146" width="1.7109375" style="24" customWidth="1"/>
    <col min="6147" max="6148" width="8" style="24" customWidth="1"/>
    <col min="6149" max="6149" width="1.7109375" style="24" customWidth="1"/>
    <col min="6150" max="6150" width="13.7109375" style="24" bestFit="1" customWidth="1"/>
    <col min="6151" max="6153" width="12.7109375" style="24" customWidth="1"/>
    <col min="6154" max="6156" width="14.85546875" style="24" bestFit="1" customWidth="1"/>
    <col min="6157" max="6349" width="10.7109375" style="24" customWidth="1"/>
    <col min="6350" max="6400" width="10.7109375" style="24"/>
    <col min="6401" max="6401" width="6.7109375" style="24" customWidth="1"/>
    <col min="6402" max="6402" width="1.7109375" style="24" customWidth="1"/>
    <col min="6403" max="6404" width="8" style="24" customWidth="1"/>
    <col min="6405" max="6405" width="1.7109375" style="24" customWidth="1"/>
    <col min="6406" max="6406" width="13.7109375" style="24" bestFit="1" customWidth="1"/>
    <col min="6407" max="6409" width="12.7109375" style="24" customWidth="1"/>
    <col min="6410" max="6412" width="14.85546875" style="24" bestFit="1" customWidth="1"/>
    <col min="6413" max="6605" width="10.7109375" style="24" customWidth="1"/>
    <col min="6606" max="6656" width="10.7109375" style="24"/>
    <col min="6657" max="6657" width="6.7109375" style="24" customWidth="1"/>
    <col min="6658" max="6658" width="1.7109375" style="24" customWidth="1"/>
    <col min="6659" max="6660" width="8" style="24" customWidth="1"/>
    <col min="6661" max="6661" width="1.7109375" style="24" customWidth="1"/>
    <col min="6662" max="6662" width="13.7109375" style="24" bestFit="1" customWidth="1"/>
    <col min="6663" max="6665" width="12.7109375" style="24" customWidth="1"/>
    <col min="6666" max="6668" width="14.85546875" style="24" bestFit="1" customWidth="1"/>
    <col min="6669" max="6861" width="10.7109375" style="24" customWidth="1"/>
    <col min="6862" max="6912" width="10.7109375" style="24"/>
    <col min="6913" max="6913" width="6.7109375" style="24" customWidth="1"/>
    <col min="6914" max="6914" width="1.7109375" style="24" customWidth="1"/>
    <col min="6915" max="6916" width="8" style="24" customWidth="1"/>
    <col min="6917" max="6917" width="1.7109375" style="24" customWidth="1"/>
    <col min="6918" max="6918" width="13.7109375" style="24" bestFit="1" customWidth="1"/>
    <col min="6919" max="6921" width="12.7109375" style="24" customWidth="1"/>
    <col min="6922" max="6924" width="14.85546875" style="24" bestFit="1" customWidth="1"/>
    <col min="6925" max="7117" width="10.7109375" style="24" customWidth="1"/>
    <col min="7118" max="7168" width="10.7109375" style="24"/>
    <col min="7169" max="7169" width="6.7109375" style="24" customWidth="1"/>
    <col min="7170" max="7170" width="1.7109375" style="24" customWidth="1"/>
    <col min="7171" max="7172" width="8" style="24" customWidth="1"/>
    <col min="7173" max="7173" width="1.7109375" style="24" customWidth="1"/>
    <col min="7174" max="7174" width="13.7109375" style="24" bestFit="1" customWidth="1"/>
    <col min="7175" max="7177" width="12.7109375" style="24" customWidth="1"/>
    <col min="7178" max="7180" width="14.85546875" style="24" bestFit="1" customWidth="1"/>
    <col min="7181" max="7373" width="10.7109375" style="24" customWidth="1"/>
    <col min="7374" max="7424" width="10.7109375" style="24"/>
    <col min="7425" max="7425" width="6.7109375" style="24" customWidth="1"/>
    <col min="7426" max="7426" width="1.7109375" style="24" customWidth="1"/>
    <col min="7427" max="7428" width="8" style="24" customWidth="1"/>
    <col min="7429" max="7429" width="1.7109375" style="24" customWidth="1"/>
    <col min="7430" max="7430" width="13.7109375" style="24" bestFit="1" customWidth="1"/>
    <col min="7431" max="7433" width="12.7109375" style="24" customWidth="1"/>
    <col min="7434" max="7436" width="14.85546875" style="24" bestFit="1" customWidth="1"/>
    <col min="7437" max="7629" width="10.7109375" style="24" customWidth="1"/>
    <col min="7630" max="7680" width="10.7109375" style="24"/>
    <col min="7681" max="7681" width="6.7109375" style="24" customWidth="1"/>
    <col min="7682" max="7682" width="1.7109375" style="24" customWidth="1"/>
    <col min="7683" max="7684" width="8" style="24" customWidth="1"/>
    <col min="7685" max="7685" width="1.7109375" style="24" customWidth="1"/>
    <col min="7686" max="7686" width="13.7109375" style="24" bestFit="1" customWidth="1"/>
    <col min="7687" max="7689" width="12.7109375" style="24" customWidth="1"/>
    <col min="7690" max="7692" width="14.85546875" style="24" bestFit="1" customWidth="1"/>
    <col min="7693" max="7885" width="10.7109375" style="24" customWidth="1"/>
    <col min="7886" max="7936" width="10.7109375" style="24"/>
    <col min="7937" max="7937" width="6.7109375" style="24" customWidth="1"/>
    <col min="7938" max="7938" width="1.7109375" style="24" customWidth="1"/>
    <col min="7939" max="7940" width="8" style="24" customWidth="1"/>
    <col min="7941" max="7941" width="1.7109375" style="24" customWidth="1"/>
    <col min="7942" max="7942" width="13.7109375" style="24" bestFit="1" customWidth="1"/>
    <col min="7943" max="7945" width="12.7109375" style="24" customWidth="1"/>
    <col min="7946" max="7948" width="14.85546875" style="24" bestFit="1" customWidth="1"/>
    <col min="7949" max="8141" width="10.7109375" style="24" customWidth="1"/>
    <col min="8142" max="8192" width="10.7109375" style="24"/>
    <col min="8193" max="8193" width="6.7109375" style="24" customWidth="1"/>
    <col min="8194" max="8194" width="1.7109375" style="24" customWidth="1"/>
    <col min="8195" max="8196" width="8" style="24" customWidth="1"/>
    <col min="8197" max="8197" width="1.7109375" style="24" customWidth="1"/>
    <col min="8198" max="8198" width="13.7109375" style="24" bestFit="1" customWidth="1"/>
    <col min="8199" max="8201" width="12.7109375" style="24" customWidth="1"/>
    <col min="8202" max="8204" width="14.85546875" style="24" bestFit="1" customWidth="1"/>
    <col min="8205" max="8397" width="10.7109375" style="24" customWidth="1"/>
    <col min="8398" max="8448" width="10.7109375" style="24"/>
    <col min="8449" max="8449" width="6.7109375" style="24" customWidth="1"/>
    <col min="8450" max="8450" width="1.7109375" style="24" customWidth="1"/>
    <col min="8451" max="8452" width="8" style="24" customWidth="1"/>
    <col min="8453" max="8453" width="1.7109375" style="24" customWidth="1"/>
    <col min="8454" max="8454" width="13.7109375" style="24" bestFit="1" customWidth="1"/>
    <col min="8455" max="8457" width="12.7109375" style="24" customWidth="1"/>
    <col min="8458" max="8460" width="14.85546875" style="24" bestFit="1" customWidth="1"/>
    <col min="8461" max="8653" width="10.7109375" style="24" customWidth="1"/>
    <col min="8654" max="8704" width="10.7109375" style="24"/>
    <col min="8705" max="8705" width="6.7109375" style="24" customWidth="1"/>
    <col min="8706" max="8706" width="1.7109375" style="24" customWidth="1"/>
    <col min="8707" max="8708" width="8" style="24" customWidth="1"/>
    <col min="8709" max="8709" width="1.7109375" style="24" customWidth="1"/>
    <col min="8710" max="8710" width="13.7109375" style="24" bestFit="1" customWidth="1"/>
    <col min="8711" max="8713" width="12.7109375" style="24" customWidth="1"/>
    <col min="8714" max="8716" width="14.85546875" style="24" bestFit="1" customWidth="1"/>
    <col min="8717" max="8909" width="10.7109375" style="24" customWidth="1"/>
    <col min="8910" max="8960" width="10.7109375" style="24"/>
    <col min="8961" max="8961" width="6.7109375" style="24" customWidth="1"/>
    <col min="8962" max="8962" width="1.7109375" style="24" customWidth="1"/>
    <col min="8963" max="8964" width="8" style="24" customWidth="1"/>
    <col min="8965" max="8965" width="1.7109375" style="24" customWidth="1"/>
    <col min="8966" max="8966" width="13.7109375" style="24" bestFit="1" customWidth="1"/>
    <col min="8967" max="8969" width="12.7109375" style="24" customWidth="1"/>
    <col min="8970" max="8972" width="14.85546875" style="24" bestFit="1" customWidth="1"/>
    <col min="8973" max="9165" width="10.7109375" style="24" customWidth="1"/>
    <col min="9166" max="9216" width="10.7109375" style="24"/>
    <col min="9217" max="9217" width="6.7109375" style="24" customWidth="1"/>
    <col min="9218" max="9218" width="1.7109375" style="24" customWidth="1"/>
    <col min="9219" max="9220" width="8" style="24" customWidth="1"/>
    <col min="9221" max="9221" width="1.7109375" style="24" customWidth="1"/>
    <col min="9222" max="9222" width="13.7109375" style="24" bestFit="1" customWidth="1"/>
    <col min="9223" max="9225" width="12.7109375" style="24" customWidth="1"/>
    <col min="9226" max="9228" width="14.85546875" style="24" bestFit="1" customWidth="1"/>
    <col min="9229" max="9421" width="10.7109375" style="24" customWidth="1"/>
    <col min="9422" max="9472" width="10.7109375" style="24"/>
    <col min="9473" max="9473" width="6.7109375" style="24" customWidth="1"/>
    <col min="9474" max="9474" width="1.7109375" style="24" customWidth="1"/>
    <col min="9475" max="9476" width="8" style="24" customWidth="1"/>
    <col min="9477" max="9477" width="1.7109375" style="24" customWidth="1"/>
    <col min="9478" max="9478" width="13.7109375" style="24" bestFit="1" customWidth="1"/>
    <col min="9479" max="9481" width="12.7109375" style="24" customWidth="1"/>
    <col min="9482" max="9484" width="14.85546875" style="24" bestFit="1" customWidth="1"/>
    <col min="9485" max="9677" width="10.7109375" style="24" customWidth="1"/>
    <col min="9678" max="9728" width="10.7109375" style="24"/>
    <col min="9729" max="9729" width="6.7109375" style="24" customWidth="1"/>
    <col min="9730" max="9730" width="1.7109375" style="24" customWidth="1"/>
    <col min="9731" max="9732" width="8" style="24" customWidth="1"/>
    <col min="9733" max="9733" width="1.7109375" style="24" customWidth="1"/>
    <col min="9734" max="9734" width="13.7109375" style="24" bestFit="1" customWidth="1"/>
    <col min="9735" max="9737" width="12.7109375" style="24" customWidth="1"/>
    <col min="9738" max="9740" width="14.85546875" style="24" bestFit="1" customWidth="1"/>
    <col min="9741" max="9933" width="10.7109375" style="24" customWidth="1"/>
    <col min="9934" max="9984" width="10.7109375" style="24"/>
    <col min="9985" max="9985" width="6.7109375" style="24" customWidth="1"/>
    <col min="9986" max="9986" width="1.7109375" style="24" customWidth="1"/>
    <col min="9987" max="9988" width="8" style="24" customWidth="1"/>
    <col min="9989" max="9989" width="1.7109375" style="24" customWidth="1"/>
    <col min="9990" max="9990" width="13.7109375" style="24" bestFit="1" customWidth="1"/>
    <col min="9991" max="9993" width="12.7109375" style="24" customWidth="1"/>
    <col min="9994" max="9996" width="14.85546875" style="24" bestFit="1" customWidth="1"/>
    <col min="9997" max="10189" width="10.7109375" style="24" customWidth="1"/>
    <col min="10190" max="10240" width="10.7109375" style="24"/>
    <col min="10241" max="10241" width="6.7109375" style="24" customWidth="1"/>
    <col min="10242" max="10242" width="1.7109375" style="24" customWidth="1"/>
    <col min="10243" max="10244" width="8" style="24" customWidth="1"/>
    <col min="10245" max="10245" width="1.7109375" style="24" customWidth="1"/>
    <col min="10246" max="10246" width="13.7109375" style="24" bestFit="1" customWidth="1"/>
    <col min="10247" max="10249" width="12.7109375" style="24" customWidth="1"/>
    <col min="10250" max="10252" width="14.85546875" style="24" bestFit="1" customWidth="1"/>
    <col min="10253" max="10445" width="10.7109375" style="24" customWidth="1"/>
    <col min="10446" max="10496" width="10.7109375" style="24"/>
    <col min="10497" max="10497" width="6.7109375" style="24" customWidth="1"/>
    <col min="10498" max="10498" width="1.7109375" style="24" customWidth="1"/>
    <col min="10499" max="10500" width="8" style="24" customWidth="1"/>
    <col min="10501" max="10501" width="1.7109375" style="24" customWidth="1"/>
    <col min="10502" max="10502" width="13.7109375" style="24" bestFit="1" customWidth="1"/>
    <col min="10503" max="10505" width="12.7109375" style="24" customWidth="1"/>
    <col min="10506" max="10508" width="14.85546875" style="24" bestFit="1" customWidth="1"/>
    <col min="10509" max="10701" width="10.7109375" style="24" customWidth="1"/>
    <col min="10702" max="10752" width="10.7109375" style="24"/>
    <col min="10753" max="10753" width="6.7109375" style="24" customWidth="1"/>
    <col min="10754" max="10754" width="1.7109375" style="24" customWidth="1"/>
    <col min="10755" max="10756" width="8" style="24" customWidth="1"/>
    <col min="10757" max="10757" width="1.7109375" style="24" customWidth="1"/>
    <col min="10758" max="10758" width="13.7109375" style="24" bestFit="1" customWidth="1"/>
    <col min="10759" max="10761" width="12.7109375" style="24" customWidth="1"/>
    <col min="10762" max="10764" width="14.85546875" style="24" bestFit="1" customWidth="1"/>
    <col min="10765" max="10957" width="10.7109375" style="24" customWidth="1"/>
    <col min="10958" max="11008" width="10.7109375" style="24"/>
    <col min="11009" max="11009" width="6.7109375" style="24" customWidth="1"/>
    <col min="11010" max="11010" width="1.7109375" style="24" customWidth="1"/>
    <col min="11011" max="11012" width="8" style="24" customWidth="1"/>
    <col min="11013" max="11013" width="1.7109375" style="24" customWidth="1"/>
    <col min="11014" max="11014" width="13.7109375" style="24" bestFit="1" customWidth="1"/>
    <col min="11015" max="11017" width="12.7109375" style="24" customWidth="1"/>
    <col min="11018" max="11020" width="14.85546875" style="24" bestFit="1" customWidth="1"/>
    <col min="11021" max="11213" width="10.7109375" style="24" customWidth="1"/>
    <col min="11214" max="11264" width="10.7109375" style="24"/>
    <col min="11265" max="11265" width="6.7109375" style="24" customWidth="1"/>
    <col min="11266" max="11266" width="1.7109375" style="24" customWidth="1"/>
    <col min="11267" max="11268" width="8" style="24" customWidth="1"/>
    <col min="11269" max="11269" width="1.7109375" style="24" customWidth="1"/>
    <col min="11270" max="11270" width="13.7109375" style="24" bestFit="1" customWidth="1"/>
    <col min="11271" max="11273" width="12.7109375" style="24" customWidth="1"/>
    <col min="11274" max="11276" width="14.85546875" style="24" bestFit="1" customWidth="1"/>
    <col min="11277" max="11469" width="10.7109375" style="24" customWidth="1"/>
    <col min="11470" max="11520" width="10.7109375" style="24"/>
    <col min="11521" max="11521" width="6.7109375" style="24" customWidth="1"/>
    <col min="11522" max="11522" width="1.7109375" style="24" customWidth="1"/>
    <col min="11523" max="11524" width="8" style="24" customWidth="1"/>
    <col min="11525" max="11525" width="1.7109375" style="24" customWidth="1"/>
    <col min="11526" max="11526" width="13.7109375" style="24" bestFit="1" customWidth="1"/>
    <col min="11527" max="11529" width="12.7109375" style="24" customWidth="1"/>
    <col min="11530" max="11532" width="14.85546875" style="24" bestFit="1" customWidth="1"/>
    <col min="11533" max="11725" width="10.7109375" style="24" customWidth="1"/>
    <col min="11726" max="11776" width="10.7109375" style="24"/>
    <col min="11777" max="11777" width="6.7109375" style="24" customWidth="1"/>
    <col min="11778" max="11778" width="1.7109375" style="24" customWidth="1"/>
    <col min="11779" max="11780" width="8" style="24" customWidth="1"/>
    <col min="11781" max="11781" width="1.7109375" style="24" customWidth="1"/>
    <col min="11782" max="11782" width="13.7109375" style="24" bestFit="1" customWidth="1"/>
    <col min="11783" max="11785" width="12.7109375" style="24" customWidth="1"/>
    <col min="11786" max="11788" width="14.85546875" style="24" bestFit="1" customWidth="1"/>
    <col min="11789" max="11981" width="10.7109375" style="24" customWidth="1"/>
    <col min="11982" max="12032" width="10.7109375" style="24"/>
    <col min="12033" max="12033" width="6.7109375" style="24" customWidth="1"/>
    <col min="12034" max="12034" width="1.7109375" style="24" customWidth="1"/>
    <col min="12035" max="12036" width="8" style="24" customWidth="1"/>
    <col min="12037" max="12037" width="1.7109375" style="24" customWidth="1"/>
    <col min="12038" max="12038" width="13.7109375" style="24" bestFit="1" customWidth="1"/>
    <col min="12039" max="12041" width="12.7109375" style="24" customWidth="1"/>
    <col min="12042" max="12044" width="14.85546875" style="24" bestFit="1" customWidth="1"/>
    <col min="12045" max="12237" width="10.7109375" style="24" customWidth="1"/>
    <col min="12238" max="12288" width="10.7109375" style="24"/>
    <col min="12289" max="12289" width="6.7109375" style="24" customWidth="1"/>
    <col min="12290" max="12290" width="1.7109375" style="24" customWidth="1"/>
    <col min="12291" max="12292" width="8" style="24" customWidth="1"/>
    <col min="12293" max="12293" width="1.7109375" style="24" customWidth="1"/>
    <col min="12294" max="12294" width="13.7109375" style="24" bestFit="1" customWidth="1"/>
    <col min="12295" max="12297" width="12.7109375" style="24" customWidth="1"/>
    <col min="12298" max="12300" width="14.85546875" style="24" bestFit="1" customWidth="1"/>
    <col min="12301" max="12493" width="10.7109375" style="24" customWidth="1"/>
    <col min="12494" max="12544" width="10.7109375" style="24"/>
    <col min="12545" max="12545" width="6.7109375" style="24" customWidth="1"/>
    <col min="12546" max="12546" width="1.7109375" style="24" customWidth="1"/>
    <col min="12547" max="12548" width="8" style="24" customWidth="1"/>
    <col min="12549" max="12549" width="1.7109375" style="24" customWidth="1"/>
    <col min="12550" max="12550" width="13.7109375" style="24" bestFit="1" customWidth="1"/>
    <col min="12551" max="12553" width="12.7109375" style="24" customWidth="1"/>
    <col min="12554" max="12556" width="14.85546875" style="24" bestFit="1" customWidth="1"/>
    <col min="12557" max="12749" width="10.7109375" style="24" customWidth="1"/>
    <col min="12750" max="12800" width="10.7109375" style="24"/>
    <col min="12801" max="12801" width="6.7109375" style="24" customWidth="1"/>
    <col min="12802" max="12802" width="1.7109375" style="24" customWidth="1"/>
    <col min="12803" max="12804" width="8" style="24" customWidth="1"/>
    <col min="12805" max="12805" width="1.7109375" style="24" customWidth="1"/>
    <col min="12806" max="12806" width="13.7109375" style="24" bestFit="1" customWidth="1"/>
    <col min="12807" max="12809" width="12.7109375" style="24" customWidth="1"/>
    <col min="12810" max="12812" width="14.85546875" style="24" bestFit="1" customWidth="1"/>
    <col min="12813" max="13005" width="10.7109375" style="24" customWidth="1"/>
    <col min="13006" max="13056" width="10.7109375" style="24"/>
    <col min="13057" max="13057" width="6.7109375" style="24" customWidth="1"/>
    <col min="13058" max="13058" width="1.7109375" style="24" customWidth="1"/>
    <col min="13059" max="13060" width="8" style="24" customWidth="1"/>
    <col min="13061" max="13061" width="1.7109375" style="24" customWidth="1"/>
    <col min="13062" max="13062" width="13.7109375" style="24" bestFit="1" customWidth="1"/>
    <col min="13063" max="13065" width="12.7109375" style="24" customWidth="1"/>
    <col min="13066" max="13068" width="14.85546875" style="24" bestFit="1" customWidth="1"/>
    <col min="13069" max="13261" width="10.7109375" style="24" customWidth="1"/>
    <col min="13262" max="13312" width="10.7109375" style="24"/>
    <col min="13313" max="13313" width="6.7109375" style="24" customWidth="1"/>
    <col min="13314" max="13314" width="1.7109375" style="24" customWidth="1"/>
    <col min="13315" max="13316" width="8" style="24" customWidth="1"/>
    <col min="13317" max="13317" width="1.7109375" style="24" customWidth="1"/>
    <col min="13318" max="13318" width="13.7109375" style="24" bestFit="1" customWidth="1"/>
    <col min="13319" max="13321" width="12.7109375" style="24" customWidth="1"/>
    <col min="13322" max="13324" width="14.85546875" style="24" bestFit="1" customWidth="1"/>
    <col min="13325" max="13517" width="10.7109375" style="24" customWidth="1"/>
    <col min="13518" max="13568" width="10.7109375" style="24"/>
    <col min="13569" max="13569" width="6.7109375" style="24" customWidth="1"/>
    <col min="13570" max="13570" width="1.7109375" style="24" customWidth="1"/>
    <col min="13571" max="13572" width="8" style="24" customWidth="1"/>
    <col min="13573" max="13573" width="1.7109375" style="24" customWidth="1"/>
    <col min="13574" max="13574" width="13.7109375" style="24" bestFit="1" customWidth="1"/>
    <col min="13575" max="13577" width="12.7109375" style="24" customWidth="1"/>
    <col min="13578" max="13580" width="14.85546875" style="24" bestFit="1" customWidth="1"/>
    <col min="13581" max="13773" width="10.7109375" style="24" customWidth="1"/>
    <col min="13774" max="13824" width="10.7109375" style="24"/>
    <col min="13825" max="13825" width="6.7109375" style="24" customWidth="1"/>
    <col min="13826" max="13826" width="1.7109375" style="24" customWidth="1"/>
    <col min="13827" max="13828" width="8" style="24" customWidth="1"/>
    <col min="13829" max="13829" width="1.7109375" style="24" customWidth="1"/>
    <col min="13830" max="13830" width="13.7109375" style="24" bestFit="1" customWidth="1"/>
    <col min="13831" max="13833" width="12.7109375" style="24" customWidth="1"/>
    <col min="13834" max="13836" width="14.85546875" style="24" bestFit="1" customWidth="1"/>
    <col min="13837" max="14029" width="10.7109375" style="24" customWidth="1"/>
    <col min="14030" max="14080" width="10.7109375" style="24"/>
    <col min="14081" max="14081" width="6.7109375" style="24" customWidth="1"/>
    <col min="14082" max="14082" width="1.7109375" style="24" customWidth="1"/>
    <col min="14083" max="14084" width="8" style="24" customWidth="1"/>
    <col min="14085" max="14085" width="1.7109375" style="24" customWidth="1"/>
    <col min="14086" max="14086" width="13.7109375" style="24" bestFit="1" customWidth="1"/>
    <col min="14087" max="14089" width="12.7109375" style="24" customWidth="1"/>
    <col min="14090" max="14092" width="14.85546875" style="24" bestFit="1" customWidth="1"/>
    <col min="14093" max="14285" width="10.7109375" style="24" customWidth="1"/>
    <col min="14286" max="14336" width="10.7109375" style="24"/>
    <col min="14337" max="14337" width="6.7109375" style="24" customWidth="1"/>
    <col min="14338" max="14338" width="1.7109375" style="24" customWidth="1"/>
    <col min="14339" max="14340" width="8" style="24" customWidth="1"/>
    <col min="14341" max="14341" width="1.7109375" style="24" customWidth="1"/>
    <col min="14342" max="14342" width="13.7109375" style="24" bestFit="1" customWidth="1"/>
    <col min="14343" max="14345" width="12.7109375" style="24" customWidth="1"/>
    <col min="14346" max="14348" width="14.85546875" style="24" bestFit="1" customWidth="1"/>
    <col min="14349" max="14541" width="10.7109375" style="24" customWidth="1"/>
    <col min="14542" max="14592" width="10.7109375" style="24"/>
    <col min="14593" max="14593" width="6.7109375" style="24" customWidth="1"/>
    <col min="14594" max="14594" width="1.7109375" style="24" customWidth="1"/>
    <col min="14595" max="14596" width="8" style="24" customWidth="1"/>
    <col min="14597" max="14597" width="1.7109375" style="24" customWidth="1"/>
    <col min="14598" max="14598" width="13.7109375" style="24" bestFit="1" customWidth="1"/>
    <col min="14599" max="14601" width="12.7109375" style="24" customWidth="1"/>
    <col min="14602" max="14604" width="14.85546875" style="24" bestFit="1" customWidth="1"/>
    <col min="14605" max="14797" width="10.7109375" style="24" customWidth="1"/>
    <col min="14798" max="14848" width="10.7109375" style="24"/>
    <col min="14849" max="14849" width="6.7109375" style="24" customWidth="1"/>
    <col min="14850" max="14850" width="1.7109375" style="24" customWidth="1"/>
    <col min="14851" max="14852" width="8" style="24" customWidth="1"/>
    <col min="14853" max="14853" width="1.7109375" style="24" customWidth="1"/>
    <col min="14854" max="14854" width="13.7109375" style="24" bestFit="1" customWidth="1"/>
    <col min="14855" max="14857" width="12.7109375" style="24" customWidth="1"/>
    <col min="14858" max="14860" width="14.85546875" style="24" bestFit="1" customWidth="1"/>
    <col min="14861" max="15053" width="10.7109375" style="24" customWidth="1"/>
    <col min="15054" max="15104" width="10.7109375" style="24"/>
    <col min="15105" max="15105" width="6.7109375" style="24" customWidth="1"/>
    <col min="15106" max="15106" width="1.7109375" style="24" customWidth="1"/>
    <col min="15107" max="15108" width="8" style="24" customWidth="1"/>
    <col min="15109" max="15109" width="1.7109375" style="24" customWidth="1"/>
    <col min="15110" max="15110" width="13.7109375" style="24" bestFit="1" customWidth="1"/>
    <col min="15111" max="15113" width="12.7109375" style="24" customWidth="1"/>
    <col min="15114" max="15116" width="14.85546875" style="24" bestFit="1" customWidth="1"/>
    <col min="15117" max="15309" width="10.7109375" style="24" customWidth="1"/>
    <col min="15310" max="15360" width="10.7109375" style="24"/>
    <col min="15361" max="15361" width="6.7109375" style="24" customWidth="1"/>
    <col min="15362" max="15362" width="1.7109375" style="24" customWidth="1"/>
    <col min="15363" max="15364" width="8" style="24" customWidth="1"/>
    <col min="15365" max="15365" width="1.7109375" style="24" customWidth="1"/>
    <col min="15366" max="15366" width="13.7109375" style="24" bestFit="1" customWidth="1"/>
    <col min="15367" max="15369" width="12.7109375" style="24" customWidth="1"/>
    <col min="15370" max="15372" width="14.85546875" style="24" bestFit="1" customWidth="1"/>
    <col min="15373" max="15565" width="10.7109375" style="24" customWidth="1"/>
    <col min="15566" max="15616" width="10.7109375" style="24"/>
    <col min="15617" max="15617" width="6.7109375" style="24" customWidth="1"/>
    <col min="15618" max="15618" width="1.7109375" style="24" customWidth="1"/>
    <col min="15619" max="15620" width="8" style="24" customWidth="1"/>
    <col min="15621" max="15621" width="1.7109375" style="24" customWidth="1"/>
    <col min="15622" max="15622" width="13.7109375" style="24" bestFit="1" customWidth="1"/>
    <col min="15623" max="15625" width="12.7109375" style="24" customWidth="1"/>
    <col min="15626" max="15628" width="14.85546875" style="24" bestFit="1" customWidth="1"/>
    <col min="15629" max="15821" width="10.7109375" style="24" customWidth="1"/>
    <col min="15822" max="15872" width="10.7109375" style="24"/>
    <col min="15873" max="15873" width="6.7109375" style="24" customWidth="1"/>
    <col min="15874" max="15874" width="1.7109375" style="24" customWidth="1"/>
    <col min="15875" max="15876" width="8" style="24" customWidth="1"/>
    <col min="15877" max="15877" width="1.7109375" style="24" customWidth="1"/>
    <col min="15878" max="15878" width="13.7109375" style="24" bestFit="1" customWidth="1"/>
    <col min="15879" max="15881" width="12.7109375" style="24" customWidth="1"/>
    <col min="15882" max="15884" width="14.85546875" style="24" bestFit="1" customWidth="1"/>
    <col min="15885" max="16077" width="10.7109375" style="24" customWidth="1"/>
    <col min="16078" max="16128" width="10.7109375" style="24"/>
    <col min="16129" max="16129" width="6.7109375" style="24" customWidth="1"/>
    <col min="16130" max="16130" width="1.7109375" style="24" customWidth="1"/>
    <col min="16131" max="16132" width="8" style="24" customWidth="1"/>
    <col min="16133" max="16133" width="1.7109375" style="24" customWidth="1"/>
    <col min="16134" max="16134" width="13.7109375" style="24" bestFit="1" customWidth="1"/>
    <col min="16135" max="16137" width="12.7109375" style="24" customWidth="1"/>
    <col min="16138" max="16140" width="14.85546875" style="24" bestFit="1" customWidth="1"/>
    <col min="16141" max="16333" width="10.7109375" style="24" customWidth="1"/>
    <col min="16334" max="16384" width="10.7109375" style="24"/>
  </cols>
  <sheetData>
    <row r="1" spans="1:12" ht="15" customHeight="1">
      <c r="A1" s="828"/>
      <c r="B1" s="829"/>
      <c r="C1" s="830"/>
      <c r="D1" s="1167" t="s">
        <v>117</v>
      </c>
      <c r="E1" s="1168"/>
      <c r="F1" s="1168"/>
      <c r="G1" s="1168"/>
      <c r="H1" s="1168"/>
      <c r="I1" s="1168"/>
      <c r="J1" s="1168"/>
      <c r="K1" s="1168"/>
      <c r="L1" s="1168"/>
    </row>
    <row r="2" spans="1:12" ht="15" customHeight="1">
      <c r="A2" s="831"/>
      <c r="B2" s="832"/>
      <c r="C2" s="833"/>
      <c r="D2" s="1170"/>
      <c r="E2" s="1171"/>
      <c r="F2" s="1171"/>
      <c r="G2" s="1171"/>
      <c r="H2" s="1171"/>
      <c r="I2" s="1171"/>
      <c r="J2" s="1171"/>
      <c r="K2" s="1171"/>
      <c r="L2" s="1171"/>
    </row>
    <row r="3" spans="1:12" ht="15" customHeight="1">
      <c r="A3" s="834"/>
      <c r="B3" s="835"/>
      <c r="C3" s="836"/>
      <c r="D3" s="1170"/>
      <c r="E3" s="1171"/>
      <c r="F3" s="1171"/>
      <c r="G3" s="1171"/>
      <c r="H3" s="1171"/>
      <c r="I3" s="1171"/>
      <c r="J3" s="1171"/>
      <c r="K3" s="1171"/>
      <c r="L3" s="1171"/>
    </row>
    <row r="4" spans="1:12" ht="15" customHeight="1">
      <c r="A4" s="837" t="s">
        <v>28</v>
      </c>
      <c r="B4" s="838" t="e">
        <f>#REF!</f>
        <v>#REF!</v>
      </c>
      <c r="C4" s="838" t="s">
        <v>469</v>
      </c>
      <c r="D4" s="839"/>
      <c r="E4" s="839"/>
      <c r="F4" s="839"/>
      <c r="G4" s="839"/>
      <c r="H4" s="839"/>
      <c r="I4" s="1212" t="s">
        <v>436</v>
      </c>
      <c r="J4" s="1213"/>
      <c r="K4" s="1213"/>
      <c r="L4" s="1214"/>
    </row>
    <row r="5" spans="1:12" ht="15" customHeight="1">
      <c r="A5" s="840" t="s">
        <v>30</v>
      </c>
      <c r="B5" s="841" t="e">
        <f>#REF!</f>
        <v>#REF!</v>
      </c>
      <c r="C5" s="841" t="s">
        <v>470</v>
      </c>
      <c r="D5" s="842"/>
      <c r="E5" s="842"/>
      <c r="F5" s="842"/>
      <c r="G5" s="842"/>
      <c r="H5" s="842"/>
      <c r="I5" s="1215"/>
      <c r="J5" s="1216"/>
      <c r="K5" s="1216"/>
      <c r="L5" s="1217"/>
    </row>
    <row r="6" spans="1:12" ht="15" customHeight="1">
      <c r="A6" s="840" t="s">
        <v>31</v>
      </c>
      <c r="B6" s="841"/>
      <c r="C6" s="841" t="s">
        <v>444</v>
      </c>
      <c r="D6" s="843"/>
      <c r="E6" s="842"/>
      <c r="F6" s="843"/>
      <c r="G6" s="843"/>
      <c r="H6" s="843"/>
      <c r="I6" s="1215"/>
      <c r="J6" s="1216"/>
      <c r="K6" s="1216"/>
      <c r="L6" s="1217"/>
    </row>
    <row r="7" spans="1:12" ht="15" customHeight="1">
      <c r="A7" s="844" t="s">
        <v>33</v>
      </c>
      <c r="B7" s="845"/>
      <c r="C7" s="1188" t="s">
        <v>471</v>
      </c>
      <c r="D7" s="1188"/>
      <c r="E7" s="846"/>
      <c r="F7" s="845"/>
      <c r="G7" s="847"/>
      <c r="H7" s="847"/>
      <c r="I7" s="1218"/>
      <c r="J7" s="1219"/>
      <c r="K7" s="1219"/>
      <c r="L7" s="1220"/>
    </row>
    <row r="8" spans="1:12" ht="30" customHeight="1">
      <c r="A8" s="1189" t="s">
        <v>493</v>
      </c>
      <c r="B8" s="1190"/>
      <c r="C8" s="1190"/>
      <c r="D8" s="1190"/>
      <c r="E8" s="1190"/>
      <c r="F8" s="1190"/>
      <c r="G8" s="1190"/>
      <c r="H8" s="1190"/>
      <c r="I8" s="1219"/>
      <c r="J8" s="1219"/>
      <c r="K8" s="1219"/>
      <c r="L8" s="1219"/>
    </row>
    <row r="9" spans="1:12" s="898" customFormat="1" ht="15" customHeight="1">
      <c r="A9" s="894" t="s">
        <v>473</v>
      </c>
      <c r="B9" s="895"/>
      <c r="C9" s="895"/>
      <c r="D9" s="895"/>
      <c r="E9" s="895"/>
      <c r="F9" s="896"/>
      <c r="G9" s="914">
        <v>0.4</v>
      </c>
      <c r="H9" s="914">
        <v>0.6</v>
      </c>
      <c r="I9" s="914">
        <v>0.8</v>
      </c>
      <c r="J9" s="914">
        <v>1</v>
      </c>
      <c r="K9" s="914">
        <v>1.2</v>
      </c>
      <c r="L9" s="914">
        <v>1.5</v>
      </c>
    </row>
    <row r="10" spans="1:12" s="898" customFormat="1" ht="15" customHeight="1">
      <c r="A10" s="1198" t="s">
        <v>476</v>
      </c>
      <c r="B10" s="1199"/>
      <c r="C10" s="1200"/>
      <c r="D10" s="1198" t="s">
        <v>362</v>
      </c>
      <c r="E10" s="1199"/>
      <c r="F10" s="1200"/>
      <c r="G10" s="899" t="s">
        <v>42</v>
      </c>
      <c r="H10" s="899" t="s">
        <v>42</v>
      </c>
      <c r="I10" s="899" t="s">
        <v>42</v>
      </c>
      <c r="J10" s="899" t="s">
        <v>42</v>
      </c>
      <c r="K10" s="899" t="s">
        <v>42</v>
      </c>
      <c r="L10" s="899" t="s">
        <v>42</v>
      </c>
    </row>
    <row r="11" spans="1:12" s="32" customFormat="1" ht="15" customHeight="1">
      <c r="A11" s="904"/>
      <c r="B11" s="905"/>
      <c r="C11" s="905"/>
      <c r="D11" s="905"/>
      <c r="E11" s="905"/>
      <c r="F11" s="906"/>
      <c r="G11" s="857">
        <f>'Dren 01'!G25</f>
        <v>387.52</v>
      </c>
      <c r="H11" s="907">
        <f>'Dren 01'!G11</f>
        <v>940.85</v>
      </c>
      <c r="I11" s="908">
        <f>'Dren 01'!G12</f>
        <v>917.07</v>
      </c>
      <c r="J11" s="908">
        <f>'Dren 01'!G13</f>
        <v>102</v>
      </c>
      <c r="K11" s="908">
        <f>'Dren 01'!G14*2</f>
        <v>200</v>
      </c>
      <c r="L11" s="909"/>
    </row>
    <row r="12" spans="1:12" s="32" customFormat="1" ht="15" customHeight="1">
      <c r="A12" s="1221"/>
      <c r="B12" s="1222"/>
      <c r="C12" s="1222"/>
      <c r="D12" s="1222"/>
      <c r="E12" s="1222"/>
      <c r="F12" s="1223"/>
      <c r="G12" s="859"/>
      <c r="H12" s="910"/>
      <c r="I12" s="911"/>
      <c r="J12" s="911"/>
      <c r="K12" s="911"/>
      <c r="L12" s="912"/>
    </row>
    <row r="13" spans="1:12" s="32" customFormat="1" ht="15" customHeight="1">
      <c r="A13" s="855"/>
      <c r="B13" s="856"/>
      <c r="C13" s="856"/>
      <c r="D13" s="856"/>
      <c r="E13" s="856"/>
      <c r="F13" s="856" t="s">
        <v>494</v>
      </c>
      <c r="G13" s="913">
        <f>G11</f>
        <v>387.52</v>
      </c>
      <c r="H13" s="913">
        <f t="shared" ref="H13:L13" si="0">H11</f>
        <v>940.85</v>
      </c>
      <c r="I13" s="913">
        <f t="shared" si="0"/>
        <v>917.07</v>
      </c>
      <c r="J13" s="913">
        <f t="shared" si="0"/>
        <v>102</v>
      </c>
      <c r="K13" s="913">
        <f t="shared" si="0"/>
        <v>200</v>
      </c>
      <c r="L13" s="913">
        <f t="shared" si="0"/>
        <v>0</v>
      </c>
    </row>
    <row r="14" spans="1:12" ht="13.5" customHeight="1">
      <c r="A14" s="1201"/>
      <c r="B14" s="1202"/>
      <c r="C14" s="1202"/>
      <c r="D14" s="1202"/>
      <c r="E14" s="1202"/>
      <c r="F14" s="1202"/>
      <c r="G14" s="867"/>
      <c r="H14" s="867"/>
      <c r="I14" s="867"/>
      <c r="J14" s="867"/>
      <c r="K14" s="867"/>
      <c r="L14" s="867"/>
    </row>
    <row r="15" spans="1:12" ht="13.5" customHeight="1">
      <c r="A15" s="1189" t="s">
        <v>495</v>
      </c>
      <c r="B15" s="1190"/>
      <c r="C15" s="1190"/>
      <c r="D15" s="1190"/>
      <c r="E15" s="1190"/>
      <c r="F15" s="1190"/>
      <c r="G15" s="1190"/>
      <c r="H15" s="1190"/>
      <c r="I15" s="1190"/>
      <c r="J15" s="1190"/>
      <c r="K15" s="1190"/>
      <c r="L15" s="1190"/>
    </row>
    <row r="16" spans="1:12" s="898" customFormat="1" ht="13.5" customHeight="1">
      <c r="A16" s="894" t="s">
        <v>473</v>
      </c>
      <c r="B16" s="895"/>
      <c r="C16" s="895"/>
      <c r="D16" s="895"/>
      <c r="E16" s="895"/>
      <c r="F16" s="896"/>
      <c r="G16" s="897" t="s">
        <v>496</v>
      </c>
      <c r="H16" s="897" t="s">
        <v>497</v>
      </c>
      <c r="I16" s="897" t="s">
        <v>498</v>
      </c>
      <c r="J16" s="897" t="s">
        <v>499</v>
      </c>
      <c r="K16" s="897" t="s">
        <v>500</v>
      </c>
      <c r="L16" s="897" t="s">
        <v>501</v>
      </c>
    </row>
    <row r="17" spans="1:12" s="898" customFormat="1" ht="13.5" customHeight="1">
      <c r="A17" s="1198" t="s">
        <v>476</v>
      </c>
      <c r="B17" s="1199"/>
      <c r="C17" s="1200"/>
      <c r="D17" s="1198" t="s">
        <v>362</v>
      </c>
      <c r="E17" s="1199"/>
      <c r="F17" s="1200"/>
      <c r="G17" s="899" t="s">
        <v>502</v>
      </c>
      <c r="H17" s="899" t="s">
        <v>502</v>
      </c>
      <c r="I17" s="899" t="s">
        <v>502</v>
      </c>
      <c r="J17" s="899" t="s">
        <v>502</v>
      </c>
      <c r="K17" s="899" t="s">
        <v>502</v>
      </c>
      <c r="L17" s="899" t="s">
        <v>502</v>
      </c>
    </row>
    <row r="18" spans="1:12" ht="13.5" customHeight="1">
      <c r="A18" s="1164"/>
      <c r="B18" s="1165"/>
      <c r="C18" s="1165"/>
      <c r="D18" s="1165"/>
      <c r="E18" s="1165"/>
      <c r="F18" s="1166"/>
      <c r="G18" s="848">
        <v>8</v>
      </c>
      <c r="H18" s="849">
        <f>8+4</f>
        <v>12</v>
      </c>
      <c r="I18" s="850">
        <v>2</v>
      </c>
      <c r="J18" s="850"/>
      <c r="K18" s="850"/>
      <c r="L18" s="851">
        <v>2</v>
      </c>
    </row>
    <row r="19" spans="1:12" ht="13.5" customHeight="1">
      <c r="A19" s="852"/>
      <c r="B19" s="853"/>
      <c r="C19" s="853"/>
      <c r="D19" s="853"/>
      <c r="E19" s="853"/>
      <c r="F19" s="854"/>
      <c r="G19" s="848"/>
      <c r="H19" s="849"/>
      <c r="I19" s="850"/>
      <c r="J19" s="850"/>
      <c r="K19" s="850"/>
      <c r="L19" s="851"/>
    </row>
    <row r="20" spans="1:12" ht="13.5" customHeight="1">
      <c r="A20" s="860"/>
      <c r="B20" s="861"/>
      <c r="C20" s="862"/>
      <c r="D20" s="863"/>
      <c r="E20" s="861"/>
      <c r="F20" s="862" t="s">
        <v>494</v>
      </c>
      <c r="G20" s="866">
        <f t="shared" ref="G20:L20" si="1">ROUND(SUM(G18:G19),3)</f>
        <v>8</v>
      </c>
      <c r="H20" s="866">
        <f t="shared" si="1"/>
        <v>12</v>
      </c>
      <c r="I20" s="866">
        <f t="shared" si="1"/>
        <v>2</v>
      </c>
      <c r="J20" s="866">
        <f t="shared" si="1"/>
        <v>0</v>
      </c>
      <c r="K20" s="866">
        <f t="shared" si="1"/>
        <v>0</v>
      </c>
      <c r="L20" s="866">
        <f t="shared" si="1"/>
        <v>2</v>
      </c>
    </row>
    <row r="21" spans="1:12" ht="13.5" customHeight="1">
      <c r="A21" s="869"/>
      <c r="B21" s="870"/>
      <c r="C21" s="871"/>
      <c r="D21" s="872"/>
      <c r="E21" s="870"/>
      <c r="F21" s="871"/>
      <c r="G21" s="873"/>
      <c r="H21" s="873"/>
      <c r="I21" s="874"/>
      <c r="J21" s="874"/>
      <c r="K21" s="873"/>
      <c r="L21" s="875"/>
    </row>
    <row r="22" spans="1:12" ht="13.5" customHeight="1">
      <c r="A22" s="1189" t="s">
        <v>503</v>
      </c>
      <c r="B22" s="1190"/>
      <c r="C22" s="1190"/>
      <c r="D22" s="1190"/>
      <c r="E22" s="1190"/>
      <c r="F22" s="1190"/>
      <c r="G22" s="1190"/>
      <c r="H22" s="1190"/>
      <c r="I22" s="1190"/>
      <c r="J22" s="1190"/>
      <c r="K22" s="1190"/>
      <c r="L22" s="1190"/>
    </row>
    <row r="23" spans="1:12" s="898" customFormat="1" ht="26.25" customHeight="1">
      <c r="A23" s="894" t="s">
        <v>473</v>
      </c>
      <c r="B23" s="895"/>
      <c r="C23" s="895"/>
      <c r="D23" s="895"/>
      <c r="E23" s="895"/>
      <c r="F23" s="896"/>
      <c r="G23" s="897" t="s">
        <v>504</v>
      </c>
      <c r="H23" s="897" t="s">
        <v>505</v>
      </c>
      <c r="I23" s="900"/>
      <c r="J23" s="897"/>
      <c r="K23" s="897"/>
      <c r="L23" s="897"/>
    </row>
    <row r="24" spans="1:12" s="898" customFormat="1" ht="13.5" customHeight="1">
      <c r="A24" s="1209" t="s">
        <v>476</v>
      </c>
      <c r="B24" s="1210"/>
      <c r="C24" s="1211"/>
      <c r="D24" s="1209" t="s">
        <v>362</v>
      </c>
      <c r="E24" s="1210"/>
      <c r="F24" s="1211"/>
      <c r="G24" s="901" t="s">
        <v>502</v>
      </c>
      <c r="H24" s="901" t="s">
        <v>502</v>
      </c>
      <c r="I24" s="901"/>
      <c r="J24" s="901"/>
      <c r="K24" s="901"/>
      <c r="L24" s="901"/>
    </row>
    <row r="25" spans="1:12" ht="13.5" customHeight="1">
      <c r="A25" s="1164"/>
      <c r="B25" s="1165"/>
      <c r="C25" s="1165"/>
      <c r="D25" s="1165"/>
      <c r="E25" s="1165"/>
      <c r="F25" s="1166"/>
      <c r="G25" s="848">
        <v>74</v>
      </c>
      <c r="H25" s="849">
        <v>0</v>
      </c>
      <c r="I25" s="850"/>
      <c r="J25" s="850"/>
      <c r="K25" s="850"/>
      <c r="L25" s="851"/>
    </row>
    <row r="26" spans="1:12" ht="13.5" customHeight="1">
      <c r="A26" s="852"/>
      <c r="B26" s="853"/>
      <c r="C26" s="853"/>
      <c r="D26" s="853"/>
      <c r="E26" s="853"/>
      <c r="F26" s="854"/>
      <c r="G26" s="848"/>
      <c r="H26" s="849"/>
      <c r="I26" s="850"/>
      <c r="J26" s="850"/>
      <c r="K26" s="850"/>
      <c r="L26" s="851"/>
    </row>
    <row r="27" spans="1:12" ht="13.5" customHeight="1">
      <c r="A27" s="881"/>
      <c r="B27" s="882"/>
      <c r="C27" s="882"/>
      <c r="D27" s="882"/>
      <c r="E27" s="882"/>
      <c r="F27" s="882"/>
      <c r="G27" s="867"/>
      <c r="H27" s="867"/>
      <c r="I27" s="867"/>
      <c r="J27" s="867"/>
      <c r="K27" s="867"/>
      <c r="L27" s="867"/>
    </row>
    <row r="28" spans="1:12" ht="13.5" customHeight="1">
      <c r="A28" s="881"/>
      <c r="B28" s="882"/>
      <c r="C28" s="882"/>
      <c r="D28" s="882"/>
      <c r="E28" s="882"/>
      <c r="F28" s="882"/>
      <c r="G28" s="867"/>
      <c r="H28" s="867"/>
      <c r="I28" s="867"/>
      <c r="J28" s="867"/>
      <c r="K28" s="867"/>
      <c r="L28" s="867"/>
    </row>
  </sheetData>
  <mergeCells count="16">
    <mergeCell ref="A25:F25"/>
    <mergeCell ref="A22:L22"/>
    <mergeCell ref="A24:C24"/>
    <mergeCell ref="D24:F24"/>
    <mergeCell ref="A18:F18"/>
    <mergeCell ref="A12:F12"/>
    <mergeCell ref="A14:F14"/>
    <mergeCell ref="A15:L15"/>
    <mergeCell ref="A17:C17"/>
    <mergeCell ref="D17:F17"/>
    <mergeCell ref="D1:L3"/>
    <mergeCell ref="I4:L7"/>
    <mergeCell ref="C7:D7"/>
    <mergeCell ref="A8:L8"/>
    <mergeCell ref="A10:C10"/>
    <mergeCell ref="D10:F10"/>
  </mergeCells>
  <pageMargins left="0.511811024" right="0.511811024" top="0.78740157499999996" bottom="0.78740157499999996" header="0.31496062000000002" footer="0.31496062000000002"/>
  <pageSetup paperSize="9" scale="74" orientation="landscape" r:id="rId1"/>
  <rowBreaks count="1" manualBreakCount="1">
    <brk id="2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2"/>
  <sheetViews>
    <sheetView showGridLines="0" view="pageBreakPreview" topLeftCell="A4" zoomScale="75" zoomScaleNormal="75" workbookViewId="0">
      <selection activeCell="L27" sqref="L27"/>
    </sheetView>
  </sheetViews>
  <sheetFormatPr defaultRowHeight="15"/>
  <cols>
    <col min="1" max="1" width="14.28515625" style="478" customWidth="1"/>
    <col min="2" max="2" width="12.5703125" style="478" customWidth="1"/>
    <col min="3" max="3" width="31.42578125" style="478" customWidth="1"/>
    <col min="4" max="4" width="14.85546875" style="478" customWidth="1"/>
    <col min="5" max="5" width="13.28515625" style="478" customWidth="1"/>
    <col min="6" max="10" width="16.85546875" style="478" customWidth="1"/>
    <col min="11" max="11" width="16.7109375" style="478" customWidth="1"/>
    <col min="12" max="12" width="21" style="478" customWidth="1"/>
    <col min="13" max="13" width="9.28515625" style="46" bestFit="1" customWidth="1"/>
    <col min="14" max="16" width="12.7109375" style="46" customWidth="1"/>
    <col min="17" max="16384" width="9.140625" style="46"/>
  </cols>
  <sheetData>
    <row r="1" spans="1:15" ht="18" customHeight="1">
      <c r="A1" s="977" t="s">
        <v>214</v>
      </c>
      <c r="B1" s="978"/>
      <c r="C1" s="978"/>
      <c r="D1" s="978"/>
      <c r="E1" s="978"/>
      <c r="F1" s="978"/>
      <c r="G1" s="978"/>
      <c r="H1" s="978"/>
      <c r="I1" s="978"/>
      <c r="J1" s="978"/>
      <c r="K1" s="978"/>
      <c r="L1" s="978"/>
    </row>
    <row r="2" spans="1:15" ht="18" customHeight="1">
      <c r="A2" s="979" t="s">
        <v>124</v>
      </c>
      <c r="B2" s="980"/>
      <c r="C2" s="980"/>
      <c r="D2" s="980"/>
      <c r="E2" s="980"/>
      <c r="F2" s="980"/>
      <c r="G2" s="980"/>
      <c r="H2" s="980"/>
      <c r="I2" s="980"/>
      <c r="J2" s="980"/>
      <c r="K2" s="980"/>
      <c r="L2" s="980"/>
    </row>
    <row r="3" spans="1:15" ht="18" customHeight="1">
      <c r="A3" s="979" t="s">
        <v>87</v>
      </c>
      <c r="B3" s="980"/>
      <c r="C3" s="980"/>
      <c r="D3" s="980"/>
      <c r="E3" s="980"/>
      <c r="F3" s="980"/>
      <c r="G3" s="980"/>
      <c r="H3" s="980"/>
      <c r="I3" s="980"/>
      <c r="J3" s="980"/>
      <c r="K3" s="980"/>
      <c r="L3" s="980"/>
    </row>
    <row r="4" spans="1:15" ht="30" customHeight="1">
      <c r="A4" s="463"/>
      <c r="B4" s="464"/>
      <c r="C4" s="465"/>
      <c r="D4" s="465"/>
      <c r="E4" s="466"/>
      <c r="F4" s="467"/>
      <c r="G4" s="467"/>
      <c r="H4" s="467"/>
      <c r="I4" s="467"/>
      <c r="J4" s="467"/>
      <c r="K4" s="466"/>
      <c r="L4" s="466"/>
    </row>
    <row r="5" spans="1:15" ht="32.25" customHeight="1">
      <c r="A5" s="468"/>
      <c r="B5" s="469"/>
      <c r="C5" s="470"/>
      <c r="D5" s="470"/>
      <c r="E5" s="470"/>
      <c r="F5" s="984" t="str">
        <f>Orç!D3</f>
        <v>Boletim de Referência: SINAPI Mai/2021 não desonerado</v>
      </c>
      <c r="G5" s="984"/>
      <c r="H5" s="984"/>
      <c r="I5" s="984"/>
      <c r="J5" s="984"/>
      <c r="K5" s="984"/>
      <c r="L5" s="984"/>
      <c r="M5" s="50"/>
      <c r="N5" s="50"/>
      <c r="O5" s="50"/>
    </row>
    <row r="6" spans="1:15" ht="14.25" customHeight="1">
      <c r="A6" s="471" t="s">
        <v>143</v>
      </c>
      <c r="B6" s="472"/>
      <c r="C6" s="473"/>
      <c r="D6" s="473"/>
      <c r="E6" s="473"/>
      <c r="F6" s="474" t="s">
        <v>142</v>
      </c>
      <c r="G6" s="474"/>
      <c r="H6" s="474"/>
      <c r="I6" s="474"/>
      <c r="J6" s="474"/>
      <c r="K6" s="475">
        <f>'BDI Dif'!D19</f>
        <v>0.11936861288</v>
      </c>
      <c r="L6" s="476"/>
      <c r="M6" s="50"/>
      <c r="N6" s="50"/>
      <c r="O6" s="50"/>
    </row>
    <row r="7" spans="1:15" ht="14.25" customHeight="1">
      <c r="A7" s="474" t="s">
        <v>567</v>
      </c>
      <c r="B7" s="472"/>
      <c r="C7" s="473"/>
      <c r="D7" s="473"/>
      <c r="E7" s="473"/>
      <c r="F7" s="474" t="s">
        <v>80</v>
      </c>
      <c r="G7" s="474"/>
      <c r="H7" s="474"/>
      <c r="I7" s="474"/>
      <c r="J7" s="474"/>
      <c r="K7" s="477">
        <f>'BDI 1'!D25</f>
        <v>0.2493518374624375</v>
      </c>
      <c r="M7" s="52"/>
      <c r="N7" s="52"/>
      <c r="O7" s="52"/>
    </row>
    <row r="8" spans="1:15" ht="14.25" customHeight="1">
      <c r="A8" s="474" t="s">
        <v>141</v>
      </c>
      <c r="B8" s="472"/>
      <c r="C8" s="473"/>
      <c r="D8" s="473"/>
      <c r="E8" s="473"/>
      <c r="F8" s="985" t="s">
        <v>215</v>
      </c>
      <c r="G8" s="985"/>
      <c r="H8" s="985"/>
      <c r="I8" s="985"/>
      <c r="J8" s="985"/>
      <c r="K8" s="985"/>
      <c r="L8" s="985"/>
      <c r="M8" s="52"/>
      <c r="N8" s="52"/>
      <c r="O8" s="52"/>
    </row>
    <row r="9" spans="1:15" ht="14.25" customHeight="1">
      <c r="A9" s="474" t="str">
        <f>Orç!C5</f>
        <v>Prazo de Execução: 120 dias</v>
      </c>
      <c r="B9" s="472"/>
      <c r="C9" s="473"/>
      <c r="D9" s="473"/>
      <c r="E9" s="473"/>
      <c r="F9" s="985"/>
      <c r="G9" s="985"/>
      <c r="H9" s="985"/>
      <c r="I9" s="985"/>
      <c r="J9" s="985"/>
      <c r="K9" s="985"/>
      <c r="L9" s="985"/>
      <c r="O9" s="51"/>
    </row>
    <row r="10" spans="1:15" ht="14.25" customHeight="1">
      <c r="A10" s="474" t="str">
        <f>Orç!C6</f>
        <v>Área: 44.699,84m²</v>
      </c>
      <c r="B10" s="472"/>
      <c r="C10" s="473"/>
      <c r="D10" s="473"/>
      <c r="E10" s="473"/>
      <c r="F10" s="985"/>
      <c r="G10" s="985"/>
      <c r="H10" s="985"/>
      <c r="I10" s="985"/>
      <c r="J10" s="985"/>
      <c r="K10" s="985"/>
      <c r="L10" s="985"/>
    </row>
    <row r="11" spans="1:15" ht="14.25" customHeight="1">
      <c r="A11" s="474" t="s">
        <v>135</v>
      </c>
      <c r="B11" s="472"/>
      <c r="C11" s="473"/>
      <c r="D11" s="473"/>
      <c r="E11" s="473"/>
      <c r="F11" s="480" t="str">
        <f>Orç!D4</f>
        <v>Data Base: Mai/2021</v>
      </c>
      <c r="G11" s="480"/>
      <c r="H11" s="480"/>
      <c r="I11" s="480"/>
      <c r="J11" s="480"/>
      <c r="L11" s="481"/>
    </row>
    <row r="12" spans="1:15" ht="5.25" customHeight="1">
      <c r="A12" s="482"/>
      <c r="B12" s="483"/>
      <c r="C12" s="484"/>
      <c r="D12" s="484"/>
      <c r="E12" s="484"/>
      <c r="F12" s="485"/>
      <c r="G12" s="485"/>
      <c r="H12" s="485"/>
      <c r="I12" s="485"/>
      <c r="J12" s="485"/>
      <c r="K12" s="486"/>
      <c r="L12" s="487"/>
    </row>
    <row r="13" spans="1:15" ht="27" customHeight="1" thickBot="1">
      <c r="A13" s="488"/>
      <c r="B13" s="472"/>
      <c r="C13" s="489"/>
      <c r="D13" s="489"/>
      <c r="E13" s="489"/>
      <c r="F13" s="479"/>
      <c r="G13" s="479"/>
      <c r="H13" s="479"/>
      <c r="I13" s="479"/>
      <c r="J13" s="479"/>
      <c r="K13" s="489"/>
      <c r="L13" s="489"/>
    </row>
    <row r="14" spans="1:15" ht="22.5" customHeight="1" thickTop="1" thickBot="1">
      <c r="A14" s="955" t="s">
        <v>88</v>
      </c>
      <c r="B14" s="958" t="s">
        <v>89</v>
      </c>
      <c r="C14" s="959"/>
      <c r="D14" s="960"/>
      <c r="E14" s="981" t="s">
        <v>140</v>
      </c>
      <c r="F14" s="982"/>
      <c r="G14" s="982"/>
      <c r="H14" s="982"/>
      <c r="I14" s="982"/>
      <c r="J14" s="982"/>
      <c r="K14" s="983"/>
      <c r="L14" s="983"/>
    </row>
    <row r="15" spans="1:15" ht="20.25" thickTop="1">
      <c r="A15" s="956"/>
      <c r="B15" s="961"/>
      <c r="C15" s="962"/>
      <c r="D15" s="963"/>
      <c r="E15" s="968" t="s">
        <v>90</v>
      </c>
      <c r="F15" s="969"/>
      <c r="G15" s="969"/>
      <c r="H15" s="969"/>
      <c r="I15" s="969"/>
      <c r="J15" s="969"/>
      <c r="K15" s="970"/>
      <c r="L15" s="970"/>
    </row>
    <row r="16" spans="1:15" ht="19.5">
      <c r="A16" s="956"/>
      <c r="B16" s="971" t="s">
        <v>91</v>
      </c>
      <c r="C16" s="972"/>
      <c r="D16" s="490" t="s">
        <v>79</v>
      </c>
      <c r="E16" s="975" t="s">
        <v>92</v>
      </c>
      <c r="F16" s="976"/>
      <c r="G16" s="975" t="s">
        <v>93</v>
      </c>
      <c r="H16" s="976"/>
      <c r="I16" s="975" t="s">
        <v>354</v>
      </c>
      <c r="J16" s="976"/>
      <c r="K16" s="975" t="s">
        <v>355</v>
      </c>
      <c r="L16" s="976"/>
    </row>
    <row r="17" spans="1:14" ht="20.25" thickBot="1">
      <c r="A17" s="957"/>
      <c r="B17" s="973"/>
      <c r="C17" s="974"/>
      <c r="D17" s="491" t="s">
        <v>94</v>
      </c>
      <c r="E17" s="492" t="s">
        <v>95</v>
      </c>
      <c r="F17" s="493" t="s">
        <v>96</v>
      </c>
      <c r="G17" s="492" t="s">
        <v>95</v>
      </c>
      <c r="H17" s="493" t="s">
        <v>96</v>
      </c>
      <c r="I17" s="492" t="s">
        <v>95</v>
      </c>
      <c r="J17" s="493" t="s">
        <v>96</v>
      </c>
      <c r="K17" s="492" t="s">
        <v>95</v>
      </c>
      <c r="L17" s="493" t="s">
        <v>96</v>
      </c>
    </row>
    <row r="18" spans="1:14" ht="5.0999999999999996" customHeight="1" thickTop="1">
      <c r="A18" s="494"/>
      <c r="B18" s="495"/>
      <c r="C18" s="496"/>
      <c r="D18" s="497"/>
      <c r="E18" s="498"/>
      <c r="F18" s="499"/>
      <c r="G18" s="498"/>
      <c r="H18" s="499"/>
      <c r="I18" s="498"/>
      <c r="J18" s="499"/>
      <c r="K18" s="498"/>
      <c r="L18" s="499"/>
    </row>
    <row r="19" spans="1:14" ht="13.5" customHeight="1">
      <c r="A19" s="500" t="s">
        <v>5</v>
      </c>
      <c r="B19" s="964" t="s">
        <v>97</v>
      </c>
      <c r="C19" s="965"/>
      <c r="D19" s="501">
        <f>Orç!J10</f>
        <v>0</v>
      </c>
      <c r="E19" s="502">
        <v>1</v>
      </c>
      <c r="F19" s="503">
        <f>E19*$D19</f>
        <v>0</v>
      </c>
      <c r="G19" s="502"/>
      <c r="H19" s="503">
        <f>G19*$D19</f>
        <v>0</v>
      </c>
      <c r="I19" s="502"/>
      <c r="J19" s="503">
        <f>I19*$D19</f>
        <v>0</v>
      </c>
      <c r="K19" s="502"/>
      <c r="L19" s="503">
        <f>K19*$D19</f>
        <v>0</v>
      </c>
      <c r="M19" s="47"/>
      <c r="N19" s="48"/>
    </row>
    <row r="20" spans="1:14" ht="13.5" customHeight="1">
      <c r="A20" s="500"/>
      <c r="B20" s="504"/>
      <c r="C20" s="505"/>
      <c r="D20" s="501"/>
      <c r="E20" s="502"/>
      <c r="F20" s="503"/>
      <c r="G20" s="502"/>
      <c r="H20" s="503"/>
      <c r="I20" s="502"/>
      <c r="J20" s="503"/>
      <c r="K20" s="502"/>
      <c r="L20" s="503"/>
      <c r="M20" s="47"/>
      <c r="N20" s="48"/>
    </row>
    <row r="21" spans="1:14" ht="13.5" customHeight="1">
      <c r="A21" s="500" t="s">
        <v>11</v>
      </c>
      <c r="B21" s="966" t="str">
        <f>Orç!C14</f>
        <v>ADMINISTRAÇÃO DE OBRA</v>
      </c>
      <c r="C21" s="967"/>
      <c r="D21" s="501">
        <f>Orç!J14</f>
        <v>0</v>
      </c>
      <c r="E21" s="502">
        <v>0.13289999999999999</v>
      </c>
      <c r="F21" s="503">
        <f>D21*E21</f>
        <v>0</v>
      </c>
      <c r="G21" s="502">
        <v>0.1227</v>
      </c>
      <c r="H21" s="503">
        <f>D21*G21</f>
        <v>0</v>
      </c>
      <c r="I21" s="502">
        <v>0.3775</v>
      </c>
      <c r="J21" s="503">
        <f>I21*D21</f>
        <v>0</v>
      </c>
      <c r="K21" s="502">
        <v>0.3669</v>
      </c>
      <c r="L21" s="503">
        <f>D21*K21</f>
        <v>0</v>
      </c>
      <c r="M21" s="47">
        <f>E21+G21+I21+K21</f>
        <v>1</v>
      </c>
      <c r="N21" s="48"/>
    </row>
    <row r="22" spans="1:14" ht="13.5" customHeight="1">
      <c r="A22" s="500"/>
      <c r="B22" s="504"/>
      <c r="C22" s="505"/>
      <c r="D22" s="501"/>
      <c r="E22" s="502"/>
      <c r="F22" s="503">
        <f>E22*$D22</f>
        <v>0</v>
      </c>
      <c r="G22" s="502"/>
      <c r="H22" s="503">
        <f>G22*$D22</f>
        <v>0</v>
      </c>
      <c r="I22" s="502"/>
      <c r="J22" s="503">
        <f>I22*$D22</f>
        <v>0</v>
      </c>
      <c r="K22" s="502"/>
      <c r="L22" s="503">
        <f>K22*$D22</f>
        <v>0</v>
      </c>
      <c r="M22" s="47"/>
      <c r="N22" s="48"/>
    </row>
    <row r="23" spans="1:14" ht="13.5" customHeight="1">
      <c r="A23" s="500" t="s">
        <v>15</v>
      </c>
      <c r="B23" s="966" t="s">
        <v>20</v>
      </c>
      <c r="C23" s="967"/>
      <c r="D23" s="501">
        <f>Orç!J17</f>
        <v>0</v>
      </c>
      <c r="E23" s="502">
        <v>0.25</v>
      </c>
      <c r="F23" s="503">
        <f>D23*E23</f>
        <v>0</v>
      </c>
      <c r="G23" s="502">
        <v>0.25</v>
      </c>
      <c r="H23" s="503">
        <f>D23*G23</f>
        <v>0</v>
      </c>
      <c r="I23" s="502">
        <v>0.25</v>
      </c>
      <c r="J23" s="503">
        <f>I23*D23</f>
        <v>0</v>
      </c>
      <c r="K23" s="502">
        <v>0.25</v>
      </c>
      <c r="L23" s="503">
        <f>D23*K23</f>
        <v>0</v>
      </c>
      <c r="M23" s="47"/>
      <c r="N23" s="48"/>
    </row>
    <row r="24" spans="1:14" ht="13.5" customHeight="1">
      <c r="A24" s="500"/>
      <c r="B24" s="506"/>
      <c r="C24" s="507"/>
      <c r="D24" s="501"/>
      <c r="E24" s="502"/>
      <c r="F24" s="503"/>
      <c r="G24" s="502"/>
      <c r="H24" s="503"/>
      <c r="I24" s="502"/>
      <c r="J24" s="503"/>
      <c r="K24" s="502"/>
      <c r="L24" s="503"/>
      <c r="M24" s="47"/>
      <c r="N24" s="48"/>
    </row>
    <row r="25" spans="1:14" ht="13.5" customHeight="1">
      <c r="A25" s="767" t="s">
        <v>415</v>
      </c>
      <c r="B25" s="768" t="str">
        <f>Orç!C33</f>
        <v>DRENAGEM DE ÁGUAS PLUVIAIS</v>
      </c>
      <c r="C25" s="766"/>
      <c r="D25" s="501">
        <f>Orç!J33</f>
        <v>0</v>
      </c>
      <c r="E25" s="502">
        <v>0.25</v>
      </c>
      <c r="F25" s="503">
        <f>D25*E25</f>
        <v>0</v>
      </c>
      <c r="G25" s="502">
        <v>0.25</v>
      </c>
      <c r="H25" s="503">
        <f>D25*G25</f>
        <v>0</v>
      </c>
      <c r="I25" s="502">
        <v>0.25</v>
      </c>
      <c r="J25" s="503">
        <f>I25*D25</f>
        <v>0</v>
      </c>
      <c r="K25" s="502">
        <v>0.25</v>
      </c>
      <c r="L25" s="503">
        <f>K25*D25</f>
        <v>0</v>
      </c>
      <c r="M25" s="47"/>
      <c r="N25" s="48"/>
    </row>
    <row r="26" spans="1:14" ht="17.25" customHeight="1">
      <c r="A26" s="949" t="s">
        <v>98</v>
      </c>
      <c r="B26" s="950"/>
      <c r="C26" s="951"/>
      <c r="D26" s="508"/>
      <c r="E26" s="509" t="e">
        <f>ROUND(F26/$D$27,4)</f>
        <v>#DIV/0!</v>
      </c>
      <c r="F26" s="510">
        <f>SUM(F19:F25)</f>
        <v>0</v>
      </c>
      <c r="G26" s="509" t="e">
        <f>ROUND(H26/$D$27,4)</f>
        <v>#DIV/0!</v>
      </c>
      <c r="H26" s="510">
        <f>SUM(H19:H25)</f>
        <v>0</v>
      </c>
      <c r="I26" s="509" t="e">
        <f>ROUND(J26/$D$27,4)</f>
        <v>#DIV/0!</v>
      </c>
      <c r="J26" s="510">
        <f>SUM(J19:J25)</f>
        <v>0</v>
      </c>
      <c r="K26" s="509" t="e">
        <f>ROUND(L26/$D$27,4)</f>
        <v>#DIV/0!</v>
      </c>
      <c r="L26" s="510">
        <f>SUM(L19:L25)</f>
        <v>0</v>
      </c>
      <c r="N26" s="49"/>
    </row>
    <row r="27" spans="1:14" ht="17.25" customHeight="1" thickBot="1">
      <c r="A27" s="952" t="s">
        <v>99</v>
      </c>
      <c r="B27" s="953"/>
      <c r="C27" s="954"/>
      <c r="D27" s="511">
        <f>SUM(D19:D25)</f>
        <v>0</v>
      </c>
      <c r="E27" s="512" t="e">
        <f>ROUND(F27/$D$27,4)</f>
        <v>#DIV/0!</v>
      </c>
      <c r="F27" s="513">
        <f>F26</f>
        <v>0</v>
      </c>
      <c r="G27" s="512" t="e">
        <f>ROUND(H27/$D$27,4)</f>
        <v>#DIV/0!</v>
      </c>
      <c r="H27" s="514">
        <f>F27+H26</f>
        <v>0</v>
      </c>
      <c r="I27" s="512" t="e">
        <f>ROUND(J27/$D$27,4)</f>
        <v>#DIV/0!</v>
      </c>
      <c r="J27" s="514">
        <f>H27+J26</f>
        <v>0</v>
      </c>
      <c r="K27" s="512" t="e">
        <f>ROUND(L27/$D$27,4)</f>
        <v>#DIV/0!</v>
      </c>
      <c r="L27" s="514">
        <f>J27+L26</f>
        <v>0</v>
      </c>
    </row>
    <row r="28" spans="1:14" ht="27" customHeight="1" thickTop="1" thickBot="1">
      <c r="A28" s="515"/>
      <c r="B28" s="516"/>
      <c r="C28" s="516"/>
      <c r="D28" s="517"/>
      <c r="E28" s="518"/>
      <c r="F28" s="519"/>
      <c r="G28" s="519"/>
      <c r="H28" s="519"/>
      <c r="I28" s="519"/>
      <c r="J28" s="519"/>
      <c r="K28" s="518"/>
      <c r="L28" s="520"/>
    </row>
    <row r="29" spans="1:14" ht="8.1" customHeight="1" thickTop="1" thickBot="1">
      <c r="A29" s="521"/>
      <c r="B29" s="522"/>
      <c r="C29" s="523"/>
      <c r="D29" s="523"/>
      <c r="E29" s="524"/>
      <c r="F29" s="525"/>
      <c r="G29" s="525"/>
      <c r="H29" s="525"/>
      <c r="I29" s="525"/>
      <c r="J29" s="525"/>
      <c r="K29" s="526"/>
      <c r="L29" s="527"/>
    </row>
    <row r="30" spans="1:14" ht="14.1" customHeight="1" thickTop="1">
      <c r="A30" s="528"/>
      <c r="B30" s="529"/>
      <c r="C30" s="530"/>
      <c r="D30" s="530"/>
      <c r="E30" s="531"/>
      <c r="F30" s="532"/>
      <c r="G30" s="532"/>
      <c r="H30" s="532"/>
      <c r="I30" s="532"/>
      <c r="J30" s="532"/>
      <c r="K30" s="533"/>
      <c r="L30" s="534"/>
    </row>
    <row r="31" spans="1:14" ht="14.1" customHeight="1">
      <c r="A31" s="535"/>
      <c r="B31" s="522"/>
      <c r="C31" s="523"/>
      <c r="D31" s="523"/>
      <c r="E31" s="524"/>
      <c r="F31" s="525"/>
      <c r="G31" s="525"/>
      <c r="H31" s="525"/>
      <c r="I31" s="525"/>
      <c r="J31" s="525"/>
      <c r="K31" s="526"/>
      <c r="L31" s="536"/>
    </row>
    <row r="32" spans="1:14" ht="14.1" customHeight="1">
      <c r="A32" s="522"/>
      <c r="B32" s="522"/>
      <c r="C32" s="523"/>
      <c r="D32" s="523"/>
      <c r="E32" s="524"/>
      <c r="F32" s="525"/>
      <c r="G32" s="525"/>
      <c r="H32" s="525"/>
      <c r="I32" s="525"/>
      <c r="J32" s="525"/>
      <c r="K32" s="526"/>
      <c r="L32" s="527"/>
    </row>
  </sheetData>
  <mergeCells count="19">
    <mergeCell ref="E15:L15"/>
    <mergeCell ref="B16:C17"/>
    <mergeCell ref="K16:L16"/>
    <mergeCell ref="A1:L1"/>
    <mergeCell ref="A2:L2"/>
    <mergeCell ref="A3:L3"/>
    <mergeCell ref="E14:L14"/>
    <mergeCell ref="E16:F16"/>
    <mergeCell ref="F5:L5"/>
    <mergeCell ref="F8:L10"/>
    <mergeCell ref="G16:H16"/>
    <mergeCell ref="I16:J16"/>
    <mergeCell ref="A26:C26"/>
    <mergeCell ref="A27:C27"/>
    <mergeCell ref="A14:A17"/>
    <mergeCell ref="B14:D15"/>
    <mergeCell ref="B19:C19"/>
    <mergeCell ref="B21:C21"/>
    <mergeCell ref="B23:C23"/>
  </mergeCells>
  <printOptions horizontalCentered="1"/>
  <pageMargins left="1.2598425196850394" right="0.59055118110236227" top="0.78740157480314965" bottom="0.31496062992125984" header="0.27559055118110237" footer="0.15748031496062992"/>
  <pageSetup paperSize="9" scale="61" orientation="landscape" r:id="rId1"/>
  <headerFooter alignWithMargins="0">
    <oddFooter>&amp;C&amp;"Arial,Negrito itálico"&amp;8Gabriela Polachini
Engenheira Civil
CREA 121120804-4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3"/>
  <sheetViews>
    <sheetView showGridLines="0" view="pageBreakPreview" zoomScale="75" zoomScaleNormal="75" workbookViewId="0">
      <selection activeCell="F12" sqref="F12"/>
    </sheetView>
  </sheetViews>
  <sheetFormatPr defaultRowHeight="15"/>
  <cols>
    <col min="1" max="1" width="14.28515625" style="478" customWidth="1"/>
    <col min="2" max="2" width="12.5703125" style="478" customWidth="1"/>
    <col min="3" max="3" width="31.42578125" style="478" customWidth="1"/>
    <col min="4" max="4" width="14.85546875" style="478" customWidth="1"/>
    <col min="5" max="5" width="13.28515625" style="478" customWidth="1"/>
    <col min="6" max="10" width="16.85546875" style="478" customWidth="1"/>
    <col min="11" max="11" width="16.7109375" style="478" customWidth="1"/>
    <col min="12" max="12" width="21" style="478" customWidth="1"/>
    <col min="13" max="13" width="9.28515625" style="46" bestFit="1" customWidth="1"/>
    <col min="14" max="16" width="12.7109375" style="46" customWidth="1"/>
    <col min="17" max="16384" width="9.140625" style="46"/>
  </cols>
  <sheetData>
    <row r="1" spans="1:15" ht="18" customHeight="1">
      <c r="A1" s="977" t="s">
        <v>214</v>
      </c>
      <c r="B1" s="978"/>
      <c r="C1" s="978"/>
      <c r="D1" s="978"/>
      <c r="E1" s="978"/>
      <c r="F1" s="978"/>
      <c r="G1" s="978"/>
      <c r="H1" s="978"/>
      <c r="I1" s="978"/>
      <c r="J1" s="978"/>
      <c r="K1" s="978"/>
      <c r="L1" s="978"/>
    </row>
    <row r="2" spans="1:15" ht="18" customHeight="1">
      <c r="A2" s="979" t="s">
        <v>124</v>
      </c>
      <c r="B2" s="980"/>
      <c r="C2" s="980"/>
      <c r="D2" s="980"/>
      <c r="E2" s="980"/>
      <c r="F2" s="980"/>
      <c r="G2" s="980"/>
      <c r="H2" s="980"/>
      <c r="I2" s="980"/>
      <c r="J2" s="980"/>
      <c r="K2" s="980"/>
      <c r="L2" s="980"/>
    </row>
    <row r="3" spans="1:15" ht="18" customHeight="1">
      <c r="A3" s="979" t="s">
        <v>87</v>
      </c>
      <c r="B3" s="980"/>
      <c r="C3" s="980"/>
      <c r="D3" s="980"/>
      <c r="E3" s="980"/>
      <c r="F3" s="980"/>
      <c r="G3" s="980"/>
      <c r="H3" s="980"/>
      <c r="I3" s="980"/>
      <c r="J3" s="980"/>
      <c r="K3" s="980"/>
      <c r="L3" s="980"/>
    </row>
    <row r="4" spans="1:15" ht="30" customHeight="1">
      <c r="A4" s="463"/>
      <c r="B4" s="464"/>
      <c r="C4" s="465"/>
      <c r="D4" s="465"/>
      <c r="E4" s="466"/>
      <c r="F4" s="467"/>
      <c r="G4" s="467"/>
      <c r="H4" s="467"/>
      <c r="I4" s="467"/>
      <c r="J4" s="467"/>
      <c r="K4" s="466"/>
      <c r="L4" s="466"/>
    </row>
    <row r="5" spans="1:15" ht="32.25" customHeight="1">
      <c r="A5" s="468"/>
      <c r="B5" s="469"/>
      <c r="C5" s="470"/>
      <c r="D5" s="470"/>
      <c r="E5" s="470"/>
      <c r="F5" s="984" t="str">
        <f>Orç!D3</f>
        <v>Boletim de Referência: SINAPI Mai/2021 não desonerado</v>
      </c>
      <c r="G5" s="984"/>
      <c r="H5" s="984"/>
      <c r="I5" s="984"/>
      <c r="J5" s="984"/>
      <c r="K5" s="984"/>
      <c r="L5" s="984"/>
      <c r="M5" s="50"/>
      <c r="N5" s="50"/>
      <c r="O5" s="50"/>
    </row>
    <row r="6" spans="1:15" ht="14.25" customHeight="1">
      <c r="A6" s="471" t="s">
        <v>143</v>
      </c>
      <c r="B6" s="472"/>
      <c r="C6" s="473"/>
      <c r="D6" s="473"/>
      <c r="E6" s="473"/>
      <c r="F6" s="474" t="s">
        <v>142</v>
      </c>
      <c r="G6" s="474"/>
      <c r="H6" s="474"/>
      <c r="I6" s="474"/>
      <c r="J6" s="474"/>
      <c r="K6" s="475">
        <f>'BDI Dif'!D19</f>
        <v>0.11936861288</v>
      </c>
      <c r="L6" s="476"/>
      <c r="M6" s="50"/>
      <c r="N6" s="50"/>
      <c r="O6" s="50"/>
    </row>
    <row r="7" spans="1:15" ht="14.25" customHeight="1">
      <c r="A7" s="474" t="s">
        <v>144</v>
      </c>
      <c r="B7" s="472"/>
      <c r="C7" s="473"/>
      <c r="D7" s="473"/>
      <c r="E7" s="473"/>
      <c r="F7" s="474" t="s">
        <v>80</v>
      </c>
      <c r="G7" s="474"/>
      <c r="H7" s="474"/>
      <c r="I7" s="474"/>
      <c r="J7" s="474"/>
      <c r="K7" s="477">
        <f>'BDI 1'!D25</f>
        <v>0.2493518374624375</v>
      </c>
      <c r="M7" s="52"/>
      <c r="N7" s="52"/>
      <c r="O7" s="52"/>
    </row>
    <row r="8" spans="1:15" ht="14.25" customHeight="1">
      <c r="A8" s="474" t="s">
        <v>141</v>
      </c>
      <c r="B8" s="472"/>
      <c r="C8" s="473"/>
      <c r="D8" s="473"/>
      <c r="E8" s="473"/>
      <c r="F8" s="985" t="s">
        <v>215</v>
      </c>
      <c r="G8" s="985"/>
      <c r="H8" s="985"/>
      <c r="I8" s="985"/>
      <c r="J8" s="985"/>
      <c r="K8" s="985"/>
      <c r="L8" s="985"/>
      <c r="M8" s="52"/>
      <c r="N8" s="52"/>
      <c r="O8" s="52"/>
    </row>
    <row r="9" spans="1:15" ht="14.25" customHeight="1">
      <c r="A9" s="474" t="str">
        <f>Orç!C5</f>
        <v>Prazo de Execução: 120 dias</v>
      </c>
      <c r="B9" s="472"/>
      <c r="C9" s="473"/>
      <c r="D9" s="473"/>
      <c r="E9" s="473"/>
      <c r="F9" s="985"/>
      <c r="G9" s="985"/>
      <c r="H9" s="985"/>
      <c r="I9" s="985"/>
      <c r="J9" s="985"/>
      <c r="K9" s="985"/>
      <c r="L9" s="985"/>
      <c r="O9" s="51"/>
    </row>
    <row r="10" spans="1:15" ht="14.25" customHeight="1">
      <c r="A10" s="474" t="str">
        <f>Orç!C6</f>
        <v>Área: 44.699,84m²</v>
      </c>
      <c r="B10" s="472"/>
      <c r="C10" s="473"/>
      <c r="D10" s="473"/>
      <c r="E10" s="473"/>
      <c r="F10" s="985"/>
      <c r="G10" s="985"/>
      <c r="H10" s="985"/>
      <c r="I10" s="985"/>
      <c r="J10" s="985"/>
      <c r="K10" s="985"/>
      <c r="L10" s="985"/>
    </row>
    <row r="11" spans="1:15" ht="14.25" customHeight="1">
      <c r="A11" s="474" t="s">
        <v>135</v>
      </c>
      <c r="B11" s="472"/>
      <c r="C11" s="473"/>
      <c r="D11" s="473"/>
      <c r="E11" s="473"/>
      <c r="F11" s="480" t="str">
        <f>Orç!D4</f>
        <v>Data Base: Mai/2021</v>
      </c>
      <c r="G11" s="480"/>
      <c r="H11" s="480"/>
      <c r="I11" s="480"/>
      <c r="J11" s="480"/>
      <c r="L11" s="481"/>
    </row>
    <row r="12" spans="1:15" ht="5.25" customHeight="1">
      <c r="A12" s="482"/>
      <c r="B12" s="483"/>
      <c r="C12" s="484"/>
      <c r="D12" s="484"/>
      <c r="E12" s="484"/>
      <c r="F12" s="485"/>
      <c r="G12" s="485"/>
      <c r="H12" s="485"/>
      <c r="I12" s="485"/>
      <c r="J12" s="485"/>
      <c r="K12" s="486"/>
      <c r="L12" s="487"/>
    </row>
    <row r="13" spans="1:15" ht="27" customHeight="1" thickBot="1">
      <c r="A13" s="488"/>
      <c r="B13" s="472"/>
      <c r="C13" s="489"/>
      <c r="D13" s="489"/>
      <c r="E13" s="489"/>
      <c r="F13" s="479"/>
      <c r="G13" s="479"/>
      <c r="H13" s="479"/>
      <c r="I13" s="479"/>
      <c r="J13" s="479"/>
      <c r="K13" s="489"/>
      <c r="L13" s="489"/>
    </row>
    <row r="14" spans="1:15" ht="22.5" customHeight="1" thickTop="1">
      <c r="A14" s="955" t="s">
        <v>88</v>
      </c>
      <c r="B14" s="958" t="s">
        <v>89</v>
      </c>
      <c r="C14" s="959"/>
      <c r="D14" s="960"/>
      <c r="E14" s="986" t="s">
        <v>360</v>
      </c>
      <c r="F14" s="987"/>
      <c r="G14" s="987"/>
      <c r="H14" s="987"/>
      <c r="I14" s="987"/>
      <c r="J14" s="987"/>
      <c r="K14" s="988"/>
      <c r="L14" s="988"/>
    </row>
    <row r="15" spans="1:15" ht="19.5">
      <c r="A15" s="956"/>
      <c r="B15" s="971" t="s">
        <v>91</v>
      </c>
      <c r="C15" s="972"/>
      <c r="D15" s="490" t="s">
        <v>79</v>
      </c>
      <c r="E15" s="975" t="s">
        <v>356</v>
      </c>
      <c r="F15" s="976"/>
      <c r="G15" s="975" t="s">
        <v>357</v>
      </c>
      <c r="H15" s="976"/>
      <c r="I15" s="975" t="s">
        <v>358</v>
      </c>
      <c r="J15" s="976"/>
      <c r="K15" s="975" t="s">
        <v>359</v>
      </c>
      <c r="L15" s="976"/>
    </row>
    <row r="16" spans="1:15" ht="20.25" thickBot="1">
      <c r="A16" s="957"/>
      <c r="B16" s="973"/>
      <c r="C16" s="974"/>
      <c r="D16" s="491" t="s">
        <v>94</v>
      </c>
      <c r="E16" s="492" t="s">
        <v>95</v>
      </c>
      <c r="F16" s="493" t="s">
        <v>96</v>
      </c>
      <c r="G16" s="492" t="s">
        <v>95</v>
      </c>
      <c r="H16" s="493" t="s">
        <v>96</v>
      </c>
      <c r="I16" s="492" t="s">
        <v>95</v>
      </c>
      <c r="J16" s="493" t="s">
        <v>96</v>
      </c>
      <c r="K16" s="492" t="s">
        <v>95</v>
      </c>
      <c r="L16" s="493" t="s">
        <v>96</v>
      </c>
    </row>
    <row r="17" spans="1:14" ht="5.0999999999999996" customHeight="1" thickTop="1">
      <c r="A17" s="494"/>
      <c r="B17" s="495"/>
      <c r="C17" s="496"/>
      <c r="D17" s="497"/>
      <c r="E17" s="498"/>
      <c r="F17" s="499"/>
      <c r="G17" s="498"/>
      <c r="H17" s="499"/>
      <c r="I17" s="498"/>
      <c r="J17" s="499"/>
      <c r="K17" s="498"/>
      <c r="L17" s="499"/>
    </row>
    <row r="18" spans="1:14" ht="13.5" customHeight="1">
      <c r="A18" s="500" t="s">
        <v>5</v>
      </c>
      <c r="B18" s="964" t="s">
        <v>97</v>
      </c>
      <c r="C18" s="965"/>
      <c r="D18" s="501">
        <f>Orç!J10</f>
        <v>0</v>
      </c>
      <c r="E18" s="502">
        <v>1</v>
      </c>
      <c r="F18" s="503">
        <f>E18*$D18</f>
        <v>0</v>
      </c>
      <c r="G18" s="502"/>
      <c r="H18" s="503">
        <f>G18*$D18</f>
        <v>0</v>
      </c>
      <c r="I18" s="502"/>
      <c r="J18" s="503">
        <f>I18*$D18</f>
        <v>0</v>
      </c>
      <c r="K18" s="502"/>
      <c r="L18" s="503">
        <f>K18*$D18</f>
        <v>0</v>
      </c>
      <c r="M18" s="47"/>
      <c r="N18" s="48"/>
    </row>
    <row r="19" spans="1:14" ht="13.5" customHeight="1">
      <c r="A19" s="500"/>
      <c r="B19" s="504"/>
      <c r="C19" s="505"/>
      <c r="D19" s="501"/>
      <c r="E19" s="502"/>
      <c r="F19" s="503"/>
      <c r="G19" s="502"/>
      <c r="H19" s="503"/>
      <c r="I19" s="502"/>
      <c r="J19" s="503"/>
      <c r="K19" s="502"/>
      <c r="L19" s="503"/>
      <c r="M19" s="47"/>
      <c r="N19" s="48"/>
    </row>
    <row r="20" spans="1:14" ht="13.5" customHeight="1">
      <c r="A20" s="500" t="s">
        <v>11</v>
      </c>
      <c r="B20" s="966" t="str">
        <f>Orç!C14</f>
        <v>ADMINISTRAÇÃO DE OBRA</v>
      </c>
      <c r="C20" s="967"/>
      <c r="D20" s="501">
        <f>Orç!J14</f>
        <v>0</v>
      </c>
      <c r="E20" s="502">
        <v>0.25</v>
      </c>
      <c r="F20" s="503">
        <f>D20*E20</f>
        <v>0</v>
      </c>
      <c r="G20" s="502">
        <v>0.25</v>
      </c>
      <c r="H20" s="503">
        <f>D20*G20</f>
        <v>0</v>
      </c>
      <c r="I20" s="502">
        <v>0.25</v>
      </c>
      <c r="J20" s="503">
        <f>I20*D20</f>
        <v>0</v>
      </c>
      <c r="K20" s="502">
        <v>0.25</v>
      </c>
      <c r="L20" s="503">
        <f>D20*K20</f>
        <v>0</v>
      </c>
      <c r="M20" s="47"/>
      <c r="N20" s="48"/>
    </row>
    <row r="21" spans="1:14" ht="13.5" customHeight="1">
      <c r="A21" s="500"/>
      <c r="B21" s="504"/>
      <c r="C21" s="505"/>
      <c r="D21" s="501"/>
      <c r="E21" s="502"/>
      <c r="F21" s="503">
        <f>E21*$D21</f>
        <v>0</v>
      </c>
      <c r="G21" s="502"/>
      <c r="H21" s="503">
        <f>G21*$D21</f>
        <v>0</v>
      </c>
      <c r="I21" s="502"/>
      <c r="J21" s="503">
        <f>I21*$D21</f>
        <v>0</v>
      </c>
      <c r="K21" s="502"/>
      <c r="L21" s="503">
        <f>K21*$D21</f>
        <v>0</v>
      </c>
      <c r="M21" s="47"/>
      <c r="N21" s="48"/>
    </row>
    <row r="22" spans="1:14" ht="13.5" customHeight="1">
      <c r="A22" s="500" t="s">
        <v>15</v>
      </c>
      <c r="B22" s="966" t="s">
        <v>20</v>
      </c>
      <c r="C22" s="967"/>
      <c r="D22" s="501">
        <f>Orç!J17</f>
        <v>0</v>
      </c>
      <c r="E22" s="502">
        <v>0.25</v>
      </c>
      <c r="F22" s="503">
        <f>D22*E22</f>
        <v>0</v>
      </c>
      <c r="G22" s="502">
        <v>0.25</v>
      </c>
      <c r="H22" s="503">
        <f>D22*G22</f>
        <v>0</v>
      </c>
      <c r="I22" s="502">
        <v>0.25</v>
      </c>
      <c r="J22" s="503">
        <f>I22*D22</f>
        <v>0</v>
      </c>
      <c r="K22" s="502">
        <v>0.25</v>
      </c>
      <c r="L22" s="503">
        <f>D22*K22</f>
        <v>0</v>
      </c>
      <c r="M22" s="47"/>
      <c r="N22" s="48"/>
    </row>
    <row r="23" spans="1:14" ht="13.5" customHeight="1">
      <c r="A23" s="500"/>
      <c r="B23" s="506"/>
      <c r="C23" s="507"/>
      <c r="D23" s="501"/>
      <c r="E23" s="502"/>
      <c r="F23" s="503"/>
      <c r="G23" s="502"/>
      <c r="H23" s="503"/>
      <c r="I23" s="502"/>
      <c r="J23" s="503"/>
      <c r="K23" s="502"/>
      <c r="L23" s="503"/>
      <c r="M23" s="47"/>
      <c r="N23" s="48"/>
    </row>
    <row r="24" spans="1:14" ht="13.5" customHeight="1">
      <c r="A24" s="500" t="s">
        <v>19</v>
      </c>
      <c r="B24" s="964" t="e">
        <f>Orç!#REF!</f>
        <v>#REF!</v>
      </c>
      <c r="C24" s="965"/>
      <c r="D24" s="501" t="e">
        <f>Orç!#REF!</f>
        <v>#REF!</v>
      </c>
      <c r="E24" s="502"/>
      <c r="F24" s="503" t="e">
        <f>E24*$D24</f>
        <v>#REF!</v>
      </c>
      <c r="G24" s="502">
        <v>0</v>
      </c>
      <c r="H24" s="503" t="e">
        <f>G24*$D24</f>
        <v>#REF!</v>
      </c>
      <c r="I24" s="502">
        <v>0</v>
      </c>
      <c r="J24" s="503" t="e">
        <f>I24*$D24</f>
        <v>#REF!</v>
      </c>
      <c r="K24" s="502">
        <v>1</v>
      </c>
      <c r="L24" s="503" t="e">
        <f>K24*$D24</f>
        <v>#REF!</v>
      </c>
      <c r="M24" s="47"/>
      <c r="N24" s="48"/>
    </row>
    <row r="25" spans="1:14" ht="13.5" customHeight="1">
      <c r="A25" s="500"/>
      <c r="B25" s="765"/>
      <c r="C25" s="766"/>
      <c r="D25" s="501"/>
      <c r="E25" s="502"/>
      <c r="F25" s="503"/>
      <c r="G25" s="502"/>
      <c r="H25" s="503"/>
      <c r="I25" s="502"/>
      <c r="J25" s="503"/>
      <c r="K25" s="502"/>
      <c r="L25" s="503"/>
      <c r="M25" s="47"/>
      <c r="N25" s="48"/>
    </row>
    <row r="26" spans="1:14" ht="13.5" customHeight="1">
      <c r="A26" s="767" t="s">
        <v>415</v>
      </c>
      <c r="B26" s="768" t="str">
        <f>Orç!C33</f>
        <v>DRENAGEM DE ÁGUAS PLUVIAIS</v>
      </c>
      <c r="C26" s="766"/>
      <c r="D26" s="501">
        <f>Cron!D25</f>
        <v>0</v>
      </c>
      <c r="E26" s="502"/>
      <c r="F26" s="503"/>
      <c r="G26" s="502"/>
      <c r="H26" s="503"/>
      <c r="I26" s="502">
        <v>0.5</v>
      </c>
      <c r="J26" s="503">
        <f>I26*D26</f>
        <v>0</v>
      </c>
      <c r="K26" s="502">
        <v>0.5</v>
      </c>
      <c r="L26" s="503">
        <f>K26*D26</f>
        <v>0</v>
      </c>
      <c r="M26" s="47"/>
      <c r="N26" s="48"/>
    </row>
    <row r="27" spans="1:14" ht="17.25" customHeight="1">
      <c r="A27" s="949" t="s">
        <v>98</v>
      </c>
      <c r="B27" s="950"/>
      <c r="C27" s="951"/>
      <c r="D27" s="508"/>
      <c r="E27" s="509" t="e">
        <f>ROUND(F27/$D$28,4)</f>
        <v>#REF!</v>
      </c>
      <c r="F27" s="510" t="e">
        <f>SUM(F18:F24)</f>
        <v>#REF!</v>
      </c>
      <c r="G27" s="509" t="e">
        <f>ROUND(H27/$D$28,4)</f>
        <v>#REF!</v>
      </c>
      <c r="H27" s="510" t="e">
        <f>SUM(H18:H24)</f>
        <v>#REF!</v>
      </c>
      <c r="I27" s="509" t="e">
        <f>ROUND(J27/$D$28,4)</f>
        <v>#REF!</v>
      </c>
      <c r="J27" s="510" t="e">
        <f>SUM(J18:J26)</f>
        <v>#REF!</v>
      </c>
      <c r="K27" s="509" t="e">
        <f>ROUND(L27/$D$28,4)</f>
        <v>#REF!</v>
      </c>
      <c r="L27" s="510" t="e">
        <f>SUM(L18:L26)</f>
        <v>#REF!</v>
      </c>
      <c r="N27" s="49"/>
    </row>
    <row r="28" spans="1:14" ht="17.25" customHeight="1" thickBot="1">
      <c r="A28" s="952" t="s">
        <v>99</v>
      </c>
      <c r="B28" s="953"/>
      <c r="C28" s="954"/>
      <c r="D28" s="511" t="e">
        <f>SUM(D18:D26)</f>
        <v>#REF!</v>
      </c>
      <c r="E28" s="512" t="e">
        <f>ROUND(F28/$D$28,4)</f>
        <v>#REF!</v>
      </c>
      <c r="F28" s="513" t="e">
        <f>F27</f>
        <v>#REF!</v>
      </c>
      <c r="G28" s="512" t="e">
        <f>ROUND(H28/$D$28,4)</f>
        <v>#REF!</v>
      </c>
      <c r="H28" s="514" t="e">
        <f>F28+H27</f>
        <v>#REF!</v>
      </c>
      <c r="I28" s="512" t="e">
        <f>ROUND(J28/$D$28,4)</f>
        <v>#REF!</v>
      </c>
      <c r="J28" s="514" t="e">
        <f>H28+J27</f>
        <v>#REF!</v>
      </c>
      <c r="K28" s="512" t="e">
        <f>ROUND(L28/$D$28,4)</f>
        <v>#REF!</v>
      </c>
      <c r="L28" s="514" t="e">
        <f>J28+L27</f>
        <v>#REF!</v>
      </c>
    </row>
    <row r="29" spans="1:14" ht="27" customHeight="1" thickTop="1" thickBot="1">
      <c r="A29" s="515"/>
      <c r="B29" s="516"/>
      <c r="C29" s="516"/>
      <c r="D29" s="517"/>
      <c r="E29" s="518"/>
      <c r="F29" s="519"/>
      <c r="G29" s="519"/>
      <c r="H29" s="519"/>
      <c r="I29" s="519"/>
      <c r="J29" s="519"/>
      <c r="K29" s="518"/>
      <c r="L29" s="520"/>
    </row>
    <row r="30" spans="1:14" ht="8.1" customHeight="1" thickTop="1" thickBot="1">
      <c r="A30" s="521"/>
      <c r="B30" s="522"/>
      <c r="C30" s="523"/>
      <c r="D30" s="523"/>
      <c r="E30" s="524"/>
      <c r="F30" s="525"/>
      <c r="G30" s="525"/>
      <c r="H30" s="525"/>
      <c r="I30" s="525"/>
      <c r="J30" s="525"/>
      <c r="K30" s="526"/>
      <c r="L30" s="527"/>
    </row>
    <row r="31" spans="1:14" ht="14.1" customHeight="1" thickTop="1">
      <c r="A31" s="528"/>
      <c r="B31" s="529"/>
      <c r="C31" s="530"/>
      <c r="D31" s="530"/>
      <c r="E31" s="531"/>
      <c r="F31" s="532"/>
      <c r="G31" s="532"/>
      <c r="H31" s="532"/>
      <c r="I31" s="532"/>
      <c r="J31" s="532"/>
      <c r="K31" s="533"/>
      <c r="L31" s="534"/>
    </row>
    <row r="32" spans="1:14" ht="14.1" customHeight="1">
      <c r="A32" s="535"/>
      <c r="B32" s="522"/>
      <c r="C32" s="523"/>
      <c r="D32" s="523"/>
      <c r="E32" s="524"/>
      <c r="F32" s="525"/>
      <c r="G32" s="525"/>
      <c r="H32" s="525"/>
      <c r="I32" s="525"/>
      <c r="J32" s="525"/>
      <c r="K32" s="526"/>
      <c r="L32" s="536"/>
    </row>
    <row r="33" spans="1:12" ht="14.1" customHeight="1">
      <c r="A33" s="522"/>
      <c r="B33" s="522"/>
      <c r="C33" s="523"/>
      <c r="D33" s="523"/>
      <c r="E33" s="524"/>
      <c r="F33" s="525"/>
      <c r="G33" s="525"/>
      <c r="H33" s="525"/>
      <c r="I33" s="525"/>
      <c r="J33" s="525"/>
      <c r="K33" s="526"/>
      <c r="L33" s="527"/>
    </row>
  </sheetData>
  <mergeCells count="19">
    <mergeCell ref="A1:L1"/>
    <mergeCell ref="A2:L2"/>
    <mergeCell ref="A3:L3"/>
    <mergeCell ref="F5:L5"/>
    <mergeCell ref="F8:L10"/>
    <mergeCell ref="B22:C22"/>
    <mergeCell ref="B24:C24"/>
    <mergeCell ref="A27:C27"/>
    <mergeCell ref="A28:C28"/>
    <mergeCell ref="E15:F15"/>
    <mergeCell ref="A14:A16"/>
    <mergeCell ref="B14:D14"/>
    <mergeCell ref="E14:L14"/>
    <mergeCell ref="G15:H15"/>
    <mergeCell ref="I15:J15"/>
    <mergeCell ref="K15:L15"/>
    <mergeCell ref="B18:C18"/>
    <mergeCell ref="B20:C20"/>
    <mergeCell ref="B15:C16"/>
  </mergeCells>
  <printOptions horizontalCentered="1"/>
  <pageMargins left="1.2598425196850394" right="0.59055118110236227" top="0.78740157480314965" bottom="0.31496062992125984" header="0.27559055118110237" footer="0.15748031496062992"/>
  <pageSetup paperSize="9" scale="61" orientation="landscape" r:id="rId1"/>
  <headerFooter alignWithMargins="0">
    <oddFooter>&amp;C&amp;"Arial,Negrito itálico"&amp;8Gabriela Polachini
Engenheira Civil
CREA 121120804-4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0"/>
  <sheetViews>
    <sheetView view="pageBreakPreview" zoomScaleNormal="100" zoomScaleSheetLayoutView="100" workbookViewId="0">
      <selection activeCell="D19" sqref="D19"/>
    </sheetView>
  </sheetViews>
  <sheetFormatPr defaultRowHeight="15"/>
  <cols>
    <col min="1" max="1" width="17.85546875" style="343" customWidth="1"/>
    <col min="2" max="2" width="45.42578125" style="343" customWidth="1"/>
    <col min="3" max="4" width="17.85546875" style="343" customWidth="1"/>
    <col min="5" max="256" width="9.140625" style="343"/>
    <col min="257" max="257" width="17.85546875" style="343" customWidth="1"/>
    <col min="258" max="258" width="45.42578125" style="343" customWidth="1"/>
    <col min="259" max="260" width="17.85546875" style="343" customWidth="1"/>
    <col min="261" max="512" width="9.140625" style="343"/>
    <col min="513" max="513" width="17.85546875" style="343" customWidth="1"/>
    <col min="514" max="514" width="45.42578125" style="343" customWidth="1"/>
    <col min="515" max="516" width="17.85546875" style="343" customWidth="1"/>
    <col min="517" max="768" width="9.140625" style="343"/>
    <col min="769" max="769" width="17.85546875" style="343" customWidth="1"/>
    <col min="770" max="770" width="45.42578125" style="343" customWidth="1"/>
    <col min="771" max="772" width="17.85546875" style="343" customWidth="1"/>
    <col min="773" max="1024" width="9.140625" style="343"/>
    <col min="1025" max="1025" width="17.85546875" style="343" customWidth="1"/>
    <col min="1026" max="1026" width="45.42578125" style="343" customWidth="1"/>
    <col min="1027" max="1028" width="17.85546875" style="343" customWidth="1"/>
    <col min="1029" max="1280" width="9.140625" style="343"/>
    <col min="1281" max="1281" width="17.85546875" style="343" customWidth="1"/>
    <col min="1282" max="1282" width="45.42578125" style="343" customWidth="1"/>
    <col min="1283" max="1284" width="17.85546875" style="343" customWidth="1"/>
    <col min="1285" max="1536" width="9.140625" style="343"/>
    <col min="1537" max="1537" width="17.85546875" style="343" customWidth="1"/>
    <col min="1538" max="1538" width="45.42578125" style="343" customWidth="1"/>
    <col min="1539" max="1540" width="17.85546875" style="343" customWidth="1"/>
    <col min="1541" max="1792" width="9.140625" style="343"/>
    <col min="1793" max="1793" width="17.85546875" style="343" customWidth="1"/>
    <col min="1794" max="1794" width="45.42578125" style="343" customWidth="1"/>
    <col min="1795" max="1796" width="17.85546875" style="343" customWidth="1"/>
    <col min="1797" max="2048" width="9.140625" style="343"/>
    <col min="2049" max="2049" width="17.85546875" style="343" customWidth="1"/>
    <col min="2050" max="2050" width="45.42578125" style="343" customWidth="1"/>
    <col min="2051" max="2052" width="17.85546875" style="343" customWidth="1"/>
    <col min="2053" max="2304" width="9.140625" style="343"/>
    <col min="2305" max="2305" width="17.85546875" style="343" customWidth="1"/>
    <col min="2306" max="2306" width="45.42578125" style="343" customWidth="1"/>
    <col min="2307" max="2308" width="17.85546875" style="343" customWidth="1"/>
    <col min="2309" max="2560" width="9.140625" style="343"/>
    <col min="2561" max="2561" width="17.85546875" style="343" customWidth="1"/>
    <col min="2562" max="2562" width="45.42578125" style="343" customWidth="1"/>
    <col min="2563" max="2564" width="17.85546875" style="343" customWidth="1"/>
    <col min="2565" max="2816" width="9.140625" style="343"/>
    <col min="2817" max="2817" width="17.85546875" style="343" customWidth="1"/>
    <col min="2818" max="2818" width="45.42578125" style="343" customWidth="1"/>
    <col min="2819" max="2820" width="17.85546875" style="343" customWidth="1"/>
    <col min="2821" max="3072" width="9.140625" style="343"/>
    <col min="3073" max="3073" width="17.85546875" style="343" customWidth="1"/>
    <col min="3074" max="3074" width="45.42578125" style="343" customWidth="1"/>
    <col min="3075" max="3076" width="17.85546875" style="343" customWidth="1"/>
    <col min="3077" max="3328" width="9.140625" style="343"/>
    <col min="3329" max="3329" width="17.85546875" style="343" customWidth="1"/>
    <col min="3330" max="3330" width="45.42578125" style="343" customWidth="1"/>
    <col min="3331" max="3332" width="17.85546875" style="343" customWidth="1"/>
    <col min="3333" max="3584" width="9.140625" style="343"/>
    <col min="3585" max="3585" width="17.85546875" style="343" customWidth="1"/>
    <col min="3586" max="3586" width="45.42578125" style="343" customWidth="1"/>
    <col min="3587" max="3588" width="17.85546875" style="343" customWidth="1"/>
    <col min="3589" max="3840" width="9.140625" style="343"/>
    <col min="3841" max="3841" width="17.85546875" style="343" customWidth="1"/>
    <col min="3842" max="3842" width="45.42578125" style="343" customWidth="1"/>
    <col min="3843" max="3844" width="17.85546875" style="343" customWidth="1"/>
    <col min="3845" max="4096" width="9.140625" style="343"/>
    <col min="4097" max="4097" width="17.85546875" style="343" customWidth="1"/>
    <col min="4098" max="4098" width="45.42578125" style="343" customWidth="1"/>
    <col min="4099" max="4100" width="17.85546875" style="343" customWidth="1"/>
    <col min="4101" max="4352" width="9.140625" style="343"/>
    <col min="4353" max="4353" width="17.85546875" style="343" customWidth="1"/>
    <col min="4354" max="4354" width="45.42578125" style="343" customWidth="1"/>
    <col min="4355" max="4356" width="17.85546875" style="343" customWidth="1"/>
    <col min="4357" max="4608" width="9.140625" style="343"/>
    <col min="4609" max="4609" width="17.85546875" style="343" customWidth="1"/>
    <col min="4610" max="4610" width="45.42578125" style="343" customWidth="1"/>
    <col min="4611" max="4612" width="17.85546875" style="343" customWidth="1"/>
    <col min="4613" max="4864" width="9.140625" style="343"/>
    <col min="4865" max="4865" width="17.85546875" style="343" customWidth="1"/>
    <col min="4866" max="4866" width="45.42578125" style="343" customWidth="1"/>
    <col min="4867" max="4868" width="17.85546875" style="343" customWidth="1"/>
    <col min="4869" max="5120" width="9.140625" style="343"/>
    <col min="5121" max="5121" width="17.85546875" style="343" customWidth="1"/>
    <col min="5122" max="5122" width="45.42578125" style="343" customWidth="1"/>
    <col min="5123" max="5124" width="17.85546875" style="343" customWidth="1"/>
    <col min="5125" max="5376" width="9.140625" style="343"/>
    <col min="5377" max="5377" width="17.85546875" style="343" customWidth="1"/>
    <col min="5378" max="5378" width="45.42578125" style="343" customWidth="1"/>
    <col min="5379" max="5380" width="17.85546875" style="343" customWidth="1"/>
    <col min="5381" max="5632" width="9.140625" style="343"/>
    <col min="5633" max="5633" width="17.85546875" style="343" customWidth="1"/>
    <col min="5634" max="5634" width="45.42578125" style="343" customWidth="1"/>
    <col min="5635" max="5636" width="17.85546875" style="343" customWidth="1"/>
    <col min="5637" max="5888" width="9.140625" style="343"/>
    <col min="5889" max="5889" width="17.85546875" style="343" customWidth="1"/>
    <col min="5890" max="5890" width="45.42578125" style="343" customWidth="1"/>
    <col min="5891" max="5892" width="17.85546875" style="343" customWidth="1"/>
    <col min="5893" max="6144" width="9.140625" style="343"/>
    <col min="6145" max="6145" width="17.85546875" style="343" customWidth="1"/>
    <col min="6146" max="6146" width="45.42578125" style="343" customWidth="1"/>
    <col min="6147" max="6148" width="17.85546875" style="343" customWidth="1"/>
    <col min="6149" max="6400" width="9.140625" style="343"/>
    <col min="6401" max="6401" width="17.85546875" style="343" customWidth="1"/>
    <col min="6402" max="6402" width="45.42578125" style="343" customWidth="1"/>
    <col min="6403" max="6404" width="17.85546875" style="343" customWidth="1"/>
    <col min="6405" max="6656" width="9.140625" style="343"/>
    <col min="6657" max="6657" width="17.85546875" style="343" customWidth="1"/>
    <col min="6658" max="6658" width="45.42578125" style="343" customWidth="1"/>
    <col min="6659" max="6660" width="17.85546875" style="343" customWidth="1"/>
    <col min="6661" max="6912" width="9.140625" style="343"/>
    <col min="6913" max="6913" width="17.85546875" style="343" customWidth="1"/>
    <col min="6914" max="6914" width="45.42578125" style="343" customWidth="1"/>
    <col min="6915" max="6916" width="17.85546875" style="343" customWidth="1"/>
    <col min="6917" max="7168" width="9.140625" style="343"/>
    <col min="7169" max="7169" width="17.85546875" style="343" customWidth="1"/>
    <col min="7170" max="7170" width="45.42578125" style="343" customWidth="1"/>
    <col min="7171" max="7172" width="17.85546875" style="343" customWidth="1"/>
    <col min="7173" max="7424" width="9.140625" style="343"/>
    <col min="7425" max="7425" width="17.85546875" style="343" customWidth="1"/>
    <col min="7426" max="7426" width="45.42578125" style="343" customWidth="1"/>
    <col min="7427" max="7428" width="17.85546875" style="343" customWidth="1"/>
    <col min="7429" max="7680" width="9.140625" style="343"/>
    <col min="7681" max="7681" width="17.85546875" style="343" customWidth="1"/>
    <col min="7682" max="7682" width="45.42578125" style="343" customWidth="1"/>
    <col min="7683" max="7684" width="17.85546875" style="343" customWidth="1"/>
    <col min="7685" max="7936" width="9.140625" style="343"/>
    <col min="7937" max="7937" width="17.85546875" style="343" customWidth="1"/>
    <col min="7938" max="7938" width="45.42578125" style="343" customWidth="1"/>
    <col min="7939" max="7940" width="17.85546875" style="343" customWidth="1"/>
    <col min="7941" max="8192" width="9.140625" style="343"/>
    <col min="8193" max="8193" width="17.85546875" style="343" customWidth="1"/>
    <col min="8194" max="8194" width="45.42578125" style="343" customWidth="1"/>
    <col min="8195" max="8196" width="17.85546875" style="343" customWidth="1"/>
    <col min="8197" max="8448" width="9.140625" style="343"/>
    <col min="8449" max="8449" width="17.85546875" style="343" customWidth="1"/>
    <col min="8450" max="8450" width="45.42578125" style="343" customWidth="1"/>
    <col min="8451" max="8452" width="17.85546875" style="343" customWidth="1"/>
    <col min="8453" max="8704" width="9.140625" style="343"/>
    <col min="8705" max="8705" width="17.85546875" style="343" customWidth="1"/>
    <col min="8706" max="8706" width="45.42578125" style="343" customWidth="1"/>
    <col min="8707" max="8708" width="17.85546875" style="343" customWidth="1"/>
    <col min="8709" max="8960" width="9.140625" style="343"/>
    <col min="8961" max="8961" width="17.85546875" style="343" customWidth="1"/>
    <col min="8962" max="8962" width="45.42578125" style="343" customWidth="1"/>
    <col min="8963" max="8964" width="17.85546875" style="343" customWidth="1"/>
    <col min="8965" max="9216" width="9.140625" style="343"/>
    <col min="9217" max="9217" width="17.85546875" style="343" customWidth="1"/>
    <col min="9218" max="9218" width="45.42578125" style="343" customWidth="1"/>
    <col min="9219" max="9220" width="17.85546875" style="343" customWidth="1"/>
    <col min="9221" max="9472" width="9.140625" style="343"/>
    <col min="9473" max="9473" width="17.85546875" style="343" customWidth="1"/>
    <col min="9474" max="9474" width="45.42578125" style="343" customWidth="1"/>
    <col min="9475" max="9476" width="17.85546875" style="343" customWidth="1"/>
    <col min="9477" max="9728" width="9.140625" style="343"/>
    <col min="9729" max="9729" width="17.85546875" style="343" customWidth="1"/>
    <col min="9730" max="9730" width="45.42578125" style="343" customWidth="1"/>
    <col min="9731" max="9732" width="17.85546875" style="343" customWidth="1"/>
    <col min="9733" max="9984" width="9.140625" style="343"/>
    <col min="9985" max="9985" width="17.85546875" style="343" customWidth="1"/>
    <col min="9986" max="9986" width="45.42578125" style="343" customWidth="1"/>
    <col min="9987" max="9988" width="17.85546875" style="343" customWidth="1"/>
    <col min="9989" max="10240" width="9.140625" style="343"/>
    <col min="10241" max="10241" width="17.85546875" style="343" customWidth="1"/>
    <col min="10242" max="10242" width="45.42578125" style="343" customWidth="1"/>
    <col min="10243" max="10244" width="17.85546875" style="343" customWidth="1"/>
    <col min="10245" max="10496" width="9.140625" style="343"/>
    <col min="10497" max="10497" width="17.85546875" style="343" customWidth="1"/>
    <col min="10498" max="10498" width="45.42578125" style="343" customWidth="1"/>
    <col min="10499" max="10500" width="17.85546875" style="343" customWidth="1"/>
    <col min="10501" max="10752" width="9.140625" style="343"/>
    <col min="10753" max="10753" width="17.85546875" style="343" customWidth="1"/>
    <col min="10754" max="10754" width="45.42578125" style="343" customWidth="1"/>
    <col min="10755" max="10756" width="17.85546875" style="343" customWidth="1"/>
    <col min="10757" max="11008" width="9.140625" style="343"/>
    <col min="11009" max="11009" width="17.85546875" style="343" customWidth="1"/>
    <col min="11010" max="11010" width="45.42578125" style="343" customWidth="1"/>
    <col min="11011" max="11012" width="17.85546875" style="343" customWidth="1"/>
    <col min="11013" max="11264" width="9.140625" style="343"/>
    <col min="11265" max="11265" width="17.85546875" style="343" customWidth="1"/>
    <col min="11266" max="11266" width="45.42578125" style="343" customWidth="1"/>
    <col min="11267" max="11268" width="17.85546875" style="343" customWidth="1"/>
    <col min="11269" max="11520" width="9.140625" style="343"/>
    <col min="11521" max="11521" width="17.85546875" style="343" customWidth="1"/>
    <col min="11522" max="11522" width="45.42578125" style="343" customWidth="1"/>
    <col min="11523" max="11524" width="17.85546875" style="343" customWidth="1"/>
    <col min="11525" max="11776" width="9.140625" style="343"/>
    <col min="11777" max="11777" width="17.85546875" style="343" customWidth="1"/>
    <col min="11778" max="11778" width="45.42578125" style="343" customWidth="1"/>
    <col min="11779" max="11780" width="17.85546875" style="343" customWidth="1"/>
    <col min="11781" max="12032" width="9.140625" style="343"/>
    <col min="12033" max="12033" width="17.85546875" style="343" customWidth="1"/>
    <col min="12034" max="12034" width="45.42578125" style="343" customWidth="1"/>
    <col min="12035" max="12036" width="17.85546875" style="343" customWidth="1"/>
    <col min="12037" max="12288" width="9.140625" style="343"/>
    <col min="12289" max="12289" width="17.85546875" style="343" customWidth="1"/>
    <col min="12290" max="12290" width="45.42578125" style="343" customWidth="1"/>
    <col min="12291" max="12292" width="17.85546875" style="343" customWidth="1"/>
    <col min="12293" max="12544" width="9.140625" style="343"/>
    <col min="12545" max="12545" width="17.85546875" style="343" customWidth="1"/>
    <col min="12546" max="12546" width="45.42578125" style="343" customWidth="1"/>
    <col min="12547" max="12548" width="17.85546875" style="343" customWidth="1"/>
    <col min="12549" max="12800" width="9.140625" style="343"/>
    <col min="12801" max="12801" width="17.85546875" style="343" customWidth="1"/>
    <col min="12802" max="12802" width="45.42578125" style="343" customWidth="1"/>
    <col min="12803" max="12804" width="17.85546875" style="343" customWidth="1"/>
    <col min="12805" max="13056" width="9.140625" style="343"/>
    <col min="13057" max="13057" width="17.85546875" style="343" customWidth="1"/>
    <col min="13058" max="13058" width="45.42578125" style="343" customWidth="1"/>
    <col min="13059" max="13060" width="17.85546875" style="343" customWidth="1"/>
    <col min="13061" max="13312" width="9.140625" style="343"/>
    <col min="13313" max="13313" width="17.85546875" style="343" customWidth="1"/>
    <col min="13314" max="13314" width="45.42578125" style="343" customWidth="1"/>
    <col min="13315" max="13316" width="17.85546875" style="343" customWidth="1"/>
    <col min="13317" max="13568" width="9.140625" style="343"/>
    <col min="13569" max="13569" width="17.85546875" style="343" customWidth="1"/>
    <col min="13570" max="13570" width="45.42578125" style="343" customWidth="1"/>
    <col min="13571" max="13572" width="17.85546875" style="343" customWidth="1"/>
    <col min="13573" max="13824" width="9.140625" style="343"/>
    <col min="13825" max="13825" width="17.85546875" style="343" customWidth="1"/>
    <col min="13826" max="13826" width="45.42578125" style="343" customWidth="1"/>
    <col min="13827" max="13828" width="17.85546875" style="343" customWidth="1"/>
    <col min="13829" max="14080" width="9.140625" style="343"/>
    <col min="14081" max="14081" width="17.85546875" style="343" customWidth="1"/>
    <col min="14082" max="14082" width="45.42578125" style="343" customWidth="1"/>
    <col min="14083" max="14084" width="17.85546875" style="343" customWidth="1"/>
    <col min="14085" max="14336" width="9.140625" style="343"/>
    <col min="14337" max="14337" width="17.85546875" style="343" customWidth="1"/>
    <col min="14338" max="14338" width="45.42578125" style="343" customWidth="1"/>
    <col min="14339" max="14340" width="17.85546875" style="343" customWidth="1"/>
    <col min="14341" max="14592" width="9.140625" style="343"/>
    <col min="14593" max="14593" width="17.85546875" style="343" customWidth="1"/>
    <col min="14594" max="14594" width="45.42578125" style="343" customWidth="1"/>
    <col min="14595" max="14596" width="17.85546875" style="343" customWidth="1"/>
    <col min="14597" max="14848" width="9.140625" style="343"/>
    <col min="14849" max="14849" width="17.85546875" style="343" customWidth="1"/>
    <col min="14850" max="14850" width="45.42578125" style="343" customWidth="1"/>
    <col min="14851" max="14852" width="17.85546875" style="343" customWidth="1"/>
    <col min="14853" max="15104" width="9.140625" style="343"/>
    <col min="15105" max="15105" width="17.85546875" style="343" customWidth="1"/>
    <col min="15106" max="15106" width="45.42578125" style="343" customWidth="1"/>
    <col min="15107" max="15108" width="17.85546875" style="343" customWidth="1"/>
    <col min="15109" max="15360" width="9.140625" style="343"/>
    <col min="15361" max="15361" width="17.85546875" style="343" customWidth="1"/>
    <col min="15362" max="15362" width="45.42578125" style="343" customWidth="1"/>
    <col min="15363" max="15364" width="17.85546875" style="343" customWidth="1"/>
    <col min="15365" max="15616" width="9.140625" style="343"/>
    <col min="15617" max="15617" width="17.85546875" style="343" customWidth="1"/>
    <col min="15618" max="15618" width="45.42578125" style="343" customWidth="1"/>
    <col min="15619" max="15620" width="17.85546875" style="343" customWidth="1"/>
    <col min="15621" max="15872" width="9.140625" style="343"/>
    <col min="15873" max="15873" width="17.85546875" style="343" customWidth="1"/>
    <col min="15874" max="15874" width="45.42578125" style="343" customWidth="1"/>
    <col min="15875" max="15876" width="17.85546875" style="343" customWidth="1"/>
    <col min="15877" max="16128" width="9.140625" style="343"/>
    <col min="16129" max="16129" width="17.85546875" style="343" customWidth="1"/>
    <col min="16130" max="16130" width="45.42578125" style="343" customWidth="1"/>
    <col min="16131" max="16132" width="17.85546875" style="343" customWidth="1"/>
    <col min="16133" max="16384" width="9.140625" style="343"/>
  </cols>
  <sheetData>
    <row r="1" spans="1:4" ht="15" customHeight="1">
      <c r="A1" s="992" t="s">
        <v>197</v>
      </c>
      <c r="B1" s="993"/>
      <c r="C1" s="993"/>
      <c r="D1" s="994"/>
    </row>
    <row r="2" spans="1:4">
      <c r="A2" s="344" t="str">
        <f>Orç!C2</f>
        <v>Obra: Pavimentação Asfáltica</v>
      </c>
      <c r="B2" s="345"/>
      <c r="C2" s="346"/>
      <c r="D2" s="347"/>
    </row>
    <row r="3" spans="1:4">
      <c r="A3" s="348" t="str">
        <f>Orç!C3</f>
        <v>Local: Distrito de Primaverinha</v>
      </c>
      <c r="B3" s="349"/>
      <c r="C3" s="350"/>
      <c r="D3" s="351"/>
    </row>
    <row r="4" spans="1:4">
      <c r="A4" s="352" t="str">
        <f>Orç!C5</f>
        <v>Prazo de Execução: 120 dias</v>
      </c>
      <c r="B4" s="353"/>
      <c r="C4" s="350"/>
      <c r="D4" s="351"/>
    </row>
    <row r="5" spans="1:4" ht="15.75" thickBot="1">
      <c r="A5" s="354" t="str">
        <f>Orç!C6</f>
        <v>Área: 44.699,84m²</v>
      </c>
      <c r="B5" s="355"/>
      <c r="C5" s="356"/>
      <c r="D5" s="357"/>
    </row>
    <row r="6" spans="1:4" ht="16.5" thickTop="1" thickBot="1">
      <c r="A6" s="291" t="s">
        <v>135</v>
      </c>
      <c r="B6" s="358"/>
      <c r="C6" s="359"/>
      <c r="D6" s="360"/>
    </row>
    <row r="7" spans="1:4">
      <c r="A7" s="352"/>
      <c r="B7" s="358"/>
      <c r="C7" s="359"/>
      <c r="D7" s="360"/>
    </row>
    <row r="8" spans="1:4" ht="69" customHeight="1">
      <c r="A8" s="995" t="s">
        <v>201</v>
      </c>
      <c r="B8" s="996"/>
      <c r="C8" s="996"/>
      <c r="D8" s="997"/>
    </row>
    <row r="9" spans="1:4" ht="52.5" customHeight="1">
      <c r="A9" s="998" t="s">
        <v>353</v>
      </c>
      <c r="B9" s="999"/>
      <c r="C9" s="999"/>
      <c r="D9" s="1000"/>
    </row>
    <row r="10" spans="1:4">
      <c r="A10" s="361" t="s">
        <v>5</v>
      </c>
      <c r="B10" s="1001" t="s">
        <v>101</v>
      </c>
      <c r="C10" s="1002"/>
      <c r="D10" s="362">
        <f>SUM(D11:D14)</f>
        <v>5.7499999999999996E-2</v>
      </c>
    </row>
    <row r="11" spans="1:4" ht="16.5">
      <c r="A11" s="363" t="s">
        <v>8</v>
      </c>
      <c r="B11" s="364" t="s">
        <v>198</v>
      </c>
      <c r="C11" s="365"/>
      <c r="D11" s="366">
        <v>3.85E-2</v>
      </c>
    </row>
    <row r="12" spans="1:4" ht="16.5">
      <c r="A12" s="363" t="s">
        <v>10</v>
      </c>
      <c r="B12" s="364" t="s">
        <v>134</v>
      </c>
      <c r="C12" s="365"/>
      <c r="D12" s="366">
        <v>3.3E-3</v>
      </c>
    </row>
    <row r="13" spans="1:4" ht="16.5">
      <c r="A13" s="363" t="s">
        <v>102</v>
      </c>
      <c r="B13" s="364" t="s">
        <v>104</v>
      </c>
      <c r="C13" s="365"/>
      <c r="D13" s="366">
        <v>4.8999999999999998E-3</v>
      </c>
    </row>
    <row r="14" spans="1:4" ht="16.5">
      <c r="A14" s="363" t="s">
        <v>103</v>
      </c>
      <c r="B14" s="364" t="s">
        <v>106</v>
      </c>
      <c r="C14" s="365"/>
      <c r="D14" s="366">
        <v>1.0800000000000001E-2</v>
      </c>
    </row>
    <row r="15" spans="1:4">
      <c r="A15" s="367"/>
      <c r="B15" s="359"/>
      <c r="C15" s="359"/>
      <c r="D15" s="368"/>
    </row>
    <row r="16" spans="1:4">
      <c r="A16" s="361" t="s">
        <v>15</v>
      </c>
      <c r="B16" s="1001" t="s">
        <v>110</v>
      </c>
      <c r="C16" s="1002"/>
      <c r="D16" s="362">
        <f>SUM(D17)</f>
        <v>5.8000000000000003E-2</v>
      </c>
    </row>
    <row r="17" spans="1:9">
      <c r="A17" s="363" t="s">
        <v>16</v>
      </c>
      <c r="B17" s="369" t="s">
        <v>111</v>
      </c>
      <c r="C17" s="370"/>
      <c r="D17" s="371">
        <v>5.8000000000000003E-2</v>
      </c>
    </row>
    <row r="18" spans="1:9" ht="15.75" thickBot="1">
      <c r="A18" s="367"/>
      <c r="B18" s="359"/>
      <c r="C18" s="359"/>
      <c r="D18" s="372"/>
      <c r="H18" s="373"/>
    </row>
    <row r="19" spans="1:9" ht="15.75" thickBot="1">
      <c r="A19" s="374" t="s">
        <v>19</v>
      </c>
      <c r="B19" s="1003" t="s">
        <v>112</v>
      </c>
      <c r="C19" s="1004"/>
      <c r="D19" s="375">
        <f>(((1+D11+D12+D13)*(1+D14)*(1+D17)))-1</f>
        <v>0.11936861288</v>
      </c>
      <c r="H19" s="373"/>
    </row>
    <row r="21" spans="1:9" ht="26.25" customHeight="1">
      <c r="A21" s="989" t="s">
        <v>133</v>
      </c>
      <c r="B21" s="989"/>
      <c r="C21" s="989"/>
      <c r="D21" s="989"/>
    </row>
    <row r="22" spans="1:9" ht="16.5">
      <c r="A22" s="376" t="s">
        <v>132</v>
      </c>
      <c r="B22" s="377"/>
      <c r="C22" s="377"/>
      <c r="D22" s="377"/>
    </row>
    <row r="23" spans="1:9" ht="16.5">
      <c r="A23" s="378" t="s">
        <v>131</v>
      </c>
      <c r="B23" s="377"/>
      <c r="C23" s="377"/>
      <c r="D23" s="377"/>
    </row>
    <row r="24" spans="1:9" ht="16.5">
      <c r="A24" s="378" t="s">
        <v>130</v>
      </c>
      <c r="B24" s="377"/>
      <c r="C24" s="377"/>
      <c r="D24" s="377"/>
    </row>
    <row r="25" spans="1:9" ht="16.5">
      <c r="A25" s="378" t="s">
        <v>129</v>
      </c>
      <c r="B25" s="377"/>
      <c r="C25" s="377"/>
      <c r="D25" s="377"/>
    </row>
    <row r="26" spans="1:9" ht="16.5">
      <c r="A26" s="378" t="s">
        <v>128</v>
      </c>
      <c r="B26" s="377"/>
      <c r="C26" s="379"/>
      <c r="D26" s="379"/>
      <c r="E26" s="380"/>
      <c r="F26" s="380"/>
      <c r="G26" s="380"/>
      <c r="H26" s="380"/>
      <c r="I26" s="380"/>
    </row>
    <row r="27" spans="1:9">
      <c r="A27" s="378" t="s">
        <v>127</v>
      </c>
      <c r="B27" s="381"/>
      <c r="C27" s="381"/>
      <c r="D27" s="381"/>
      <c r="E27" s="382"/>
    </row>
    <row r="28" spans="1:9">
      <c r="A28" s="378" t="s">
        <v>126</v>
      </c>
      <c r="B28" s="383"/>
      <c r="C28" s="383"/>
      <c r="D28" s="383"/>
      <c r="E28" s="382"/>
    </row>
    <row r="29" spans="1:9">
      <c r="E29" s="382"/>
    </row>
    <row r="30" spans="1:9" ht="51" customHeight="1">
      <c r="A30" s="990" t="s">
        <v>199</v>
      </c>
      <c r="B30" s="990"/>
      <c r="C30" s="990"/>
      <c r="D30" s="990"/>
      <c r="E30" s="382"/>
    </row>
    <row r="31" spans="1:9">
      <c r="E31" s="382"/>
    </row>
    <row r="32" spans="1:9" ht="33" customHeight="1">
      <c r="A32" s="991" t="s">
        <v>200</v>
      </c>
      <c r="B32" s="991"/>
      <c r="C32" s="991"/>
      <c r="D32" s="991"/>
      <c r="E32" s="382"/>
    </row>
    <row r="33" spans="3:5">
      <c r="E33" s="382"/>
    </row>
    <row r="34" spans="3:5">
      <c r="E34" s="382"/>
    </row>
    <row r="35" spans="3:5">
      <c r="E35" s="382"/>
    </row>
    <row r="36" spans="3:5">
      <c r="E36" s="382"/>
    </row>
    <row r="37" spans="3:5">
      <c r="E37" s="382"/>
    </row>
    <row r="38" spans="3:5">
      <c r="E38" s="382"/>
    </row>
    <row r="40" spans="3:5">
      <c r="C40" s="384"/>
    </row>
  </sheetData>
  <mergeCells count="9">
    <mergeCell ref="A21:D21"/>
    <mergeCell ref="A30:D30"/>
    <mergeCell ref="A32:D32"/>
    <mergeCell ref="A1:D1"/>
    <mergeCell ref="A8:D8"/>
    <mergeCell ref="A9:D9"/>
    <mergeCell ref="B10:C10"/>
    <mergeCell ref="B16:C16"/>
    <mergeCell ref="B19:C19"/>
  </mergeCells>
  <pageMargins left="0.51181102362204722" right="0.51181102362204722" top="0.78740157480314965" bottom="0.78740157480314965" header="0.31496062992125984" footer="0.31496062992125984"/>
  <pageSetup paperSize="9" orientation="portrait" r:id="rId1"/>
  <headerFooter>
    <oddFooter>&amp;L&amp;"Arial,Negrito itálico"Ari Genésio Lafin
Prefeito Municipal&amp;C&amp;"Arial,Negrito itálico"Gabriela Polachini
Engenharia Civil
CREA 121120804-4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6"/>
  <sheetViews>
    <sheetView view="pageBreakPreview" zoomScaleNormal="100" zoomScaleSheetLayoutView="100" workbookViewId="0">
      <selection activeCell="A8" sqref="A8:D8"/>
    </sheetView>
  </sheetViews>
  <sheetFormatPr defaultRowHeight="15"/>
  <cols>
    <col min="1" max="1" width="17.85546875" style="343" customWidth="1"/>
    <col min="2" max="2" width="45.42578125" style="343" customWidth="1"/>
    <col min="3" max="4" width="17.85546875" style="343" customWidth="1"/>
    <col min="5" max="256" width="9.140625" style="343"/>
    <col min="257" max="257" width="17.85546875" style="343" customWidth="1"/>
    <col min="258" max="258" width="45.42578125" style="343" customWidth="1"/>
    <col min="259" max="260" width="17.85546875" style="343" customWidth="1"/>
    <col min="261" max="512" width="9.140625" style="343"/>
    <col min="513" max="513" width="17.85546875" style="343" customWidth="1"/>
    <col min="514" max="514" width="45.42578125" style="343" customWidth="1"/>
    <col min="515" max="516" width="17.85546875" style="343" customWidth="1"/>
    <col min="517" max="768" width="9.140625" style="343"/>
    <col min="769" max="769" width="17.85546875" style="343" customWidth="1"/>
    <col min="770" max="770" width="45.42578125" style="343" customWidth="1"/>
    <col min="771" max="772" width="17.85546875" style="343" customWidth="1"/>
    <col min="773" max="1024" width="9.140625" style="343"/>
    <col min="1025" max="1025" width="17.85546875" style="343" customWidth="1"/>
    <col min="1026" max="1026" width="45.42578125" style="343" customWidth="1"/>
    <col min="1027" max="1028" width="17.85546875" style="343" customWidth="1"/>
    <col min="1029" max="1280" width="9.140625" style="343"/>
    <col min="1281" max="1281" width="17.85546875" style="343" customWidth="1"/>
    <col min="1282" max="1282" width="45.42578125" style="343" customWidth="1"/>
    <col min="1283" max="1284" width="17.85546875" style="343" customWidth="1"/>
    <col min="1285" max="1536" width="9.140625" style="343"/>
    <col min="1537" max="1537" width="17.85546875" style="343" customWidth="1"/>
    <col min="1538" max="1538" width="45.42578125" style="343" customWidth="1"/>
    <col min="1539" max="1540" width="17.85546875" style="343" customWidth="1"/>
    <col min="1541" max="1792" width="9.140625" style="343"/>
    <col min="1793" max="1793" width="17.85546875" style="343" customWidth="1"/>
    <col min="1794" max="1794" width="45.42578125" style="343" customWidth="1"/>
    <col min="1795" max="1796" width="17.85546875" style="343" customWidth="1"/>
    <col min="1797" max="2048" width="9.140625" style="343"/>
    <col min="2049" max="2049" width="17.85546875" style="343" customWidth="1"/>
    <col min="2050" max="2050" width="45.42578125" style="343" customWidth="1"/>
    <col min="2051" max="2052" width="17.85546875" style="343" customWidth="1"/>
    <col min="2053" max="2304" width="9.140625" style="343"/>
    <col min="2305" max="2305" width="17.85546875" style="343" customWidth="1"/>
    <col min="2306" max="2306" width="45.42578125" style="343" customWidth="1"/>
    <col min="2307" max="2308" width="17.85546875" style="343" customWidth="1"/>
    <col min="2309" max="2560" width="9.140625" style="343"/>
    <col min="2561" max="2561" width="17.85546875" style="343" customWidth="1"/>
    <col min="2562" max="2562" width="45.42578125" style="343" customWidth="1"/>
    <col min="2563" max="2564" width="17.85546875" style="343" customWidth="1"/>
    <col min="2565" max="2816" width="9.140625" style="343"/>
    <col min="2817" max="2817" width="17.85546875" style="343" customWidth="1"/>
    <col min="2818" max="2818" width="45.42578125" style="343" customWidth="1"/>
    <col min="2819" max="2820" width="17.85546875" style="343" customWidth="1"/>
    <col min="2821" max="3072" width="9.140625" style="343"/>
    <col min="3073" max="3073" width="17.85546875" style="343" customWidth="1"/>
    <col min="3074" max="3074" width="45.42578125" style="343" customWidth="1"/>
    <col min="3075" max="3076" width="17.85546875" style="343" customWidth="1"/>
    <col min="3077" max="3328" width="9.140625" style="343"/>
    <col min="3329" max="3329" width="17.85546875" style="343" customWidth="1"/>
    <col min="3330" max="3330" width="45.42578125" style="343" customWidth="1"/>
    <col min="3331" max="3332" width="17.85546875" style="343" customWidth="1"/>
    <col min="3333" max="3584" width="9.140625" style="343"/>
    <col min="3585" max="3585" width="17.85546875" style="343" customWidth="1"/>
    <col min="3586" max="3586" width="45.42578125" style="343" customWidth="1"/>
    <col min="3587" max="3588" width="17.85546875" style="343" customWidth="1"/>
    <col min="3589" max="3840" width="9.140625" style="343"/>
    <col min="3841" max="3841" width="17.85546875" style="343" customWidth="1"/>
    <col min="3842" max="3842" width="45.42578125" style="343" customWidth="1"/>
    <col min="3843" max="3844" width="17.85546875" style="343" customWidth="1"/>
    <col min="3845" max="4096" width="9.140625" style="343"/>
    <col min="4097" max="4097" width="17.85546875" style="343" customWidth="1"/>
    <col min="4098" max="4098" width="45.42578125" style="343" customWidth="1"/>
    <col min="4099" max="4100" width="17.85546875" style="343" customWidth="1"/>
    <col min="4101" max="4352" width="9.140625" style="343"/>
    <col min="4353" max="4353" width="17.85546875" style="343" customWidth="1"/>
    <col min="4354" max="4354" width="45.42578125" style="343" customWidth="1"/>
    <col min="4355" max="4356" width="17.85546875" style="343" customWidth="1"/>
    <col min="4357" max="4608" width="9.140625" style="343"/>
    <col min="4609" max="4609" width="17.85546875" style="343" customWidth="1"/>
    <col min="4610" max="4610" width="45.42578125" style="343" customWidth="1"/>
    <col min="4611" max="4612" width="17.85546875" style="343" customWidth="1"/>
    <col min="4613" max="4864" width="9.140625" style="343"/>
    <col min="4865" max="4865" width="17.85546875" style="343" customWidth="1"/>
    <col min="4866" max="4866" width="45.42578125" style="343" customWidth="1"/>
    <col min="4867" max="4868" width="17.85546875" style="343" customWidth="1"/>
    <col min="4869" max="5120" width="9.140625" style="343"/>
    <col min="5121" max="5121" width="17.85546875" style="343" customWidth="1"/>
    <col min="5122" max="5122" width="45.42578125" style="343" customWidth="1"/>
    <col min="5123" max="5124" width="17.85546875" style="343" customWidth="1"/>
    <col min="5125" max="5376" width="9.140625" style="343"/>
    <col min="5377" max="5377" width="17.85546875" style="343" customWidth="1"/>
    <col min="5378" max="5378" width="45.42578125" style="343" customWidth="1"/>
    <col min="5379" max="5380" width="17.85546875" style="343" customWidth="1"/>
    <col min="5381" max="5632" width="9.140625" style="343"/>
    <col min="5633" max="5633" width="17.85546875" style="343" customWidth="1"/>
    <col min="5634" max="5634" width="45.42578125" style="343" customWidth="1"/>
    <col min="5635" max="5636" width="17.85546875" style="343" customWidth="1"/>
    <col min="5637" max="5888" width="9.140625" style="343"/>
    <col min="5889" max="5889" width="17.85546875" style="343" customWidth="1"/>
    <col min="5890" max="5890" width="45.42578125" style="343" customWidth="1"/>
    <col min="5891" max="5892" width="17.85546875" style="343" customWidth="1"/>
    <col min="5893" max="6144" width="9.140625" style="343"/>
    <col min="6145" max="6145" width="17.85546875" style="343" customWidth="1"/>
    <col min="6146" max="6146" width="45.42578125" style="343" customWidth="1"/>
    <col min="6147" max="6148" width="17.85546875" style="343" customWidth="1"/>
    <col min="6149" max="6400" width="9.140625" style="343"/>
    <col min="6401" max="6401" width="17.85546875" style="343" customWidth="1"/>
    <col min="6402" max="6402" width="45.42578125" style="343" customWidth="1"/>
    <col min="6403" max="6404" width="17.85546875" style="343" customWidth="1"/>
    <col min="6405" max="6656" width="9.140625" style="343"/>
    <col min="6657" max="6657" width="17.85546875" style="343" customWidth="1"/>
    <col min="6658" max="6658" width="45.42578125" style="343" customWidth="1"/>
    <col min="6659" max="6660" width="17.85546875" style="343" customWidth="1"/>
    <col min="6661" max="6912" width="9.140625" style="343"/>
    <col min="6913" max="6913" width="17.85546875" style="343" customWidth="1"/>
    <col min="6914" max="6914" width="45.42578125" style="343" customWidth="1"/>
    <col min="6915" max="6916" width="17.85546875" style="343" customWidth="1"/>
    <col min="6917" max="7168" width="9.140625" style="343"/>
    <col min="7169" max="7169" width="17.85546875" style="343" customWidth="1"/>
    <col min="7170" max="7170" width="45.42578125" style="343" customWidth="1"/>
    <col min="7171" max="7172" width="17.85546875" style="343" customWidth="1"/>
    <col min="7173" max="7424" width="9.140625" style="343"/>
    <col min="7425" max="7425" width="17.85546875" style="343" customWidth="1"/>
    <col min="7426" max="7426" width="45.42578125" style="343" customWidth="1"/>
    <col min="7427" max="7428" width="17.85546875" style="343" customWidth="1"/>
    <col min="7429" max="7680" width="9.140625" style="343"/>
    <col min="7681" max="7681" width="17.85546875" style="343" customWidth="1"/>
    <col min="7682" max="7682" width="45.42578125" style="343" customWidth="1"/>
    <col min="7683" max="7684" width="17.85546875" style="343" customWidth="1"/>
    <col min="7685" max="7936" width="9.140625" style="343"/>
    <col min="7937" max="7937" width="17.85546875" style="343" customWidth="1"/>
    <col min="7938" max="7938" width="45.42578125" style="343" customWidth="1"/>
    <col min="7939" max="7940" width="17.85546875" style="343" customWidth="1"/>
    <col min="7941" max="8192" width="9.140625" style="343"/>
    <col min="8193" max="8193" width="17.85546875" style="343" customWidth="1"/>
    <col min="8194" max="8194" width="45.42578125" style="343" customWidth="1"/>
    <col min="8195" max="8196" width="17.85546875" style="343" customWidth="1"/>
    <col min="8197" max="8448" width="9.140625" style="343"/>
    <col min="8449" max="8449" width="17.85546875" style="343" customWidth="1"/>
    <col min="8450" max="8450" width="45.42578125" style="343" customWidth="1"/>
    <col min="8451" max="8452" width="17.85546875" style="343" customWidth="1"/>
    <col min="8453" max="8704" width="9.140625" style="343"/>
    <col min="8705" max="8705" width="17.85546875" style="343" customWidth="1"/>
    <col min="8706" max="8706" width="45.42578125" style="343" customWidth="1"/>
    <col min="8707" max="8708" width="17.85546875" style="343" customWidth="1"/>
    <col min="8709" max="8960" width="9.140625" style="343"/>
    <col min="8961" max="8961" width="17.85546875" style="343" customWidth="1"/>
    <col min="8962" max="8962" width="45.42578125" style="343" customWidth="1"/>
    <col min="8963" max="8964" width="17.85546875" style="343" customWidth="1"/>
    <col min="8965" max="9216" width="9.140625" style="343"/>
    <col min="9217" max="9217" width="17.85546875" style="343" customWidth="1"/>
    <col min="9218" max="9218" width="45.42578125" style="343" customWidth="1"/>
    <col min="9219" max="9220" width="17.85546875" style="343" customWidth="1"/>
    <col min="9221" max="9472" width="9.140625" style="343"/>
    <col min="9473" max="9473" width="17.85546875" style="343" customWidth="1"/>
    <col min="9474" max="9474" width="45.42578125" style="343" customWidth="1"/>
    <col min="9475" max="9476" width="17.85546875" style="343" customWidth="1"/>
    <col min="9477" max="9728" width="9.140625" style="343"/>
    <col min="9729" max="9729" width="17.85546875" style="343" customWidth="1"/>
    <col min="9730" max="9730" width="45.42578125" style="343" customWidth="1"/>
    <col min="9731" max="9732" width="17.85546875" style="343" customWidth="1"/>
    <col min="9733" max="9984" width="9.140625" style="343"/>
    <col min="9985" max="9985" width="17.85546875" style="343" customWidth="1"/>
    <col min="9986" max="9986" width="45.42578125" style="343" customWidth="1"/>
    <col min="9987" max="9988" width="17.85546875" style="343" customWidth="1"/>
    <col min="9989" max="10240" width="9.140625" style="343"/>
    <col min="10241" max="10241" width="17.85546875" style="343" customWidth="1"/>
    <col min="10242" max="10242" width="45.42578125" style="343" customWidth="1"/>
    <col min="10243" max="10244" width="17.85546875" style="343" customWidth="1"/>
    <col min="10245" max="10496" width="9.140625" style="343"/>
    <col min="10497" max="10497" width="17.85546875" style="343" customWidth="1"/>
    <col min="10498" max="10498" width="45.42578125" style="343" customWidth="1"/>
    <col min="10499" max="10500" width="17.85546875" style="343" customWidth="1"/>
    <col min="10501" max="10752" width="9.140625" style="343"/>
    <col min="10753" max="10753" width="17.85546875" style="343" customWidth="1"/>
    <col min="10754" max="10754" width="45.42578125" style="343" customWidth="1"/>
    <col min="10755" max="10756" width="17.85546875" style="343" customWidth="1"/>
    <col min="10757" max="11008" width="9.140625" style="343"/>
    <col min="11009" max="11009" width="17.85546875" style="343" customWidth="1"/>
    <col min="11010" max="11010" width="45.42578125" style="343" customWidth="1"/>
    <col min="11011" max="11012" width="17.85546875" style="343" customWidth="1"/>
    <col min="11013" max="11264" width="9.140625" style="343"/>
    <col min="11265" max="11265" width="17.85546875" style="343" customWidth="1"/>
    <col min="11266" max="11266" width="45.42578125" style="343" customWidth="1"/>
    <col min="11267" max="11268" width="17.85546875" style="343" customWidth="1"/>
    <col min="11269" max="11520" width="9.140625" style="343"/>
    <col min="11521" max="11521" width="17.85546875" style="343" customWidth="1"/>
    <col min="11522" max="11522" width="45.42578125" style="343" customWidth="1"/>
    <col min="11523" max="11524" width="17.85546875" style="343" customWidth="1"/>
    <col min="11525" max="11776" width="9.140625" style="343"/>
    <col min="11777" max="11777" width="17.85546875" style="343" customWidth="1"/>
    <col min="11778" max="11778" width="45.42578125" style="343" customWidth="1"/>
    <col min="11779" max="11780" width="17.85546875" style="343" customWidth="1"/>
    <col min="11781" max="12032" width="9.140625" style="343"/>
    <col min="12033" max="12033" width="17.85546875" style="343" customWidth="1"/>
    <col min="12034" max="12034" width="45.42578125" style="343" customWidth="1"/>
    <col min="12035" max="12036" width="17.85546875" style="343" customWidth="1"/>
    <col min="12037" max="12288" width="9.140625" style="343"/>
    <col min="12289" max="12289" width="17.85546875" style="343" customWidth="1"/>
    <col min="12290" max="12290" width="45.42578125" style="343" customWidth="1"/>
    <col min="12291" max="12292" width="17.85546875" style="343" customWidth="1"/>
    <col min="12293" max="12544" width="9.140625" style="343"/>
    <col min="12545" max="12545" width="17.85546875" style="343" customWidth="1"/>
    <col min="12546" max="12546" width="45.42578125" style="343" customWidth="1"/>
    <col min="12547" max="12548" width="17.85546875" style="343" customWidth="1"/>
    <col min="12549" max="12800" width="9.140625" style="343"/>
    <col min="12801" max="12801" width="17.85546875" style="343" customWidth="1"/>
    <col min="12802" max="12802" width="45.42578125" style="343" customWidth="1"/>
    <col min="12803" max="12804" width="17.85546875" style="343" customWidth="1"/>
    <col min="12805" max="13056" width="9.140625" style="343"/>
    <col min="13057" max="13057" width="17.85546875" style="343" customWidth="1"/>
    <col min="13058" max="13058" width="45.42578125" style="343" customWidth="1"/>
    <col min="13059" max="13060" width="17.85546875" style="343" customWidth="1"/>
    <col min="13061" max="13312" width="9.140625" style="343"/>
    <col min="13313" max="13313" width="17.85546875" style="343" customWidth="1"/>
    <col min="13314" max="13314" width="45.42578125" style="343" customWidth="1"/>
    <col min="13315" max="13316" width="17.85546875" style="343" customWidth="1"/>
    <col min="13317" max="13568" width="9.140625" style="343"/>
    <col min="13569" max="13569" width="17.85546875" style="343" customWidth="1"/>
    <col min="13570" max="13570" width="45.42578125" style="343" customWidth="1"/>
    <col min="13571" max="13572" width="17.85546875" style="343" customWidth="1"/>
    <col min="13573" max="13824" width="9.140625" style="343"/>
    <col min="13825" max="13825" width="17.85546875" style="343" customWidth="1"/>
    <col min="13826" max="13826" width="45.42578125" style="343" customWidth="1"/>
    <col min="13827" max="13828" width="17.85546875" style="343" customWidth="1"/>
    <col min="13829" max="14080" width="9.140625" style="343"/>
    <col min="14081" max="14081" width="17.85546875" style="343" customWidth="1"/>
    <col min="14082" max="14082" width="45.42578125" style="343" customWidth="1"/>
    <col min="14083" max="14084" width="17.85546875" style="343" customWidth="1"/>
    <col min="14085" max="14336" width="9.140625" style="343"/>
    <col min="14337" max="14337" width="17.85546875" style="343" customWidth="1"/>
    <col min="14338" max="14338" width="45.42578125" style="343" customWidth="1"/>
    <col min="14339" max="14340" width="17.85546875" style="343" customWidth="1"/>
    <col min="14341" max="14592" width="9.140625" style="343"/>
    <col min="14593" max="14593" width="17.85546875" style="343" customWidth="1"/>
    <col min="14594" max="14594" width="45.42578125" style="343" customWidth="1"/>
    <col min="14595" max="14596" width="17.85546875" style="343" customWidth="1"/>
    <col min="14597" max="14848" width="9.140625" style="343"/>
    <col min="14849" max="14849" width="17.85546875" style="343" customWidth="1"/>
    <col min="14850" max="14850" width="45.42578125" style="343" customWidth="1"/>
    <col min="14851" max="14852" width="17.85546875" style="343" customWidth="1"/>
    <col min="14853" max="15104" width="9.140625" style="343"/>
    <col min="15105" max="15105" width="17.85546875" style="343" customWidth="1"/>
    <col min="15106" max="15106" width="45.42578125" style="343" customWidth="1"/>
    <col min="15107" max="15108" width="17.85546875" style="343" customWidth="1"/>
    <col min="15109" max="15360" width="9.140625" style="343"/>
    <col min="15361" max="15361" width="17.85546875" style="343" customWidth="1"/>
    <col min="15362" max="15362" width="45.42578125" style="343" customWidth="1"/>
    <col min="15363" max="15364" width="17.85546875" style="343" customWidth="1"/>
    <col min="15365" max="15616" width="9.140625" style="343"/>
    <col min="15617" max="15617" width="17.85546875" style="343" customWidth="1"/>
    <col min="15618" max="15618" width="45.42578125" style="343" customWidth="1"/>
    <col min="15619" max="15620" width="17.85546875" style="343" customWidth="1"/>
    <col min="15621" max="15872" width="9.140625" style="343"/>
    <col min="15873" max="15873" width="17.85546875" style="343" customWidth="1"/>
    <col min="15874" max="15874" width="45.42578125" style="343" customWidth="1"/>
    <col min="15875" max="15876" width="17.85546875" style="343" customWidth="1"/>
    <col min="15877" max="16128" width="9.140625" style="343"/>
    <col min="16129" max="16129" width="17.85546875" style="343" customWidth="1"/>
    <col min="16130" max="16130" width="45.42578125" style="343" customWidth="1"/>
    <col min="16131" max="16132" width="17.85546875" style="343" customWidth="1"/>
    <col min="16133" max="16384" width="9.140625" style="343"/>
  </cols>
  <sheetData>
    <row r="1" spans="1:4" ht="15" customHeight="1">
      <c r="A1" s="992" t="s">
        <v>100</v>
      </c>
      <c r="B1" s="993"/>
      <c r="C1" s="993"/>
      <c r="D1" s="994"/>
    </row>
    <row r="2" spans="1:4">
      <c r="A2" s="344" t="str">
        <f>Orç!C2</f>
        <v>Obra: Pavimentação Asfáltica</v>
      </c>
      <c r="B2" s="345"/>
      <c r="C2" s="346"/>
      <c r="D2" s="347"/>
    </row>
    <row r="3" spans="1:4">
      <c r="A3" s="348" t="str">
        <f>Orç!C3</f>
        <v>Local: Distrito de Primaverinha</v>
      </c>
      <c r="B3" s="349"/>
      <c r="C3" s="350"/>
      <c r="D3" s="351"/>
    </row>
    <row r="4" spans="1:4">
      <c r="A4" s="352" t="str">
        <f>Orç!C5</f>
        <v>Prazo de Execução: 120 dias</v>
      </c>
      <c r="B4" s="353"/>
      <c r="C4" s="350"/>
      <c r="D4" s="351"/>
    </row>
    <row r="5" spans="1:4" ht="15.75" thickBot="1">
      <c r="A5" s="354" t="str">
        <f>Orç!C6</f>
        <v>Área: 44.699,84m²</v>
      </c>
      <c r="B5" s="355"/>
      <c r="C5" s="356"/>
      <c r="D5" s="357"/>
    </row>
    <row r="6" spans="1:4" ht="16.5" thickTop="1" thickBot="1">
      <c r="A6" s="291" t="s">
        <v>135</v>
      </c>
      <c r="B6" s="358"/>
      <c r="C6" s="359"/>
      <c r="D6" s="360"/>
    </row>
    <row r="7" spans="1:4">
      <c r="A7" s="352"/>
      <c r="B7" s="358"/>
      <c r="C7" s="359"/>
      <c r="D7" s="360"/>
    </row>
    <row r="8" spans="1:4" ht="69" customHeight="1">
      <c r="A8" s="995" t="s">
        <v>432</v>
      </c>
      <c r="B8" s="996"/>
      <c r="C8" s="996"/>
      <c r="D8" s="997"/>
    </row>
    <row r="9" spans="1:4" ht="52.5" customHeight="1">
      <c r="A9" s="998" t="s">
        <v>353</v>
      </c>
      <c r="B9" s="999"/>
      <c r="C9" s="999"/>
      <c r="D9" s="1000"/>
    </row>
    <row r="10" spans="1:4">
      <c r="A10" s="361" t="s">
        <v>5</v>
      </c>
      <c r="B10" s="1001" t="s">
        <v>101</v>
      </c>
      <c r="C10" s="1002"/>
      <c r="D10" s="362">
        <f>SUM(D11:D14)</f>
        <v>5.7499999999999996E-2</v>
      </c>
    </row>
    <row r="11" spans="1:4" ht="16.5">
      <c r="A11" s="363" t="s">
        <v>8</v>
      </c>
      <c r="B11" s="364" t="s">
        <v>198</v>
      </c>
      <c r="C11" s="365"/>
      <c r="D11" s="366">
        <v>3.85E-2</v>
      </c>
    </row>
    <row r="12" spans="1:4" ht="16.5">
      <c r="A12" s="363" t="s">
        <v>10</v>
      </c>
      <c r="B12" s="364" t="s">
        <v>134</v>
      </c>
      <c r="C12" s="365"/>
      <c r="D12" s="366">
        <v>3.3E-3</v>
      </c>
    </row>
    <row r="13" spans="1:4" ht="16.5">
      <c r="A13" s="363" t="s">
        <v>102</v>
      </c>
      <c r="B13" s="364" t="s">
        <v>104</v>
      </c>
      <c r="C13" s="365"/>
      <c r="D13" s="366">
        <v>4.8999999999999998E-3</v>
      </c>
    </row>
    <row r="14" spans="1:4" ht="16.5">
      <c r="A14" s="363" t="s">
        <v>103</v>
      </c>
      <c r="B14" s="364" t="s">
        <v>106</v>
      </c>
      <c r="C14" s="365"/>
      <c r="D14" s="366">
        <v>1.0800000000000001E-2</v>
      </c>
    </row>
    <row r="15" spans="1:4">
      <c r="A15" s="367"/>
      <c r="B15" s="359"/>
      <c r="C15" s="359"/>
      <c r="D15" s="385"/>
    </row>
    <row r="16" spans="1:4">
      <c r="A16" s="361" t="s">
        <v>11</v>
      </c>
      <c r="B16" s="1001" t="s">
        <v>107</v>
      </c>
      <c r="C16" s="1002"/>
      <c r="D16" s="362">
        <f>SUM(D17:D20)</f>
        <v>0.10149999999999999</v>
      </c>
    </row>
    <row r="17" spans="1:9" ht="16.5">
      <c r="A17" s="363" t="s">
        <v>12</v>
      </c>
      <c r="B17" s="364" t="s">
        <v>108</v>
      </c>
      <c r="C17" s="370"/>
      <c r="D17" s="386">
        <v>6.4999999999999997E-3</v>
      </c>
    </row>
    <row r="18" spans="1:9" ht="16.5">
      <c r="A18" s="363" t="s">
        <v>13</v>
      </c>
      <c r="B18" s="364" t="s">
        <v>109</v>
      </c>
      <c r="C18" s="387"/>
      <c r="D18" s="388">
        <v>0.03</v>
      </c>
      <c r="E18" s="380"/>
      <c r="F18" s="380"/>
      <c r="G18" s="380"/>
      <c r="H18" s="380"/>
      <c r="I18" s="380"/>
    </row>
    <row r="19" spans="1:9" ht="16.5">
      <c r="A19" s="363" t="s">
        <v>14</v>
      </c>
      <c r="B19" s="364" t="s">
        <v>414</v>
      </c>
      <c r="C19" s="387"/>
      <c r="D19" s="388">
        <v>4.4999999999999998E-2</v>
      </c>
      <c r="E19" s="380"/>
      <c r="F19" s="380"/>
      <c r="G19" s="380"/>
      <c r="H19" s="380"/>
      <c r="I19" s="380"/>
    </row>
    <row r="20" spans="1:9" ht="16.5">
      <c r="A20" s="363" t="s">
        <v>86</v>
      </c>
      <c r="B20" s="364" t="s">
        <v>202</v>
      </c>
      <c r="C20" s="365"/>
      <c r="D20" s="366">
        <v>0.02</v>
      </c>
    </row>
    <row r="21" spans="1:9">
      <c r="A21" s="367"/>
      <c r="B21" s="359"/>
      <c r="C21" s="359"/>
      <c r="D21" s="368"/>
    </row>
    <row r="22" spans="1:9">
      <c r="A22" s="361" t="s">
        <v>15</v>
      </c>
      <c r="B22" s="1001" t="s">
        <v>110</v>
      </c>
      <c r="C22" s="1002"/>
      <c r="D22" s="362">
        <f>SUM(D23)</f>
        <v>6.0999999999999999E-2</v>
      </c>
    </row>
    <row r="23" spans="1:9">
      <c r="A23" s="363" t="s">
        <v>16</v>
      </c>
      <c r="B23" s="369" t="s">
        <v>111</v>
      </c>
      <c r="C23" s="370"/>
      <c r="D23" s="371">
        <v>6.0999999999999999E-2</v>
      </c>
    </row>
    <row r="24" spans="1:9" ht="15.75" thickBot="1">
      <c r="A24" s="367"/>
      <c r="B24" s="359"/>
      <c r="C24" s="359"/>
      <c r="D24" s="372"/>
      <c r="H24" s="373"/>
    </row>
    <row r="25" spans="1:9" ht="15.75" thickBot="1">
      <c r="A25" s="374" t="s">
        <v>19</v>
      </c>
      <c r="B25" s="1003" t="s">
        <v>112</v>
      </c>
      <c r="C25" s="1004"/>
      <c r="D25" s="375">
        <f>(((1+D11+D12+D13)*(1+D14)*(1+D23))/(1-D16))-1</f>
        <v>0.2493518374624375</v>
      </c>
      <c r="H25" s="373"/>
    </row>
    <row r="27" spans="1:9" ht="26.25" customHeight="1">
      <c r="A27" s="989" t="s">
        <v>133</v>
      </c>
      <c r="B27" s="989"/>
      <c r="C27" s="989"/>
      <c r="D27" s="989"/>
    </row>
    <row r="28" spans="1:9" ht="16.5">
      <c r="A28" s="376" t="s">
        <v>132</v>
      </c>
      <c r="B28" s="377"/>
      <c r="C28" s="377"/>
      <c r="D28" s="377"/>
    </row>
    <row r="29" spans="1:9" ht="16.5">
      <c r="A29" s="378" t="s">
        <v>131</v>
      </c>
      <c r="B29" s="377"/>
      <c r="C29" s="377"/>
      <c r="D29" s="377"/>
    </row>
    <row r="30" spans="1:9" ht="16.5">
      <c r="A30" s="378" t="s">
        <v>130</v>
      </c>
      <c r="B30" s="377"/>
      <c r="C30" s="377"/>
      <c r="D30" s="377"/>
    </row>
    <row r="31" spans="1:9" ht="16.5">
      <c r="A31" s="378" t="s">
        <v>129</v>
      </c>
      <c r="B31" s="377"/>
      <c r="C31" s="377"/>
      <c r="D31" s="377"/>
    </row>
    <row r="32" spans="1:9" ht="16.5">
      <c r="A32" s="378" t="s">
        <v>128</v>
      </c>
      <c r="B32" s="377"/>
      <c r="C32" s="379"/>
      <c r="D32" s="379"/>
      <c r="E32" s="380"/>
      <c r="F32" s="380"/>
      <c r="G32" s="380"/>
      <c r="H32" s="380"/>
      <c r="I32" s="380"/>
    </row>
    <row r="33" spans="1:5">
      <c r="A33" s="378" t="s">
        <v>127</v>
      </c>
      <c r="B33" s="381"/>
      <c r="C33" s="381"/>
      <c r="D33" s="381"/>
      <c r="E33" s="382"/>
    </row>
    <row r="34" spans="1:5">
      <c r="A34" s="378" t="s">
        <v>126</v>
      </c>
      <c r="B34" s="383"/>
      <c r="C34" s="383"/>
      <c r="D34" s="383"/>
      <c r="E34" s="382"/>
    </row>
    <row r="35" spans="1:5">
      <c r="E35" s="382"/>
    </row>
    <row r="36" spans="1:5" ht="51" customHeight="1">
      <c r="A36" s="990" t="s">
        <v>199</v>
      </c>
      <c r="B36" s="990"/>
      <c r="C36" s="990"/>
      <c r="D36" s="990"/>
      <c r="E36" s="382"/>
    </row>
    <row r="37" spans="1:5">
      <c r="E37" s="382"/>
    </row>
    <row r="38" spans="1:5" ht="33" customHeight="1">
      <c r="A38" s="991" t="s">
        <v>200</v>
      </c>
      <c r="B38" s="991"/>
      <c r="C38" s="991"/>
      <c r="D38" s="991"/>
      <c r="E38" s="382"/>
    </row>
    <row r="39" spans="1:5">
      <c r="E39" s="382"/>
    </row>
    <row r="40" spans="1:5">
      <c r="E40" s="382"/>
    </row>
    <row r="41" spans="1:5">
      <c r="E41" s="382"/>
    </row>
    <row r="42" spans="1:5">
      <c r="E42" s="382"/>
    </row>
    <row r="43" spans="1:5">
      <c r="E43" s="382"/>
    </row>
    <row r="44" spans="1:5">
      <c r="E44" s="382"/>
    </row>
    <row r="46" spans="1:5">
      <c r="C46" s="384"/>
    </row>
  </sheetData>
  <mergeCells count="10">
    <mergeCell ref="B25:C25"/>
    <mergeCell ref="A27:D27"/>
    <mergeCell ref="A36:D36"/>
    <mergeCell ref="A38:D38"/>
    <mergeCell ref="A1:D1"/>
    <mergeCell ref="A8:D8"/>
    <mergeCell ref="A9:D9"/>
    <mergeCell ref="B10:C10"/>
    <mergeCell ref="B16:C16"/>
    <mergeCell ref="B22:C22"/>
  </mergeCells>
  <pageMargins left="0.51181102362204722" right="0.51181102362204722" top="0.78740157480314965" bottom="0.78740157480314965" header="0.31496062992125984" footer="0.31496062992125984"/>
  <pageSetup paperSize="9" orientation="portrait" r:id="rId1"/>
  <headerFooter>
    <oddFooter>&amp;L&amp;"Arial,Negrito itálico"Ari Genésio Lafin
Prefeito Municipal&amp;C&amp;"Arial,Negrito itálico"Gabriela Polachini
Engenharia Civil
CREA 121120804-4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zoomScaleNormal="100" zoomScaleSheetLayoutView="100" workbookViewId="0">
      <selection activeCell="C18" sqref="C18"/>
    </sheetView>
  </sheetViews>
  <sheetFormatPr defaultRowHeight="12"/>
  <cols>
    <col min="1" max="1" width="17.5703125" style="383" customWidth="1"/>
    <col min="2" max="2" width="12.28515625" style="383" customWidth="1"/>
    <col min="3" max="3" width="31" style="383" customWidth="1"/>
    <col min="4" max="4" width="16.28515625" style="383" customWidth="1"/>
    <col min="5" max="5" width="8.28515625" style="383" bestFit="1" customWidth="1"/>
    <col min="6" max="6" width="14" style="383" customWidth="1"/>
    <col min="7" max="7" width="7.7109375" style="383" bestFit="1" customWidth="1"/>
    <col min="8" max="8" width="18.5703125" style="383" bestFit="1" customWidth="1"/>
    <col min="9" max="9" width="7.7109375" style="383" bestFit="1" customWidth="1"/>
    <col min="10" max="256" width="9.140625" style="383"/>
    <col min="257" max="257" width="17.5703125" style="383" customWidth="1"/>
    <col min="258" max="258" width="12.28515625" style="383" customWidth="1"/>
    <col min="259" max="259" width="31" style="383" customWidth="1"/>
    <col min="260" max="260" width="16.28515625" style="383" customWidth="1"/>
    <col min="261" max="261" width="8.28515625" style="383" bestFit="1" customWidth="1"/>
    <col min="262" max="262" width="14" style="383" customWidth="1"/>
    <col min="263" max="263" width="7.7109375" style="383" bestFit="1" customWidth="1"/>
    <col min="264" max="264" width="18.5703125" style="383" bestFit="1" customWidth="1"/>
    <col min="265" max="265" width="7.7109375" style="383" bestFit="1" customWidth="1"/>
    <col min="266" max="512" width="9.140625" style="383"/>
    <col min="513" max="513" width="17.5703125" style="383" customWidth="1"/>
    <col min="514" max="514" width="12.28515625" style="383" customWidth="1"/>
    <col min="515" max="515" width="31" style="383" customWidth="1"/>
    <col min="516" max="516" width="16.28515625" style="383" customWidth="1"/>
    <col min="517" max="517" width="8.28515625" style="383" bestFit="1" customWidth="1"/>
    <col min="518" max="518" width="14" style="383" customWidth="1"/>
    <col min="519" max="519" width="7.7109375" style="383" bestFit="1" customWidth="1"/>
    <col min="520" max="520" width="18.5703125" style="383" bestFit="1" customWidth="1"/>
    <col min="521" max="521" width="7.7109375" style="383" bestFit="1" customWidth="1"/>
    <col min="522" max="768" width="9.140625" style="383"/>
    <col min="769" max="769" width="17.5703125" style="383" customWidth="1"/>
    <col min="770" max="770" width="12.28515625" style="383" customWidth="1"/>
    <col min="771" max="771" width="31" style="383" customWidth="1"/>
    <col min="772" max="772" width="16.28515625" style="383" customWidth="1"/>
    <col min="773" max="773" width="8.28515625" style="383" bestFit="1" customWidth="1"/>
    <col min="774" max="774" width="14" style="383" customWidth="1"/>
    <col min="775" max="775" width="7.7109375" style="383" bestFit="1" customWidth="1"/>
    <col min="776" max="776" width="18.5703125" style="383" bestFit="1" customWidth="1"/>
    <col min="777" max="777" width="7.7109375" style="383" bestFit="1" customWidth="1"/>
    <col min="778" max="1024" width="9.140625" style="383"/>
    <col min="1025" max="1025" width="17.5703125" style="383" customWidth="1"/>
    <col min="1026" max="1026" width="12.28515625" style="383" customWidth="1"/>
    <col min="1027" max="1027" width="31" style="383" customWidth="1"/>
    <col min="1028" max="1028" width="16.28515625" style="383" customWidth="1"/>
    <col min="1029" max="1029" width="8.28515625" style="383" bestFit="1" customWidth="1"/>
    <col min="1030" max="1030" width="14" style="383" customWidth="1"/>
    <col min="1031" max="1031" width="7.7109375" style="383" bestFit="1" customWidth="1"/>
    <col min="1032" max="1032" width="18.5703125" style="383" bestFit="1" customWidth="1"/>
    <col min="1033" max="1033" width="7.7109375" style="383" bestFit="1" customWidth="1"/>
    <col min="1034" max="1280" width="9.140625" style="383"/>
    <col min="1281" max="1281" width="17.5703125" style="383" customWidth="1"/>
    <col min="1282" max="1282" width="12.28515625" style="383" customWidth="1"/>
    <col min="1283" max="1283" width="31" style="383" customWidth="1"/>
    <col min="1284" max="1284" width="16.28515625" style="383" customWidth="1"/>
    <col min="1285" max="1285" width="8.28515625" style="383" bestFit="1" customWidth="1"/>
    <col min="1286" max="1286" width="14" style="383" customWidth="1"/>
    <col min="1287" max="1287" width="7.7109375" style="383" bestFit="1" customWidth="1"/>
    <col min="1288" max="1288" width="18.5703125" style="383" bestFit="1" customWidth="1"/>
    <col min="1289" max="1289" width="7.7109375" style="383" bestFit="1" customWidth="1"/>
    <col min="1290" max="1536" width="9.140625" style="383"/>
    <col min="1537" max="1537" width="17.5703125" style="383" customWidth="1"/>
    <col min="1538" max="1538" width="12.28515625" style="383" customWidth="1"/>
    <col min="1539" max="1539" width="31" style="383" customWidth="1"/>
    <col min="1540" max="1540" width="16.28515625" style="383" customWidth="1"/>
    <col min="1541" max="1541" width="8.28515625" style="383" bestFit="1" customWidth="1"/>
    <col min="1542" max="1542" width="14" style="383" customWidth="1"/>
    <col min="1543" max="1543" width="7.7109375" style="383" bestFit="1" customWidth="1"/>
    <col min="1544" max="1544" width="18.5703125" style="383" bestFit="1" customWidth="1"/>
    <col min="1545" max="1545" width="7.7109375" style="383" bestFit="1" customWidth="1"/>
    <col min="1546" max="1792" width="9.140625" style="383"/>
    <col min="1793" max="1793" width="17.5703125" style="383" customWidth="1"/>
    <col min="1794" max="1794" width="12.28515625" style="383" customWidth="1"/>
    <col min="1795" max="1795" width="31" style="383" customWidth="1"/>
    <col min="1796" max="1796" width="16.28515625" style="383" customWidth="1"/>
    <col min="1797" max="1797" width="8.28515625" style="383" bestFit="1" customWidth="1"/>
    <col min="1798" max="1798" width="14" style="383" customWidth="1"/>
    <col min="1799" max="1799" width="7.7109375" style="383" bestFit="1" customWidth="1"/>
    <col min="1800" max="1800" width="18.5703125" style="383" bestFit="1" customWidth="1"/>
    <col min="1801" max="1801" width="7.7109375" style="383" bestFit="1" customWidth="1"/>
    <col min="1802" max="2048" width="9.140625" style="383"/>
    <col min="2049" max="2049" width="17.5703125" style="383" customWidth="1"/>
    <col min="2050" max="2050" width="12.28515625" style="383" customWidth="1"/>
    <col min="2051" max="2051" width="31" style="383" customWidth="1"/>
    <col min="2052" max="2052" width="16.28515625" style="383" customWidth="1"/>
    <col min="2053" max="2053" width="8.28515625" style="383" bestFit="1" customWidth="1"/>
    <col min="2054" max="2054" width="14" style="383" customWidth="1"/>
    <col min="2055" max="2055" width="7.7109375" style="383" bestFit="1" customWidth="1"/>
    <col min="2056" max="2056" width="18.5703125" style="383" bestFit="1" customWidth="1"/>
    <col min="2057" max="2057" width="7.7109375" style="383" bestFit="1" customWidth="1"/>
    <col min="2058" max="2304" width="9.140625" style="383"/>
    <col min="2305" max="2305" width="17.5703125" style="383" customWidth="1"/>
    <col min="2306" max="2306" width="12.28515625" style="383" customWidth="1"/>
    <col min="2307" max="2307" width="31" style="383" customWidth="1"/>
    <col min="2308" max="2308" width="16.28515625" style="383" customWidth="1"/>
    <col min="2309" max="2309" width="8.28515625" style="383" bestFit="1" customWidth="1"/>
    <col min="2310" max="2310" width="14" style="383" customWidth="1"/>
    <col min="2311" max="2311" width="7.7109375" style="383" bestFit="1" customWidth="1"/>
    <col min="2312" max="2312" width="18.5703125" style="383" bestFit="1" customWidth="1"/>
    <col min="2313" max="2313" width="7.7109375" style="383" bestFit="1" customWidth="1"/>
    <col min="2314" max="2560" width="9.140625" style="383"/>
    <col min="2561" max="2561" width="17.5703125" style="383" customWidth="1"/>
    <col min="2562" max="2562" width="12.28515625" style="383" customWidth="1"/>
    <col min="2563" max="2563" width="31" style="383" customWidth="1"/>
    <col min="2564" max="2564" width="16.28515625" style="383" customWidth="1"/>
    <col min="2565" max="2565" width="8.28515625" style="383" bestFit="1" customWidth="1"/>
    <col min="2566" max="2566" width="14" style="383" customWidth="1"/>
    <col min="2567" max="2567" width="7.7109375" style="383" bestFit="1" customWidth="1"/>
    <col min="2568" max="2568" width="18.5703125" style="383" bestFit="1" customWidth="1"/>
    <col min="2569" max="2569" width="7.7109375" style="383" bestFit="1" customWidth="1"/>
    <col min="2570" max="2816" width="9.140625" style="383"/>
    <col min="2817" max="2817" width="17.5703125" style="383" customWidth="1"/>
    <col min="2818" max="2818" width="12.28515625" style="383" customWidth="1"/>
    <col min="2819" max="2819" width="31" style="383" customWidth="1"/>
    <col min="2820" max="2820" width="16.28515625" style="383" customWidth="1"/>
    <col min="2821" max="2821" width="8.28515625" style="383" bestFit="1" customWidth="1"/>
    <col min="2822" max="2822" width="14" style="383" customWidth="1"/>
    <col min="2823" max="2823" width="7.7109375" style="383" bestFit="1" customWidth="1"/>
    <col min="2824" max="2824" width="18.5703125" style="383" bestFit="1" customWidth="1"/>
    <col min="2825" max="2825" width="7.7109375" style="383" bestFit="1" customWidth="1"/>
    <col min="2826" max="3072" width="9.140625" style="383"/>
    <col min="3073" max="3073" width="17.5703125" style="383" customWidth="1"/>
    <col min="3074" max="3074" width="12.28515625" style="383" customWidth="1"/>
    <col min="3075" max="3075" width="31" style="383" customWidth="1"/>
    <col min="3076" max="3076" width="16.28515625" style="383" customWidth="1"/>
    <col min="3077" max="3077" width="8.28515625" style="383" bestFit="1" customWidth="1"/>
    <col min="3078" max="3078" width="14" style="383" customWidth="1"/>
    <col min="3079" max="3079" width="7.7109375" style="383" bestFit="1" customWidth="1"/>
    <col min="3080" max="3080" width="18.5703125" style="383" bestFit="1" customWidth="1"/>
    <col min="3081" max="3081" width="7.7109375" style="383" bestFit="1" customWidth="1"/>
    <col min="3082" max="3328" width="9.140625" style="383"/>
    <col min="3329" max="3329" width="17.5703125" style="383" customWidth="1"/>
    <col min="3330" max="3330" width="12.28515625" style="383" customWidth="1"/>
    <col min="3331" max="3331" width="31" style="383" customWidth="1"/>
    <col min="3332" max="3332" width="16.28515625" style="383" customWidth="1"/>
    <col min="3333" max="3333" width="8.28515625" style="383" bestFit="1" customWidth="1"/>
    <col min="3334" max="3334" width="14" style="383" customWidth="1"/>
    <col min="3335" max="3335" width="7.7109375" style="383" bestFit="1" customWidth="1"/>
    <col min="3336" max="3336" width="18.5703125" style="383" bestFit="1" customWidth="1"/>
    <col min="3337" max="3337" width="7.7109375" style="383" bestFit="1" customWidth="1"/>
    <col min="3338" max="3584" width="9.140625" style="383"/>
    <col min="3585" max="3585" width="17.5703125" style="383" customWidth="1"/>
    <col min="3586" max="3586" width="12.28515625" style="383" customWidth="1"/>
    <col min="3587" max="3587" width="31" style="383" customWidth="1"/>
    <col min="3588" max="3588" width="16.28515625" style="383" customWidth="1"/>
    <col min="3589" max="3589" width="8.28515625" style="383" bestFit="1" customWidth="1"/>
    <col min="3590" max="3590" width="14" style="383" customWidth="1"/>
    <col min="3591" max="3591" width="7.7109375" style="383" bestFit="1" customWidth="1"/>
    <col min="3592" max="3592" width="18.5703125" style="383" bestFit="1" customWidth="1"/>
    <col min="3593" max="3593" width="7.7109375" style="383" bestFit="1" customWidth="1"/>
    <col min="3594" max="3840" width="9.140625" style="383"/>
    <col min="3841" max="3841" width="17.5703125" style="383" customWidth="1"/>
    <col min="3842" max="3842" width="12.28515625" style="383" customWidth="1"/>
    <col min="3843" max="3843" width="31" style="383" customWidth="1"/>
    <col min="3844" max="3844" width="16.28515625" style="383" customWidth="1"/>
    <col min="3845" max="3845" width="8.28515625" style="383" bestFit="1" customWidth="1"/>
    <col min="3846" max="3846" width="14" style="383" customWidth="1"/>
    <col min="3847" max="3847" width="7.7109375" style="383" bestFit="1" customWidth="1"/>
    <col min="3848" max="3848" width="18.5703125" style="383" bestFit="1" customWidth="1"/>
    <col min="3849" max="3849" width="7.7109375" style="383" bestFit="1" customWidth="1"/>
    <col min="3850" max="4096" width="9.140625" style="383"/>
    <col min="4097" max="4097" width="17.5703125" style="383" customWidth="1"/>
    <col min="4098" max="4098" width="12.28515625" style="383" customWidth="1"/>
    <col min="4099" max="4099" width="31" style="383" customWidth="1"/>
    <col min="4100" max="4100" width="16.28515625" style="383" customWidth="1"/>
    <col min="4101" max="4101" width="8.28515625" style="383" bestFit="1" customWidth="1"/>
    <col min="4102" max="4102" width="14" style="383" customWidth="1"/>
    <col min="4103" max="4103" width="7.7109375" style="383" bestFit="1" customWidth="1"/>
    <col min="4104" max="4104" width="18.5703125" style="383" bestFit="1" customWidth="1"/>
    <col min="4105" max="4105" width="7.7109375" style="383" bestFit="1" customWidth="1"/>
    <col min="4106" max="4352" width="9.140625" style="383"/>
    <col min="4353" max="4353" width="17.5703125" style="383" customWidth="1"/>
    <col min="4354" max="4354" width="12.28515625" style="383" customWidth="1"/>
    <col min="4355" max="4355" width="31" style="383" customWidth="1"/>
    <col min="4356" max="4356" width="16.28515625" style="383" customWidth="1"/>
    <col min="4357" max="4357" width="8.28515625" style="383" bestFit="1" customWidth="1"/>
    <col min="4358" max="4358" width="14" style="383" customWidth="1"/>
    <col min="4359" max="4359" width="7.7109375" style="383" bestFit="1" customWidth="1"/>
    <col min="4360" max="4360" width="18.5703125" style="383" bestFit="1" customWidth="1"/>
    <col min="4361" max="4361" width="7.7109375" style="383" bestFit="1" customWidth="1"/>
    <col min="4362" max="4608" width="9.140625" style="383"/>
    <col min="4609" max="4609" width="17.5703125" style="383" customWidth="1"/>
    <col min="4610" max="4610" width="12.28515625" style="383" customWidth="1"/>
    <col min="4611" max="4611" width="31" style="383" customWidth="1"/>
    <col min="4612" max="4612" width="16.28515625" style="383" customWidth="1"/>
    <col min="4613" max="4613" width="8.28515625" style="383" bestFit="1" customWidth="1"/>
    <col min="4614" max="4614" width="14" style="383" customWidth="1"/>
    <col min="4615" max="4615" width="7.7109375" style="383" bestFit="1" customWidth="1"/>
    <col min="4616" max="4616" width="18.5703125" style="383" bestFit="1" customWidth="1"/>
    <col min="4617" max="4617" width="7.7109375" style="383" bestFit="1" customWidth="1"/>
    <col min="4618" max="4864" width="9.140625" style="383"/>
    <col min="4865" max="4865" width="17.5703125" style="383" customWidth="1"/>
    <col min="4866" max="4866" width="12.28515625" style="383" customWidth="1"/>
    <col min="4867" max="4867" width="31" style="383" customWidth="1"/>
    <col min="4868" max="4868" width="16.28515625" style="383" customWidth="1"/>
    <col min="4869" max="4869" width="8.28515625" style="383" bestFit="1" customWidth="1"/>
    <col min="4870" max="4870" width="14" style="383" customWidth="1"/>
    <col min="4871" max="4871" width="7.7109375" style="383" bestFit="1" customWidth="1"/>
    <col min="4872" max="4872" width="18.5703125" style="383" bestFit="1" customWidth="1"/>
    <col min="4873" max="4873" width="7.7109375" style="383" bestFit="1" customWidth="1"/>
    <col min="4874" max="5120" width="9.140625" style="383"/>
    <col min="5121" max="5121" width="17.5703125" style="383" customWidth="1"/>
    <col min="5122" max="5122" width="12.28515625" style="383" customWidth="1"/>
    <col min="5123" max="5123" width="31" style="383" customWidth="1"/>
    <col min="5124" max="5124" width="16.28515625" style="383" customWidth="1"/>
    <col min="5125" max="5125" width="8.28515625" style="383" bestFit="1" customWidth="1"/>
    <col min="5126" max="5126" width="14" style="383" customWidth="1"/>
    <col min="5127" max="5127" width="7.7109375" style="383" bestFit="1" customWidth="1"/>
    <col min="5128" max="5128" width="18.5703125" style="383" bestFit="1" customWidth="1"/>
    <col min="5129" max="5129" width="7.7109375" style="383" bestFit="1" customWidth="1"/>
    <col min="5130" max="5376" width="9.140625" style="383"/>
    <col min="5377" max="5377" width="17.5703125" style="383" customWidth="1"/>
    <col min="5378" max="5378" width="12.28515625" style="383" customWidth="1"/>
    <col min="5379" max="5379" width="31" style="383" customWidth="1"/>
    <col min="5380" max="5380" width="16.28515625" style="383" customWidth="1"/>
    <col min="5381" max="5381" width="8.28515625" style="383" bestFit="1" customWidth="1"/>
    <col min="5382" max="5382" width="14" style="383" customWidth="1"/>
    <col min="5383" max="5383" width="7.7109375" style="383" bestFit="1" customWidth="1"/>
    <col min="5384" max="5384" width="18.5703125" style="383" bestFit="1" customWidth="1"/>
    <col min="5385" max="5385" width="7.7109375" style="383" bestFit="1" customWidth="1"/>
    <col min="5386" max="5632" width="9.140625" style="383"/>
    <col min="5633" max="5633" width="17.5703125" style="383" customWidth="1"/>
    <col min="5634" max="5634" width="12.28515625" style="383" customWidth="1"/>
    <col min="5635" max="5635" width="31" style="383" customWidth="1"/>
    <col min="5636" max="5636" width="16.28515625" style="383" customWidth="1"/>
    <col min="5637" max="5637" width="8.28515625" style="383" bestFit="1" customWidth="1"/>
    <col min="5638" max="5638" width="14" style="383" customWidth="1"/>
    <col min="5639" max="5639" width="7.7109375" style="383" bestFit="1" customWidth="1"/>
    <col min="5640" max="5640" width="18.5703125" style="383" bestFit="1" customWidth="1"/>
    <col min="5641" max="5641" width="7.7109375" style="383" bestFit="1" customWidth="1"/>
    <col min="5642" max="5888" width="9.140625" style="383"/>
    <col min="5889" max="5889" width="17.5703125" style="383" customWidth="1"/>
    <col min="5890" max="5890" width="12.28515625" style="383" customWidth="1"/>
    <col min="5891" max="5891" width="31" style="383" customWidth="1"/>
    <col min="5892" max="5892" width="16.28515625" style="383" customWidth="1"/>
    <col min="5893" max="5893" width="8.28515625" style="383" bestFit="1" customWidth="1"/>
    <col min="5894" max="5894" width="14" style="383" customWidth="1"/>
    <col min="5895" max="5895" width="7.7109375" style="383" bestFit="1" customWidth="1"/>
    <col min="5896" max="5896" width="18.5703125" style="383" bestFit="1" customWidth="1"/>
    <col min="5897" max="5897" width="7.7109375" style="383" bestFit="1" customWidth="1"/>
    <col min="5898" max="6144" width="9.140625" style="383"/>
    <col min="6145" max="6145" width="17.5703125" style="383" customWidth="1"/>
    <col min="6146" max="6146" width="12.28515625" style="383" customWidth="1"/>
    <col min="6147" max="6147" width="31" style="383" customWidth="1"/>
    <col min="6148" max="6148" width="16.28515625" style="383" customWidth="1"/>
    <col min="6149" max="6149" width="8.28515625" style="383" bestFit="1" customWidth="1"/>
    <col min="6150" max="6150" width="14" style="383" customWidth="1"/>
    <col min="6151" max="6151" width="7.7109375" style="383" bestFit="1" customWidth="1"/>
    <col min="6152" max="6152" width="18.5703125" style="383" bestFit="1" customWidth="1"/>
    <col min="6153" max="6153" width="7.7109375" style="383" bestFit="1" customWidth="1"/>
    <col min="6154" max="6400" width="9.140625" style="383"/>
    <col min="6401" max="6401" width="17.5703125" style="383" customWidth="1"/>
    <col min="6402" max="6402" width="12.28515625" style="383" customWidth="1"/>
    <col min="6403" max="6403" width="31" style="383" customWidth="1"/>
    <col min="6404" max="6404" width="16.28515625" style="383" customWidth="1"/>
    <col min="6405" max="6405" width="8.28515625" style="383" bestFit="1" customWidth="1"/>
    <col min="6406" max="6406" width="14" style="383" customWidth="1"/>
    <col min="6407" max="6407" width="7.7109375" style="383" bestFit="1" customWidth="1"/>
    <col min="6408" max="6408" width="18.5703125" style="383" bestFit="1" customWidth="1"/>
    <col min="6409" max="6409" width="7.7109375" style="383" bestFit="1" customWidth="1"/>
    <col min="6410" max="6656" width="9.140625" style="383"/>
    <col min="6657" max="6657" width="17.5703125" style="383" customWidth="1"/>
    <col min="6658" max="6658" width="12.28515625" style="383" customWidth="1"/>
    <col min="6659" max="6659" width="31" style="383" customWidth="1"/>
    <col min="6660" max="6660" width="16.28515625" style="383" customWidth="1"/>
    <col min="6661" max="6661" width="8.28515625" style="383" bestFit="1" customWidth="1"/>
    <col min="6662" max="6662" width="14" style="383" customWidth="1"/>
    <col min="6663" max="6663" width="7.7109375" style="383" bestFit="1" customWidth="1"/>
    <col min="6664" max="6664" width="18.5703125" style="383" bestFit="1" customWidth="1"/>
    <col min="6665" max="6665" width="7.7109375" style="383" bestFit="1" customWidth="1"/>
    <col min="6666" max="6912" width="9.140625" style="383"/>
    <col min="6913" max="6913" width="17.5703125" style="383" customWidth="1"/>
    <col min="6914" max="6914" width="12.28515625" style="383" customWidth="1"/>
    <col min="6915" max="6915" width="31" style="383" customWidth="1"/>
    <col min="6916" max="6916" width="16.28515625" style="383" customWidth="1"/>
    <col min="6917" max="6917" width="8.28515625" style="383" bestFit="1" customWidth="1"/>
    <col min="6918" max="6918" width="14" style="383" customWidth="1"/>
    <col min="6919" max="6919" width="7.7109375" style="383" bestFit="1" customWidth="1"/>
    <col min="6920" max="6920" width="18.5703125" style="383" bestFit="1" customWidth="1"/>
    <col min="6921" max="6921" width="7.7109375" style="383" bestFit="1" customWidth="1"/>
    <col min="6922" max="7168" width="9.140625" style="383"/>
    <col min="7169" max="7169" width="17.5703125" style="383" customWidth="1"/>
    <col min="7170" max="7170" width="12.28515625" style="383" customWidth="1"/>
    <col min="7171" max="7171" width="31" style="383" customWidth="1"/>
    <col min="7172" max="7172" width="16.28515625" style="383" customWidth="1"/>
    <col min="7173" max="7173" width="8.28515625" style="383" bestFit="1" customWidth="1"/>
    <col min="7174" max="7174" width="14" style="383" customWidth="1"/>
    <col min="7175" max="7175" width="7.7109375" style="383" bestFit="1" customWidth="1"/>
    <col min="7176" max="7176" width="18.5703125" style="383" bestFit="1" customWidth="1"/>
    <col min="7177" max="7177" width="7.7109375" style="383" bestFit="1" customWidth="1"/>
    <col min="7178" max="7424" width="9.140625" style="383"/>
    <col min="7425" max="7425" width="17.5703125" style="383" customWidth="1"/>
    <col min="7426" max="7426" width="12.28515625" style="383" customWidth="1"/>
    <col min="7427" max="7427" width="31" style="383" customWidth="1"/>
    <col min="7428" max="7428" width="16.28515625" style="383" customWidth="1"/>
    <col min="7429" max="7429" width="8.28515625" style="383" bestFit="1" customWidth="1"/>
    <col min="7430" max="7430" width="14" style="383" customWidth="1"/>
    <col min="7431" max="7431" width="7.7109375" style="383" bestFit="1" customWidth="1"/>
    <col min="7432" max="7432" width="18.5703125" style="383" bestFit="1" customWidth="1"/>
    <col min="7433" max="7433" width="7.7109375" style="383" bestFit="1" customWidth="1"/>
    <col min="7434" max="7680" width="9.140625" style="383"/>
    <col min="7681" max="7681" width="17.5703125" style="383" customWidth="1"/>
    <col min="7682" max="7682" width="12.28515625" style="383" customWidth="1"/>
    <col min="7683" max="7683" width="31" style="383" customWidth="1"/>
    <col min="7684" max="7684" width="16.28515625" style="383" customWidth="1"/>
    <col min="7685" max="7685" width="8.28515625" style="383" bestFit="1" customWidth="1"/>
    <col min="7686" max="7686" width="14" style="383" customWidth="1"/>
    <col min="7687" max="7687" width="7.7109375" style="383" bestFit="1" customWidth="1"/>
    <col min="7688" max="7688" width="18.5703125" style="383" bestFit="1" customWidth="1"/>
    <col min="7689" max="7689" width="7.7109375" style="383" bestFit="1" customWidth="1"/>
    <col min="7690" max="7936" width="9.140625" style="383"/>
    <col min="7937" max="7937" width="17.5703125" style="383" customWidth="1"/>
    <col min="7938" max="7938" width="12.28515625" style="383" customWidth="1"/>
    <col min="7939" max="7939" width="31" style="383" customWidth="1"/>
    <col min="7940" max="7940" width="16.28515625" style="383" customWidth="1"/>
    <col min="7941" max="7941" width="8.28515625" style="383" bestFit="1" customWidth="1"/>
    <col min="7942" max="7942" width="14" style="383" customWidth="1"/>
    <col min="7943" max="7943" width="7.7109375" style="383" bestFit="1" customWidth="1"/>
    <col min="7944" max="7944" width="18.5703125" style="383" bestFit="1" customWidth="1"/>
    <col min="7945" max="7945" width="7.7109375" style="383" bestFit="1" customWidth="1"/>
    <col min="7946" max="8192" width="9.140625" style="383"/>
    <col min="8193" max="8193" width="17.5703125" style="383" customWidth="1"/>
    <col min="8194" max="8194" width="12.28515625" style="383" customWidth="1"/>
    <col min="8195" max="8195" width="31" style="383" customWidth="1"/>
    <col min="8196" max="8196" width="16.28515625" style="383" customWidth="1"/>
    <col min="8197" max="8197" width="8.28515625" style="383" bestFit="1" customWidth="1"/>
    <col min="8198" max="8198" width="14" style="383" customWidth="1"/>
    <col min="8199" max="8199" width="7.7109375" style="383" bestFit="1" customWidth="1"/>
    <col min="8200" max="8200" width="18.5703125" style="383" bestFit="1" customWidth="1"/>
    <col min="8201" max="8201" width="7.7109375" style="383" bestFit="1" customWidth="1"/>
    <col min="8202" max="8448" width="9.140625" style="383"/>
    <col min="8449" max="8449" width="17.5703125" style="383" customWidth="1"/>
    <col min="8450" max="8450" width="12.28515625" style="383" customWidth="1"/>
    <col min="8451" max="8451" width="31" style="383" customWidth="1"/>
    <col min="8452" max="8452" width="16.28515625" style="383" customWidth="1"/>
    <col min="8453" max="8453" width="8.28515625" style="383" bestFit="1" customWidth="1"/>
    <col min="8454" max="8454" width="14" style="383" customWidth="1"/>
    <col min="8455" max="8455" width="7.7109375" style="383" bestFit="1" customWidth="1"/>
    <col min="8456" max="8456" width="18.5703125" style="383" bestFit="1" customWidth="1"/>
    <col min="8457" max="8457" width="7.7109375" style="383" bestFit="1" customWidth="1"/>
    <col min="8458" max="8704" width="9.140625" style="383"/>
    <col min="8705" max="8705" width="17.5703125" style="383" customWidth="1"/>
    <col min="8706" max="8706" width="12.28515625" style="383" customWidth="1"/>
    <col min="8707" max="8707" width="31" style="383" customWidth="1"/>
    <col min="8708" max="8708" width="16.28515625" style="383" customWidth="1"/>
    <col min="8709" max="8709" width="8.28515625" style="383" bestFit="1" customWidth="1"/>
    <col min="8710" max="8710" width="14" style="383" customWidth="1"/>
    <col min="8711" max="8711" width="7.7109375" style="383" bestFit="1" customWidth="1"/>
    <col min="8712" max="8712" width="18.5703125" style="383" bestFit="1" customWidth="1"/>
    <col min="8713" max="8713" width="7.7109375" style="383" bestFit="1" customWidth="1"/>
    <col min="8714" max="8960" width="9.140625" style="383"/>
    <col min="8961" max="8961" width="17.5703125" style="383" customWidth="1"/>
    <col min="8962" max="8962" width="12.28515625" style="383" customWidth="1"/>
    <col min="8963" max="8963" width="31" style="383" customWidth="1"/>
    <col min="8964" max="8964" width="16.28515625" style="383" customWidth="1"/>
    <col min="8965" max="8965" width="8.28515625" style="383" bestFit="1" customWidth="1"/>
    <col min="8966" max="8966" width="14" style="383" customWidth="1"/>
    <col min="8967" max="8967" width="7.7109375" style="383" bestFit="1" customWidth="1"/>
    <col min="8968" max="8968" width="18.5703125" style="383" bestFit="1" customWidth="1"/>
    <col min="8969" max="8969" width="7.7109375" style="383" bestFit="1" customWidth="1"/>
    <col min="8970" max="9216" width="9.140625" style="383"/>
    <col min="9217" max="9217" width="17.5703125" style="383" customWidth="1"/>
    <col min="9218" max="9218" width="12.28515625" style="383" customWidth="1"/>
    <col min="9219" max="9219" width="31" style="383" customWidth="1"/>
    <col min="9220" max="9220" width="16.28515625" style="383" customWidth="1"/>
    <col min="9221" max="9221" width="8.28515625" style="383" bestFit="1" customWidth="1"/>
    <col min="9222" max="9222" width="14" style="383" customWidth="1"/>
    <col min="9223" max="9223" width="7.7109375" style="383" bestFit="1" customWidth="1"/>
    <col min="9224" max="9224" width="18.5703125" style="383" bestFit="1" customWidth="1"/>
    <col min="9225" max="9225" width="7.7109375" style="383" bestFit="1" customWidth="1"/>
    <col min="9226" max="9472" width="9.140625" style="383"/>
    <col min="9473" max="9473" width="17.5703125" style="383" customWidth="1"/>
    <col min="9474" max="9474" width="12.28515625" style="383" customWidth="1"/>
    <col min="9475" max="9475" width="31" style="383" customWidth="1"/>
    <col min="9476" max="9476" width="16.28515625" style="383" customWidth="1"/>
    <col min="9477" max="9477" width="8.28515625" style="383" bestFit="1" customWidth="1"/>
    <col min="9478" max="9478" width="14" style="383" customWidth="1"/>
    <col min="9479" max="9479" width="7.7109375" style="383" bestFit="1" customWidth="1"/>
    <col min="9480" max="9480" width="18.5703125" style="383" bestFit="1" customWidth="1"/>
    <col min="9481" max="9481" width="7.7109375" style="383" bestFit="1" customWidth="1"/>
    <col min="9482" max="9728" width="9.140625" style="383"/>
    <col min="9729" max="9729" width="17.5703125" style="383" customWidth="1"/>
    <col min="9730" max="9730" width="12.28515625" style="383" customWidth="1"/>
    <col min="9731" max="9731" width="31" style="383" customWidth="1"/>
    <col min="9732" max="9732" width="16.28515625" style="383" customWidth="1"/>
    <col min="9733" max="9733" width="8.28515625" style="383" bestFit="1" customWidth="1"/>
    <col min="9734" max="9734" width="14" style="383" customWidth="1"/>
    <col min="9735" max="9735" width="7.7109375" style="383" bestFit="1" customWidth="1"/>
    <col min="9736" max="9736" width="18.5703125" style="383" bestFit="1" customWidth="1"/>
    <col min="9737" max="9737" width="7.7109375" style="383" bestFit="1" customWidth="1"/>
    <col min="9738" max="9984" width="9.140625" style="383"/>
    <col min="9985" max="9985" width="17.5703125" style="383" customWidth="1"/>
    <col min="9986" max="9986" width="12.28515625" style="383" customWidth="1"/>
    <col min="9987" max="9987" width="31" style="383" customWidth="1"/>
    <col min="9988" max="9988" width="16.28515625" style="383" customWidth="1"/>
    <col min="9989" max="9989" width="8.28515625" style="383" bestFit="1" customWidth="1"/>
    <col min="9990" max="9990" width="14" style="383" customWidth="1"/>
    <col min="9991" max="9991" width="7.7109375" style="383" bestFit="1" customWidth="1"/>
    <col min="9992" max="9992" width="18.5703125" style="383" bestFit="1" customWidth="1"/>
    <col min="9993" max="9993" width="7.7109375" style="383" bestFit="1" customWidth="1"/>
    <col min="9994" max="10240" width="9.140625" style="383"/>
    <col min="10241" max="10241" width="17.5703125" style="383" customWidth="1"/>
    <col min="10242" max="10242" width="12.28515625" style="383" customWidth="1"/>
    <col min="10243" max="10243" width="31" style="383" customWidth="1"/>
    <col min="10244" max="10244" width="16.28515625" style="383" customWidth="1"/>
    <col min="10245" max="10245" width="8.28515625" style="383" bestFit="1" customWidth="1"/>
    <col min="10246" max="10246" width="14" style="383" customWidth="1"/>
    <col min="10247" max="10247" width="7.7109375" style="383" bestFit="1" customWidth="1"/>
    <col min="10248" max="10248" width="18.5703125" style="383" bestFit="1" customWidth="1"/>
    <col min="10249" max="10249" width="7.7109375" style="383" bestFit="1" customWidth="1"/>
    <col min="10250" max="10496" width="9.140625" style="383"/>
    <col min="10497" max="10497" width="17.5703125" style="383" customWidth="1"/>
    <col min="10498" max="10498" width="12.28515625" style="383" customWidth="1"/>
    <col min="10499" max="10499" width="31" style="383" customWidth="1"/>
    <col min="10500" max="10500" width="16.28515625" style="383" customWidth="1"/>
    <col min="10501" max="10501" width="8.28515625" style="383" bestFit="1" customWidth="1"/>
    <col min="10502" max="10502" width="14" style="383" customWidth="1"/>
    <col min="10503" max="10503" width="7.7109375" style="383" bestFit="1" customWidth="1"/>
    <col min="10504" max="10504" width="18.5703125" style="383" bestFit="1" customWidth="1"/>
    <col min="10505" max="10505" width="7.7109375" style="383" bestFit="1" customWidth="1"/>
    <col min="10506" max="10752" width="9.140625" style="383"/>
    <col min="10753" max="10753" width="17.5703125" style="383" customWidth="1"/>
    <col min="10754" max="10754" width="12.28515625" style="383" customWidth="1"/>
    <col min="10755" max="10755" width="31" style="383" customWidth="1"/>
    <col min="10756" max="10756" width="16.28515625" style="383" customWidth="1"/>
    <col min="10757" max="10757" width="8.28515625" style="383" bestFit="1" customWidth="1"/>
    <col min="10758" max="10758" width="14" style="383" customWidth="1"/>
    <col min="10759" max="10759" width="7.7109375" style="383" bestFit="1" customWidth="1"/>
    <col min="10760" max="10760" width="18.5703125" style="383" bestFit="1" customWidth="1"/>
    <col min="10761" max="10761" width="7.7109375" style="383" bestFit="1" customWidth="1"/>
    <col min="10762" max="11008" width="9.140625" style="383"/>
    <col min="11009" max="11009" width="17.5703125" style="383" customWidth="1"/>
    <col min="11010" max="11010" width="12.28515625" style="383" customWidth="1"/>
    <col min="11011" max="11011" width="31" style="383" customWidth="1"/>
    <col min="11012" max="11012" width="16.28515625" style="383" customWidth="1"/>
    <col min="11013" max="11013" width="8.28515625" style="383" bestFit="1" customWidth="1"/>
    <col min="11014" max="11014" width="14" style="383" customWidth="1"/>
    <col min="11015" max="11015" width="7.7109375" style="383" bestFit="1" customWidth="1"/>
    <col min="11016" max="11016" width="18.5703125" style="383" bestFit="1" customWidth="1"/>
    <col min="11017" max="11017" width="7.7109375" style="383" bestFit="1" customWidth="1"/>
    <col min="11018" max="11264" width="9.140625" style="383"/>
    <col min="11265" max="11265" width="17.5703125" style="383" customWidth="1"/>
    <col min="11266" max="11266" width="12.28515625" style="383" customWidth="1"/>
    <col min="11267" max="11267" width="31" style="383" customWidth="1"/>
    <col min="11268" max="11268" width="16.28515625" style="383" customWidth="1"/>
    <col min="11269" max="11269" width="8.28515625" style="383" bestFit="1" customWidth="1"/>
    <col min="11270" max="11270" width="14" style="383" customWidth="1"/>
    <col min="11271" max="11271" width="7.7109375" style="383" bestFit="1" customWidth="1"/>
    <col min="11272" max="11272" width="18.5703125" style="383" bestFit="1" customWidth="1"/>
    <col min="11273" max="11273" width="7.7109375" style="383" bestFit="1" customWidth="1"/>
    <col min="11274" max="11520" width="9.140625" style="383"/>
    <col min="11521" max="11521" width="17.5703125" style="383" customWidth="1"/>
    <col min="11522" max="11522" width="12.28515625" style="383" customWidth="1"/>
    <col min="11523" max="11523" width="31" style="383" customWidth="1"/>
    <col min="11524" max="11524" width="16.28515625" style="383" customWidth="1"/>
    <col min="11525" max="11525" width="8.28515625" style="383" bestFit="1" customWidth="1"/>
    <col min="11526" max="11526" width="14" style="383" customWidth="1"/>
    <col min="11527" max="11527" width="7.7109375" style="383" bestFit="1" customWidth="1"/>
    <col min="11528" max="11528" width="18.5703125" style="383" bestFit="1" customWidth="1"/>
    <col min="11529" max="11529" width="7.7109375" style="383" bestFit="1" customWidth="1"/>
    <col min="11530" max="11776" width="9.140625" style="383"/>
    <col min="11777" max="11777" width="17.5703125" style="383" customWidth="1"/>
    <col min="11778" max="11778" width="12.28515625" style="383" customWidth="1"/>
    <col min="11779" max="11779" width="31" style="383" customWidth="1"/>
    <col min="11780" max="11780" width="16.28515625" style="383" customWidth="1"/>
    <col min="11781" max="11781" width="8.28515625" style="383" bestFit="1" customWidth="1"/>
    <col min="11782" max="11782" width="14" style="383" customWidth="1"/>
    <col min="11783" max="11783" width="7.7109375" style="383" bestFit="1" customWidth="1"/>
    <col min="11784" max="11784" width="18.5703125" style="383" bestFit="1" customWidth="1"/>
    <col min="11785" max="11785" width="7.7109375" style="383" bestFit="1" customWidth="1"/>
    <col min="11786" max="12032" width="9.140625" style="383"/>
    <col min="12033" max="12033" width="17.5703125" style="383" customWidth="1"/>
    <col min="12034" max="12034" width="12.28515625" style="383" customWidth="1"/>
    <col min="12035" max="12035" width="31" style="383" customWidth="1"/>
    <col min="12036" max="12036" width="16.28515625" style="383" customWidth="1"/>
    <col min="12037" max="12037" width="8.28515625" style="383" bestFit="1" customWidth="1"/>
    <col min="12038" max="12038" width="14" style="383" customWidth="1"/>
    <col min="12039" max="12039" width="7.7109375" style="383" bestFit="1" customWidth="1"/>
    <col min="12040" max="12040" width="18.5703125" style="383" bestFit="1" customWidth="1"/>
    <col min="12041" max="12041" width="7.7109375" style="383" bestFit="1" customWidth="1"/>
    <col min="12042" max="12288" width="9.140625" style="383"/>
    <col min="12289" max="12289" width="17.5703125" style="383" customWidth="1"/>
    <col min="12290" max="12290" width="12.28515625" style="383" customWidth="1"/>
    <col min="12291" max="12291" width="31" style="383" customWidth="1"/>
    <col min="12292" max="12292" width="16.28515625" style="383" customWidth="1"/>
    <col min="12293" max="12293" width="8.28515625" style="383" bestFit="1" customWidth="1"/>
    <col min="12294" max="12294" width="14" style="383" customWidth="1"/>
    <col min="12295" max="12295" width="7.7109375" style="383" bestFit="1" customWidth="1"/>
    <col min="12296" max="12296" width="18.5703125" style="383" bestFit="1" customWidth="1"/>
    <col min="12297" max="12297" width="7.7109375" style="383" bestFit="1" customWidth="1"/>
    <col min="12298" max="12544" width="9.140625" style="383"/>
    <col min="12545" max="12545" width="17.5703125" style="383" customWidth="1"/>
    <col min="12546" max="12546" width="12.28515625" style="383" customWidth="1"/>
    <col min="12547" max="12547" width="31" style="383" customWidth="1"/>
    <col min="12548" max="12548" width="16.28515625" style="383" customWidth="1"/>
    <col min="12549" max="12549" width="8.28515625" style="383" bestFit="1" customWidth="1"/>
    <col min="12550" max="12550" width="14" style="383" customWidth="1"/>
    <col min="12551" max="12551" width="7.7109375" style="383" bestFit="1" customWidth="1"/>
    <col min="12552" max="12552" width="18.5703125" style="383" bestFit="1" customWidth="1"/>
    <col min="12553" max="12553" width="7.7109375" style="383" bestFit="1" customWidth="1"/>
    <col min="12554" max="12800" width="9.140625" style="383"/>
    <col min="12801" max="12801" width="17.5703125" style="383" customWidth="1"/>
    <col min="12802" max="12802" width="12.28515625" style="383" customWidth="1"/>
    <col min="12803" max="12803" width="31" style="383" customWidth="1"/>
    <col min="12804" max="12804" width="16.28515625" style="383" customWidth="1"/>
    <col min="12805" max="12805" width="8.28515625" style="383" bestFit="1" customWidth="1"/>
    <col min="12806" max="12806" width="14" style="383" customWidth="1"/>
    <col min="12807" max="12807" width="7.7109375" style="383" bestFit="1" customWidth="1"/>
    <col min="12808" max="12808" width="18.5703125" style="383" bestFit="1" customWidth="1"/>
    <col min="12809" max="12809" width="7.7109375" style="383" bestFit="1" customWidth="1"/>
    <col min="12810" max="13056" width="9.140625" style="383"/>
    <col min="13057" max="13057" width="17.5703125" style="383" customWidth="1"/>
    <col min="13058" max="13058" width="12.28515625" style="383" customWidth="1"/>
    <col min="13059" max="13059" width="31" style="383" customWidth="1"/>
    <col min="13060" max="13060" width="16.28515625" style="383" customWidth="1"/>
    <col min="13061" max="13061" width="8.28515625" style="383" bestFit="1" customWidth="1"/>
    <col min="13062" max="13062" width="14" style="383" customWidth="1"/>
    <col min="13063" max="13063" width="7.7109375" style="383" bestFit="1" customWidth="1"/>
    <col min="13064" max="13064" width="18.5703125" style="383" bestFit="1" customWidth="1"/>
    <col min="13065" max="13065" width="7.7109375" style="383" bestFit="1" customWidth="1"/>
    <col min="13066" max="13312" width="9.140625" style="383"/>
    <col min="13313" max="13313" width="17.5703125" style="383" customWidth="1"/>
    <col min="13314" max="13314" width="12.28515625" style="383" customWidth="1"/>
    <col min="13315" max="13315" width="31" style="383" customWidth="1"/>
    <col min="13316" max="13316" width="16.28515625" style="383" customWidth="1"/>
    <col min="13317" max="13317" width="8.28515625" style="383" bestFit="1" customWidth="1"/>
    <col min="13318" max="13318" width="14" style="383" customWidth="1"/>
    <col min="13319" max="13319" width="7.7109375" style="383" bestFit="1" customWidth="1"/>
    <col min="13320" max="13320" width="18.5703125" style="383" bestFit="1" customWidth="1"/>
    <col min="13321" max="13321" width="7.7109375" style="383" bestFit="1" customWidth="1"/>
    <col min="13322" max="13568" width="9.140625" style="383"/>
    <col min="13569" max="13569" width="17.5703125" style="383" customWidth="1"/>
    <col min="13570" max="13570" width="12.28515625" style="383" customWidth="1"/>
    <col min="13571" max="13571" width="31" style="383" customWidth="1"/>
    <col min="13572" max="13572" width="16.28515625" style="383" customWidth="1"/>
    <col min="13573" max="13573" width="8.28515625" style="383" bestFit="1" customWidth="1"/>
    <col min="13574" max="13574" width="14" style="383" customWidth="1"/>
    <col min="13575" max="13575" width="7.7109375" style="383" bestFit="1" customWidth="1"/>
    <col min="13576" max="13576" width="18.5703125" style="383" bestFit="1" customWidth="1"/>
    <col min="13577" max="13577" width="7.7109375" style="383" bestFit="1" customWidth="1"/>
    <col min="13578" max="13824" width="9.140625" style="383"/>
    <col min="13825" max="13825" width="17.5703125" style="383" customWidth="1"/>
    <col min="13826" max="13826" width="12.28515625" style="383" customWidth="1"/>
    <col min="13827" max="13827" width="31" style="383" customWidth="1"/>
    <col min="13828" max="13828" width="16.28515625" style="383" customWidth="1"/>
    <col min="13829" max="13829" width="8.28515625" style="383" bestFit="1" customWidth="1"/>
    <col min="13830" max="13830" width="14" style="383" customWidth="1"/>
    <col min="13831" max="13831" width="7.7109375" style="383" bestFit="1" customWidth="1"/>
    <col min="13832" max="13832" width="18.5703125" style="383" bestFit="1" customWidth="1"/>
    <col min="13833" max="13833" width="7.7109375" style="383" bestFit="1" customWidth="1"/>
    <col min="13834" max="14080" width="9.140625" style="383"/>
    <col min="14081" max="14081" width="17.5703125" style="383" customWidth="1"/>
    <col min="14082" max="14082" width="12.28515625" style="383" customWidth="1"/>
    <col min="14083" max="14083" width="31" style="383" customWidth="1"/>
    <col min="14084" max="14084" width="16.28515625" style="383" customWidth="1"/>
    <col min="14085" max="14085" width="8.28515625" style="383" bestFit="1" customWidth="1"/>
    <col min="14086" max="14086" width="14" style="383" customWidth="1"/>
    <col min="14087" max="14087" width="7.7109375" style="383" bestFit="1" customWidth="1"/>
    <col min="14088" max="14088" width="18.5703125" style="383" bestFit="1" customWidth="1"/>
    <col min="14089" max="14089" width="7.7109375" style="383" bestFit="1" customWidth="1"/>
    <col min="14090" max="14336" width="9.140625" style="383"/>
    <col min="14337" max="14337" width="17.5703125" style="383" customWidth="1"/>
    <col min="14338" max="14338" width="12.28515625" style="383" customWidth="1"/>
    <col min="14339" max="14339" width="31" style="383" customWidth="1"/>
    <col min="14340" max="14340" width="16.28515625" style="383" customWidth="1"/>
    <col min="14341" max="14341" width="8.28515625" style="383" bestFit="1" customWidth="1"/>
    <col min="14342" max="14342" width="14" style="383" customWidth="1"/>
    <col min="14343" max="14343" width="7.7109375" style="383" bestFit="1" customWidth="1"/>
    <col min="14344" max="14344" width="18.5703125" style="383" bestFit="1" customWidth="1"/>
    <col min="14345" max="14345" width="7.7109375" style="383" bestFit="1" customWidth="1"/>
    <col min="14346" max="14592" width="9.140625" style="383"/>
    <col min="14593" max="14593" width="17.5703125" style="383" customWidth="1"/>
    <col min="14594" max="14594" width="12.28515625" style="383" customWidth="1"/>
    <col min="14595" max="14595" width="31" style="383" customWidth="1"/>
    <col min="14596" max="14596" width="16.28515625" style="383" customWidth="1"/>
    <col min="14597" max="14597" width="8.28515625" style="383" bestFit="1" customWidth="1"/>
    <col min="14598" max="14598" width="14" style="383" customWidth="1"/>
    <col min="14599" max="14599" width="7.7109375" style="383" bestFit="1" customWidth="1"/>
    <col min="14600" max="14600" width="18.5703125" style="383" bestFit="1" customWidth="1"/>
    <col min="14601" max="14601" width="7.7109375" style="383" bestFit="1" customWidth="1"/>
    <col min="14602" max="14848" width="9.140625" style="383"/>
    <col min="14849" max="14849" width="17.5703125" style="383" customWidth="1"/>
    <col min="14850" max="14850" width="12.28515625" style="383" customWidth="1"/>
    <col min="14851" max="14851" width="31" style="383" customWidth="1"/>
    <col min="14852" max="14852" width="16.28515625" style="383" customWidth="1"/>
    <col min="14853" max="14853" width="8.28515625" style="383" bestFit="1" customWidth="1"/>
    <col min="14854" max="14854" width="14" style="383" customWidth="1"/>
    <col min="14855" max="14855" width="7.7109375" style="383" bestFit="1" customWidth="1"/>
    <col min="14856" max="14856" width="18.5703125" style="383" bestFit="1" customWidth="1"/>
    <col min="14857" max="14857" width="7.7109375" style="383" bestFit="1" customWidth="1"/>
    <col min="14858" max="15104" width="9.140625" style="383"/>
    <col min="15105" max="15105" width="17.5703125" style="383" customWidth="1"/>
    <col min="15106" max="15106" width="12.28515625" style="383" customWidth="1"/>
    <col min="15107" max="15107" width="31" style="383" customWidth="1"/>
    <col min="15108" max="15108" width="16.28515625" style="383" customWidth="1"/>
    <col min="15109" max="15109" width="8.28515625" style="383" bestFit="1" customWidth="1"/>
    <col min="15110" max="15110" width="14" style="383" customWidth="1"/>
    <col min="15111" max="15111" width="7.7109375" style="383" bestFit="1" customWidth="1"/>
    <col min="15112" max="15112" width="18.5703125" style="383" bestFit="1" customWidth="1"/>
    <col min="15113" max="15113" width="7.7109375" style="383" bestFit="1" customWidth="1"/>
    <col min="15114" max="15360" width="9.140625" style="383"/>
    <col min="15361" max="15361" width="17.5703125" style="383" customWidth="1"/>
    <col min="15362" max="15362" width="12.28515625" style="383" customWidth="1"/>
    <col min="15363" max="15363" width="31" style="383" customWidth="1"/>
    <col min="15364" max="15364" width="16.28515625" style="383" customWidth="1"/>
    <col min="15365" max="15365" width="8.28515625" style="383" bestFit="1" customWidth="1"/>
    <col min="15366" max="15366" width="14" style="383" customWidth="1"/>
    <col min="15367" max="15367" width="7.7109375" style="383" bestFit="1" customWidth="1"/>
    <col min="15368" max="15368" width="18.5703125" style="383" bestFit="1" customWidth="1"/>
    <col min="15369" max="15369" width="7.7109375" style="383" bestFit="1" customWidth="1"/>
    <col min="15370" max="15616" width="9.140625" style="383"/>
    <col min="15617" max="15617" width="17.5703125" style="383" customWidth="1"/>
    <col min="15618" max="15618" width="12.28515625" style="383" customWidth="1"/>
    <col min="15619" max="15619" width="31" style="383" customWidth="1"/>
    <col min="15620" max="15620" width="16.28515625" style="383" customWidth="1"/>
    <col min="15621" max="15621" width="8.28515625" style="383" bestFit="1" customWidth="1"/>
    <col min="15622" max="15622" width="14" style="383" customWidth="1"/>
    <col min="15623" max="15623" width="7.7109375" style="383" bestFit="1" customWidth="1"/>
    <col min="15624" max="15624" width="18.5703125" style="383" bestFit="1" customWidth="1"/>
    <col min="15625" max="15625" width="7.7109375" style="383" bestFit="1" customWidth="1"/>
    <col min="15626" max="15872" width="9.140625" style="383"/>
    <col min="15873" max="15873" width="17.5703125" style="383" customWidth="1"/>
    <col min="15874" max="15874" width="12.28515625" style="383" customWidth="1"/>
    <col min="15875" max="15875" width="31" style="383" customWidth="1"/>
    <col min="15876" max="15876" width="16.28515625" style="383" customWidth="1"/>
    <col min="15877" max="15877" width="8.28515625" style="383" bestFit="1" customWidth="1"/>
    <col min="15878" max="15878" width="14" style="383" customWidth="1"/>
    <col min="15879" max="15879" width="7.7109375" style="383" bestFit="1" customWidth="1"/>
    <col min="15880" max="15880" width="18.5703125" style="383" bestFit="1" customWidth="1"/>
    <col min="15881" max="15881" width="7.7109375" style="383" bestFit="1" customWidth="1"/>
    <col min="15882" max="16128" width="9.140625" style="383"/>
    <col min="16129" max="16129" width="17.5703125" style="383" customWidth="1"/>
    <col min="16130" max="16130" width="12.28515625" style="383" customWidth="1"/>
    <col min="16131" max="16131" width="31" style="383" customWidth="1"/>
    <col min="16132" max="16132" width="16.28515625" style="383" customWidth="1"/>
    <col min="16133" max="16133" width="8.28515625" style="383" bestFit="1" customWidth="1"/>
    <col min="16134" max="16134" width="14" style="383" customWidth="1"/>
    <col min="16135" max="16135" width="7.7109375" style="383" bestFit="1" customWidth="1"/>
    <col min="16136" max="16136" width="18.5703125" style="383" bestFit="1" customWidth="1"/>
    <col min="16137" max="16137" width="7.7109375" style="383" bestFit="1" customWidth="1"/>
    <col min="16138" max="16384" width="9.140625" style="383"/>
  </cols>
  <sheetData>
    <row r="1" spans="1:9" ht="15" customHeight="1">
      <c r="A1" s="1006" t="s">
        <v>203</v>
      </c>
      <c r="B1" s="1007"/>
      <c r="C1" s="1007"/>
      <c r="D1" s="1007"/>
      <c r="E1" s="1007"/>
      <c r="F1" s="1007"/>
      <c r="G1" s="1007"/>
      <c r="H1" s="1007"/>
      <c r="I1" s="1007"/>
    </row>
    <row r="2" spans="1:9" ht="12.75" customHeight="1">
      <c r="A2" s="1006"/>
      <c r="B2" s="1007"/>
      <c r="C2" s="1007"/>
      <c r="D2" s="1007"/>
      <c r="E2" s="1007"/>
      <c r="F2" s="1007"/>
      <c r="G2" s="1007"/>
      <c r="H2" s="1007"/>
      <c r="I2" s="1007"/>
    </row>
    <row r="3" spans="1:9" ht="15.75" customHeight="1">
      <c r="A3" s="389"/>
      <c r="B3" s="390"/>
      <c r="C3" s="390"/>
      <c r="D3" s="391"/>
      <c r="E3" s="391"/>
      <c r="F3" s="1030" t="str">
        <f>Orç!D3</f>
        <v>Boletim de Referência: SINAPI Mai/2021 não desonerado</v>
      </c>
      <c r="G3" s="1030"/>
      <c r="H3" s="1030"/>
      <c r="I3" s="1030"/>
    </row>
    <row r="4" spans="1:9" ht="15.75" customHeight="1">
      <c r="A4" s="389"/>
      <c r="B4" s="392" t="str">
        <f>Orç!C2</f>
        <v>Obra: Pavimentação Asfáltica</v>
      </c>
      <c r="C4" s="393"/>
      <c r="D4" s="391"/>
      <c r="E4" s="391"/>
      <c r="F4" s="1030"/>
      <c r="G4" s="1030"/>
      <c r="H4" s="1030"/>
      <c r="I4" s="1030"/>
    </row>
    <row r="5" spans="1:9" ht="15.75" customHeight="1">
      <c r="A5" s="389"/>
      <c r="B5" s="392" t="str">
        <f>Orç!C4</f>
        <v>Tipo de Intervenção: Construção</v>
      </c>
      <c r="C5" s="390"/>
      <c r="D5" s="394"/>
      <c r="E5" s="394"/>
      <c r="F5" s="1030"/>
      <c r="G5" s="1030"/>
      <c r="H5" s="1030"/>
      <c r="I5" s="1030"/>
    </row>
    <row r="6" spans="1:9" ht="15.75" customHeight="1">
      <c r="A6" s="389"/>
      <c r="B6" s="392" t="str">
        <f>Orç!C5</f>
        <v>Prazo de Execução: 120 dias</v>
      </c>
      <c r="C6" s="390"/>
      <c r="D6" s="391"/>
      <c r="E6" s="787" t="str">
        <f>Orç!D4</f>
        <v>Data Base: Mai/2021</v>
      </c>
      <c r="G6" s="395"/>
      <c r="H6" s="396"/>
      <c r="I6" s="397"/>
    </row>
    <row r="7" spans="1:9" ht="15.75" customHeight="1">
      <c r="A7" s="389"/>
      <c r="B7" s="392" t="str">
        <f>Orç!C6</f>
        <v>Área: 44.699,84m²</v>
      </c>
      <c r="C7" s="390"/>
      <c r="D7" s="398"/>
      <c r="E7" s="787">
        <f>Orç!D5</f>
        <v>0</v>
      </c>
      <c r="G7" s="395"/>
      <c r="H7" s="399" t="s">
        <v>204</v>
      </c>
      <c r="I7" s="400">
        <f>'[20]BDI Dif'!D18</f>
        <v>0.1406</v>
      </c>
    </row>
    <row r="8" spans="1:9" ht="13.5" customHeight="1">
      <c r="A8" s="389"/>
      <c r="B8" s="401" t="s">
        <v>135</v>
      </c>
      <c r="C8" s="402"/>
      <c r="D8" s="402"/>
      <c r="E8" s="402"/>
      <c r="F8" s="402"/>
      <c r="G8" s="402"/>
      <c r="H8" s="403" t="s">
        <v>205</v>
      </c>
      <c r="I8" s="404">
        <f>'BDI 1'!D25</f>
        <v>0.2493518374624375</v>
      </c>
    </row>
    <row r="9" spans="1:9" ht="19.5">
      <c r="A9" s="1008" t="s">
        <v>88</v>
      </c>
      <c r="B9" s="1011" t="s">
        <v>89</v>
      </c>
      <c r="C9" s="1012"/>
      <c r="D9" s="1015" t="s">
        <v>206</v>
      </c>
      <c r="E9" s="1015"/>
      <c r="F9" s="1015"/>
      <c r="G9" s="1015"/>
      <c r="H9" s="1015"/>
      <c r="I9" s="1015"/>
    </row>
    <row r="10" spans="1:9" ht="15">
      <c r="A10" s="1009"/>
      <c r="B10" s="1013"/>
      <c r="C10" s="1014"/>
      <c r="D10" s="1016" t="s">
        <v>207</v>
      </c>
      <c r="E10" s="1016"/>
      <c r="F10" s="1016"/>
      <c r="G10" s="1016"/>
      <c r="H10" s="1016"/>
      <c r="I10" s="1016"/>
    </row>
    <row r="11" spans="1:9" ht="15">
      <c r="A11" s="1009"/>
      <c r="B11" s="1011" t="s">
        <v>91</v>
      </c>
      <c r="C11" s="1017"/>
      <c r="D11" s="405" t="s">
        <v>79</v>
      </c>
      <c r="E11" s="406" t="s">
        <v>208</v>
      </c>
      <c r="F11" s="407" t="s">
        <v>209</v>
      </c>
      <c r="G11" s="408" t="s">
        <v>210</v>
      </c>
      <c r="H11" s="407" t="s">
        <v>211</v>
      </c>
      <c r="I11" s="408" t="s">
        <v>210</v>
      </c>
    </row>
    <row r="12" spans="1:9" ht="15.75" thickBot="1">
      <c r="A12" s="1010"/>
      <c r="B12" s="1018"/>
      <c r="C12" s="1019"/>
      <c r="D12" s="409" t="s">
        <v>94</v>
      </c>
      <c r="E12" s="410" t="s">
        <v>95</v>
      </c>
      <c r="F12" s="411" t="s">
        <v>96</v>
      </c>
      <c r="G12" s="412" t="s">
        <v>95</v>
      </c>
      <c r="H12" s="411" t="s">
        <v>212</v>
      </c>
      <c r="I12" s="412" t="s">
        <v>95</v>
      </c>
    </row>
    <row r="13" spans="1:9" ht="48.75" customHeight="1" thickTop="1">
      <c r="A13" s="413" t="s">
        <v>5</v>
      </c>
      <c r="B13" s="1020" t="s">
        <v>213</v>
      </c>
      <c r="C13" s="1021"/>
      <c r="D13" s="414">
        <f>Orç!J49</f>
        <v>0</v>
      </c>
      <c r="E13" s="415" t="e">
        <f>D13/D15</f>
        <v>#DIV/0!</v>
      </c>
      <c r="F13" s="416">
        <f>D13-H13</f>
        <v>0</v>
      </c>
      <c r="G13" s="417" t="e">
        <f>F13/D13</f>
        <v>#DIV/0!</v>
      </c>
      <c r="H13" s="418">
        <f>D13*0.002</f>
        <v>0</v>
      </c>
      <c r="I13" s="417" t="e">
        <f>H13/D13</f>
        <v>#DIV/0!</v>
      </c>
    </row>
    <row r="14" spans="1:9" ht="18" customHeight="1">
      <c r="A14" s="1022" t="s">
        <v>98</v>
      </c>
      <c r="B14" s="1023"/>
      <c r="C14" s="1024"/>
      <c r="D14" s="419"/>
      <c r="E14" s="420"/>
      <c r="F14" s="421"/>
      <c r="G14" s="422"/>
      <c r="H14" s="421"/>
      <c r="I14" s="422"/>
    </row>
    <row r="15" spans="1:9" ht="17.25" customHeight="1" thickBot="1">
      <c r="A15" s="1025" t="s">
        <v>99</v>
      </c>
      <c r="B15" s="1026"/>
      <c r="C15" s="1027"/>
      <c r="D15" s="423">
        <f>SUM(D13:D13)</f>
        <v>0</v>
      </c>
      <c r="E15" s="424"/>
      <c r="F15" s="425">
        <f>F13</f>
        <v>0</v>
      </c>
      <c r="G15" s="426"/>
      <c r="H15" s="427">
        <f>H13</f>
        <v>0</v>
      </c>
      <c r="I15" s="428"/>
    </row>
    <row r="16" spans="1:9" ht="15.75" thickTop="1">
      <c r="A16" s="429"/>
      <c r="B16" s="430"/>
      <c r="C16" s="430"/>
      <c r="D16" s="431"/>
      <c r="E16" s="431"/>
      <c r="F16" s="432"/>
      <c r="G16" s="433"/>
      <c r="H16" s="432"/>
      <c r="I16" s="434"/>
    </row>
    <row r="17" spans="1:9" ht="12.75">
      <c r="A17" s="435"/>
      <c r="B17" s="436"/>
      <c r="C17" s="436"/>
      <c r="D17" s="436"/>
      <c r="E17" s="437"/>
      <c r="F17" s="1028"/>
      <c r="G17" s="1028"/>
      <c r="H17" s="1028"/>
      <c r="I17" s="1028"/>
    </row>
    <row r="18" spans="1:9" ht="12.75">
      <c r="A18" s="435"/>
      <c r="B18" s="436"/>
      <c r="C18" s="436"/>
      <c r="D18" s="436"/>
      <c r="E18" s="437"/>
      <c r="F18" s="1029"/>
      <c r="G18" s="1029"/>
      <c r="H18" s="1029"/>
      <c r="I18" s="1029"/>
    </row>
    <row r="19" spans="1:9" ht="12.75">
      <c r="A19" s="435"/>
      <c r="B19" s="436"/>
      <c r="C19" s="436"/>
      <c r="D19" s="438"/>
      <c r="E19" s="438"/>
      <c r="F19" s="1005"/>
      <c r="G19" s="1005"/>
      <c r="H19" s="1005"/>
      <c r="I19" s="1005"/>
    </row>
    <row r="20" spans="1:9" ht="12.75">
      <c r="A20" s="435"/>
      <c r="B20" s="436"/>
      <c r="C20" s="436"/>
      <c r="D20" s="439"/>
      <c r="E20" s="439"/>
      <c r="F20" s="440"/>
      <c r="G20" s="440"/>
      <c r="H20" s="440"/>
      <c r="I20" s="440"/>
    </row>
    <row r="21" spans="1:9" ht="12.75">
      <c r="A21" s="441"/>
      <c r="B21" s="437"/>
      <c r="C21" s="437"/>
      <c r="D21" s="439"/>
      <c r="E21" s="439"/>
      <c r="F21" s="440"/>
      <c r="G21" s="442"/>
      <c r="H21" s="440"/>
      <c r="I21" s="442"/>
    </row>
    <row r="22" spans="1:9" ht="15" customHeight="1">
      <c r="A22" s="443"/>
      <c r="B22" s="1031"/>
      <c r="C22" s="1031"/>
      <c r="D22" s="444"/>
      <c r="E22" s="444"/>
      <c r="F22" s="444"/>
      <c r="G22" s="445"/>
      <c r="H22" s="1032"/>
      <c r="I22" s="1032"/>
    </row>
    <row r="23" spans="1:9" ht="16.5" customHeight="1">
      <c r="A23" s="443"/>
      <c r="B23" s="1033"/>
      <c r="C23" s="1034"/>
      <c r="D23" s="444"/>
      <c r="E23" s="444"/>
      <c r="F23" s="444"/>
      <c r="G23" s="446"/>
      <c r="H23" s="447"/>
      <c r="I23" s="447"/>
    </row>
    <row r="24" spans="1:9" ht="17.25" customHeight="1">
      <c r="A24" s="443"/>
      <c r="B24" s="1035"/>
      <c r="C24" s="1031"/>
      <c r="D24" s="444"/>
      <c r="E24" s="444"/>
      <c r="F24" s="448"/>
      <c r="G24" s="449"/>
      <c r="H24" s="450"/>
      <c r="I24" s="447"/>
    </row>
    <row r="25" spans="1:9" ht="14.25" customHeight="1">
      <c r="A25" s="1036"/>
      <c r="B25" s="1036"/>
      <c r="C25" s="1036"/>
      <c r="D25" s="444"/>
      <c r="E25" s="444"/>
      <c r="F25" s="448"/>
      <c r="G25" s="445"/>
      <c r="H25" s="1037"/>
      <c r="I25" s="1037"/>
    </row>
    <row r="26" spans="1:9" ht="16.5" customHeight="1">
      <c r="A26" s="1038" t="s">
        <v>54</v>
      </c>
      <c r="B26" s="1039"/>
      <c r="C26" s="1039"/>
      <c r="D26" s="444"/>
      <c r="E26" s="444"/>
      <c r="F26" s="448"/>
      <c r="G26" s="451"/>
      <c r="H26" s="1037"/>
      <c r="I26" s="1037"/>
    </row>
    <row r="27" spans="1:9" ht="13.5">
      <c r="A27" s="452"/>
      <c r="B27" s="452"/>
      <c r="C27" s="453"/>
      <c r="D27" s="453"/>
      <c r="E27" s="453"/>
      <c r="F27" s="454"/>
      <c r="G27" s="455"/>
      <c r="H27" s="456"/>
      <c r="I27" s="457"/>
    </row>
    <row r="28" spans="1:9" ht="12.75" customHeight="1">
      <c r="A28" s="458"/>
      <c r="B28" s="452"/>
      <c r="C28" s="453"/>
      <c r="D28" s="453"/>
      <c r="E28" s="453"/>
      <c r="F28" s="454"/>
      <c r="G28" s="455"/>
      <c r="H28" s="456"/>
      <c r="I28" s="458"/>
    </row>
    <row r="29" spans="1:9" ht="13.5">
      <c r="A29" s="458"/>
      <c r="B29" s="452"/>
      <c r="C29" s="453"/>
      <c r="D29" s="453"/>
      <c r="E29" s="453"/>
      <c r="F29" s="454"/>
      <c r="G29" s="455"/>
      <c r="H29" s="456"/>
      <c r="I29" s="458"/>
    </row>
    <row r="30" spans="1:9" ht="13.5">
      <c r="A30" s="452"/>
      <c r="B30" s="452"/>
      <c r="C30" s="453"/>
      <c r="D30" s="453"/>
      <c r="E30" s="453"/>
      <c r="F30" s="454"/>
      <c r="G30" s="455"/>
      <c r="H30" s="456"/>
      <c r="I30" s="457"/>
    </row>
    <row r="31" spans="1:9">
      <c r="A31" s="459"/>
      <c r="B31" s="459"/>
      <c r="C31" s="459"/>
      <c r="D31" s="459"/>
      <c r="E31" s="459"/>
      <c r="F31" s="460"/>
      <c r="G31" s="459"/>
      <c r="H31" s="459"/>
      <c r="I31" s="459"/>
    </row>
    <row r="32" spans="1:9">
      <c r="F32" s="461"/>
    </row>
    <row r="33" spans="3:6">
      <c r="F33" s="461"/>
    </row>
    <row r="34" spans="3:6">
      <c r="F34" s="461"/>
    </row>
    <row r="35" spans="3:6">
      <c r="F35" s="461"/>
    </row>
    <row r="37" spans="3:6">
      <c r="C37" s="462"/>
    </row>
  </sheetData>
  <mergeCells count="21">
    <mergeCell ref="B22:C22"/>
    <mergeCell ref="H22:I22"/>
    <mergeCell ref="B23:C23"/>
    <mergeCell ref="B24:C24"/>
    <mergeCell ref="A25:C25"/>
    <mergeCell ref="H25:I26"/>
    <mergeCell ref="A26:C26"/>
    <mergeCell ref="F19:G19"/>
    <mergeCell ref="H19:I19"/>
    <mergeCell ref="A1:I2"/>
    <mergeCell ref="A9:A12"/>
    <mergeCell ref="B9:C10"/>
    <mergeCell ref="D9:I9"/>
    <mergeCell ref="D10:I10"/>
    <mergeCell ref="B11:C12"/>
    <mergeCell ref="B13:C13"/>
    <mergeCell ref="A14:C14"/>
    <mergeCell ref="A15:C15"/>
    <mergeCell ref="F17:I17"/>
    <mergeCell ref="F18:I18"/>
    <mergeCell ref="F3:I5"/>
  </mergeCells>
  <pageMargins left="0.78740157480314965" right="0.78740157480314965" top="0.59055118110236227" bottom="0.59055118110236227" header="0" footer="0"/>
  <pageSetup paperSize="9" orientation="landscape" r:id="rId1"/>
  <headerFooter>
    <oddFooter>&amp;L&amp;"Arial,Negrito itálico"
&amp;C&amp;"Arial,Negrito itálico"Gabriela Polachini
Engenharia Civil
CREA 121120804-4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39"/>
  <sheetViews>
    <sheetView view="pageBreakPreview" topLeftCell="A118" zoomScale="90" zoomScaleNormal="75" zoomScaleSheetLayoutView="90" workbookViewId="0">
      <selection activeCell="F124" sqref="F124:F138"/>
    </sheetView>
  </sheetViews>
  <sheetFormatPr defaultRowHeight="15"/>
  <cols>
    <col min="1" max="1" width="14.5703125" style="678" bestFit="1" customWidth="1"/>
    <col min="2" max="2" width="8.140625" style="678" customWidth="1"/>
    <col min="3" max="3" width="76.28515625" style="678" customWidth="1"/>
    <col min="4" max="4" width="8.7109375" style="679" customWidth="1"/>
    <col min="5" max="5" width="12.85546875" style="678" bestFit="1" customWidth="1"/>
    <col min="6" max="6" width="17" style="678" bestFit="1" customWidth="1"/>
    <col min="7" max="7" width="23" style="679" bestFit="1" customWidth="1"/>
    <col min="8" max="8" width="16.5703125" style="680" customWidth="1"/>
    <col min="9" max="9" width="81.42578125" style="680" customWidth="1"/>
    <col min="10" max="10" width="13.7109375" style="680" customWidth="1"/>
    <col min="11" max="11" width="10.28515625" style="680" customWidth="1"/>
    <col min="12" max="256" width="9.140625" style="680"/>
    <col min="257" max="257" width="14.5703125" style="680" bestFit="1" customWidth="1"/>
    <col min="258" max="258" width="8.140625" style="680" customWidth="1"/>
    <col min="259" max="259" width="76.28515625" style="680" customWidth="1"/>
    <col min="260" max="260" width="8.7109375" style="680" customWidth="1"/>
    <col min="261" max="261" width="12.85546875" style="680" bestFit="1" customWidth="1"/>
    <col min="262" max="262" width="17" style="680" bestFit="1" customWidth="1"/>
    <col min="263" max="263" width="23" style="680" bestFit="1" customWidth="1"/>
    <col min="264" max="264" width="16.5703125" style="680" customWidth="1"/>
    <col min="265" max="265" width="81.42578125" style="680" customWidth="1"/>
    <col min="266" max="266" width="13.7109375" style="680" customWidth="1"/>
    <col min="267" max="267" width="10.28515625" style="680" customWidth="1"/>
    <col min="268" max="512" width="9.140625" style="680"/>
    <col min="513" max="513" width="14.5703125" style="680" bestFit="1" customWidth="1"/>
    <col min="514" max="514" width="8.140625" style="680" customWidth="1"/>
    <col min="515" max="515" width="76.28515625" style="680" customWidth="1"/>
    <col min="516" max="516" width="8.7109375" style="680" customWidth="1"/>
    <col min="517" max="517" width="12.85546875" style="680" bestFit="1" customWidth="1"/>
    <col min="518" max="518" width="17" style="680" bestFit="1" customWidth="1"/>
    <col min="519" max="519" width="23" style="680" bestFit="1" customWidth="1"/>
    <col min="520" max="520" width="16.5703125" style="680" customWidth="1"/>
    <col min="521" max="521" width="81.42578125" style="680" customWidth="1"/>
    <col min="522" max="522" width="13.7109375" style="680" customWidth="1"/>
    <col min="523" max="523" width="10.28515625" style="680" customWidth="1"/>
    <col min="524" max="768" width="9.140625" style="680"/>
    <col min="769" max="769" width="14.5703125" style="680" bestFit="1" customWidth="1"/>
    <col min="770" max="770" width="8.140625" style="680" customWidth="1"/>
    <col min="771" max="771" width="76.28515625" style="680" customWidth="1"/>
    <col min="772" max="772" width="8.7109375" style="680" customWidth="1"/>
    <col min="773" max="773" width="12.85546875" style="680" bestFit="1" customWidth="1"/>
    <col min="774" max="774" width="17" style="680" bestFit="1" customWidth="1"/>
    <col min="775" max="775" width="23" style="680" bestFit="1" customWidth="1"/>
    <col min="776" max="776" width="16.5703125" style="680" customWidth="1"/>
    <col min="777" max="777" width="81.42578125" style="680" customWidth="1"/>
    <col min="778" max="778" width="13.7109375" style="680" customWidth="1"/>
    <col min="779" max="779" width="10.28515625" style="680" customWidth="1"/>
    <col min="780" max="1024" width="9.140625" style="680"/>
    <col min="1025" max="1025" width="14.5703125" style="680" bestFit="1" customWidth="1"/>
    <col min="1026" max="1026" width="8.140625" style="680" customWidth="1"/>
    <col min="1027" max="1027" width="76.28515625" style="680" customWidth="1"/>
    <col min="1028" max="1028" width="8.7109375" style="680" customWidth="1"/>
    <col min="1029" max="1029" width="12.85546875" style="680" bestFit="1" customWidth="1"/>
    <col min="1030" max="1030" width="17" style="680" bestFit="1" customWidth="1"/>
    <col min="1031" max="1031" width="23" style="680" bestFit="1" customWidth="1"/>
    <col min="1032" max="1032" width="16.5703125" style="680" customWidth="1"/>
    <col min="1033" max="1033" width="81.42578125" style="680" customWidth="1"/>
    <col min="1034" max="1034" width="13.7109375" style="680" customWidth="1"/>
    <col min="1035" max="1035" width="10.28515625" style="680" customWidth="1"/>
    <col min="1036" max="1280" width="9.140625" style="680"/>
    <col min="1281" max="1281" width="14.5703125" style="680" bestFit="1" customWidth="1"/>
    <col min="1282" max="1282" width="8.140625" style="680" customWidth="1"/>
    <col min="1283" max="1283" width="76.28515625" style="680" customWidth="1"/>
    <col min="1284" max="1284" width="8.7109375" style="680" customWidth="1"/>
    <col min="1285" max="1285" width="12.85546875" style="680" bestFit="1" customWidth="1"/>
    <col min="1286" max="1286" width="17" style="680" bestFit="1" customWidth="1"/>
    <col min="1287" max="1287" width="23" style="680" bestFit="1" customWidth="1"/>
    <col min="1288" max="1288" width="16.5703125" style="680" customWidth="1"/>
    <col min="1289" max="1289" width="81.42578125" style="680" customWidth="1"/>
    <col min="1290" max="1290" width="13.7109375" style="680" customWidth="1"/>
    <col min="1291" max="1291" width="10.28515625" style="680" customWidth="1"/>
    <col min="1292" max="1536" width="9.140625" style="680"/>
    <col min="1537" max="1537" width="14.5703125" style="680" bestFit="1" customWidth="1"/>
    <col min="1538" max="1538" width="8.140625" style="680" customWidth="1"/>
    <col min="1539" max="1539" width="76.28515625" style="680" customWidth="1"/>
    <col min="1540" max="1540" width="8.7109375" style="680" customWidth="1"/>
    <col min="1541" max="1541" width="12.85546875" style="680" bestFit="1" customWidth="1"/>
    <col min="1542" max="1542" width="17" style="680" bestFit="1" customWidth="1"/>
    <col min="1543" max="1543" width="23" style="680" bestFit="1" customWidth="1"/>
    <col min="1544" max="1544" width="16.5703125" style="680" customWidth="1"/>
    <col min="1545" max="1545" width="81.42578125" style="680" customWidth="1"/>
    <col min="1546" max="1546" width="13.7109375" style="680" customWidth="1"/>
    <col min="1547" max="1547" width="10.28515625" style="680" customWidth="1"/>
    <col min="1548" max="1792" width="9.140625" style="680"/>
    <col min="1793" max="1793" width="14.5703125" style="680" bestFit="1" customWidth="1"/>
    <col min="1794" max="1794" width="8.140625" style="680" customWidth="1"/>
    <col min="1795" max="1795" width="76.28515625" style="680" customWidth="1"/>
    <col min="1796" max="1796" width="8.7109375" style="680" customWidth="1"/>
    <col min="1797" max="1797" width="12.85546875" style="680" bestFit="1" customWidth="1"/>
    <col min="1798" max="1798" width="17" style="680" bestFit="1" customWidth="1"/>
    <col min="1799" max="1799" width="23" style="680" bestFit="1" customWidth="1"/>
    <col min="1800" max="1800" width="16.5703125" style="680" customWidth="1"/>
    <col min="1801" max="1801" width="81.42578125" style="680" customWidth="1"/>
    <col min="1802" max="1802" width="13.7109375" style="680" customWidth="1"/>
    <col min="1803" max="1803" width="10.28515625" style="680" customWidth="1"/>
    <col min="1804" max="2048" width="9.140625" style="680"/>
    <col min="2049" max="2049" width="14.5703125" style="680" bestFit="1" customWidth="1"/>
    <col min="2050" max="2050" width="8.140625" style="680" customWidth="1"/>
    <col min="2051" max="2051" width="76.28515625" style="680" customWidth="1"/>
    <col min="2052" max="2052" width="8.7109375" style="680" customWidth="1"/>
    <col min="2053" max="2053" width="12.85546875" style="680" bestFit="1" customWidth="1"/>
    <col min="2054" max="2054" width="17" style="680" bestFit="1" customWidth="1"/>
    <col min="2055" max="2055" width="23" style="680" bestFit="1" customWidth="1"/>
    <col min="2056" max="2056" width="16.5703125" style="680" customWidth="1"/>
    <col min="2057" max="2057" width="81.42578125" style="680" customWidth="1"/>
    <col min="2058" max="2058" width="13.7109375" style="680" customWidth="1"/>
    <col min="2059" max="2059" width="10.28515625" style="680" customWidth="1"/>
    <col min="2060" max="2304" width="9.140625" style="680"/>
    <col min="2305" max="2305" width="14.5703125" style="680" bestFit="1" customWidth="1"/>
    <col min="2306" max="2306" width="8.140625" style="680" customWidth="1"/>
    <col min="2307" max="2307" width="76.28515625" style="680" customWidth="1"/>
    <col min="2308" max="2308" width="8.7109375" style="680" customWidth="1"/>
    <col min="2309" max="2309" width="12.85546875" style="680" bestFit="1" customWidth="1"/>
    <col min="2310" max="2310" width="17" style="680" bestFit="1" customWidth="1"/>
    <col min="2311" max="2311" width="23" style="680" bestFit="1" customWidth="1"/>
    <col min="2312" max="2312" width="16.5703125" style="680" customWidth="1"/>
    <col min="2313" max="2313" width="81.42578125" style="680" customWidth="1"/>
    <col min="2314" max="2314" width="13.7109375" style="680" customWidth="1"/>
    <col min="2315" max="2315" width="10.28515625" style="680" customWidth="1"/>
    <col min="2316" max="2560" width="9.140625" style="680"/>
    <col min="2561" max="2561" width="14.5703125" style="680" bestFit="1" customWidth="1"/>
    <col min="2562" max="2562" width="8.140625" style="680" customWidth="1"/>
    <col min="2563" max="2563" width="76.28515625" style="680" customWidth="1"/>
    <col min="2564" max="2564" width="8.7109375" style="680" customWidth="1"/>
    <col min="2565" max="2565" width="12.85546875" style="680" bestFit="1" customWidth="1"/>
    <col min="2566" max="2566" width="17" style="680" bestFit="1" customWidth="1"/>
    <col min="2567" max="2567" width="23" style="680" bestFit="1" customWidth="1"/>
    <col min="2568" max="2568" width="16.5703125" style="680" customWidth="1"/>
    <col min="2569" max="2569" width="81.42578125" style="680" customWidth="1"/>
    <col min="2570" max="2570" width="13.7109375" style="680" customWidth="1"/>
    <col min="2571" max="2571" width="10.28515625" style="680" customWidth="1"/>
    <col min="2572" max="2816" width="9.140625" style="680"/>
    <col min="2817" max="2817" width="14.5703125" style="680" bestFit="1" customWidth="1"/>
    <col min="2818" max="2818" width="8.140625" style="680" customWidth="1"/>
    <col min="2819" max="2819" width="76.28515625" style="680" customWidth="1"/>
    <col min="2820" max="2820" width="8.7109375" style="680" customWidth="1"/>
    <col min="2821" max="2821" width="12.85546875" style="680" bestFit="1" customWidth="1"/>
    <col min="2822" max="2822" width="17" style="680" bestFit="1" customWidth="1"/>
    <col min="2823" max="2823" width="23" style="680" bestFit="1" customWidth="1"/>
    <col min="2824" max="2824" width="16.5703125" style="680" customWidth="1"/>
    <col min="2825" max="2825" width="81.42578125" style="680" customWidth="1"/>
    <col min="2826" max="2826" width="13.7109375" style="680" customWidth="1"/>
    <col min="2827" max="2827" width="10.28515625" style="680" customWidth="1"/>
    <col min="2828" max="3072" width="9.140625" style="680"/>
    <col min="3073" max="3073" width="14.5703125" style="680" bestFit="1" customWidth="1"/>
    <col min="3074" max="3074" width="8.140625" style="680" customWidth="1"/>
    <col min="3075" max="3075" width="76.28515625" style="680" customWidth="1"/>
    <col min="3076" max="3076" width="8.7109375" style="680" customWidth="1"/>
    <col min="3077" max="3077" width="12.85546875" style="680" bestFit="1" customWidth="1"/>
    <col min="3078" max="3078" width="17" style="680" bestFit="1" customWidth="1"/>
    <col min="3079" max="3079" width="23" style="680" bestFit="1" customWidth="1"/>
    <col min="3080" max="3080" width="16.5703125" style="680" customWidth="1"/>
    <col min="3081" max="3081" width="81.42578125" style="680" customWidth="1"/>
    <col min="3082" max="3082" width="13.7109375" style="680" customWidth="1"/>
    <col min="3083" max="3083" width="10.28515625" style="680" customWidth="1"/>
    <col min="3084" max="3328" width="9.140625" style="680"/>
    <col min="3329" max="3329" width="14.5703125" style="680" bestFit="1" customWidth="1"/>
    <col min="3330" max="3330" width="8.140625" style="680" customWidth="1"/>
    <col min="3331" max="3331" width="76.28515625" style="680" customWidth="1"/>
    <col min="3332" max="3332" width="8.7109375" style="680" customWidth="1"/>
    <col min="3333" max="3333" width="12.85546875" style="680" bestFit="1" customWidth="1"/>
    <col min="3334" max="3334" width="17" style="680" bestFit="1" customWidth="1"/>
    <col min="3335" max="3335" width="23" style="680" bestFit="1" customWidth="1"/>
    <col min="3336" max="3336" width="16.5703125" style="680" customWidth="1"/>
    <col min="3337" max="3337" width="81.42578125" style="680" customWidth="1"/>
    <col min="3338" max="3338" width="13.7109375" style="680" customWidth="1"/>
    <col min="3339" max="3339" width="10.28515625" style="680" customWidth="1"/>
    <col min="3340" max="3584" width="9.140625" style="680"/>
    <col min="3585" max="3585" width="14.5703125" style="680" bestFit="1" customWidth="1"/>
    <col min="3586" max="3586" width="8.140625" style="680" customWidth="1"/>
    <col min="3587" max="3587" width="76.28515625" style="680" customWidth="1"/>
    <col min="3588" max="3588" width="8.7109375" style="680" customWidth="1"/>
    <col min="3589" max="3589" width="12.85546875" style="680" bestFit="1" customWidth="1"/>
    <col min="3590" max="3590" width="17" style="680" bestFit="1" customWidth="1"/>
    <col min="3591" max="3591" width="23" style="680" bestFit="1" customWidth="1"/>
    <col min="3592" max="3592" width="16.5703125" style="680" customWidth="1"/>
    <col min="3593" max="3593" width="81.42578125" style="680" customWidth="1"/>
    <col min="3594" max="3594" width="13.7109375" style="680" customWidth="1"/>
    <col min="3595" max="3595" width="10.28515625" style="680" customWidth="1"/>
    <col min="3596" max="3840" width="9.140625" style="680"/>
    <col min="3841" max="3841" width="14.5703125" style="680" bestFit="1" customWidth="1"/>
    <col min="3842" max="3842" width="8.140625" style="680" customWidth="1"/>
    <col min="3843" max="3843" width="76.28515625" style="680" customWidth="1"/>
    <col min="3844" max="3844" width="8.7109375" style="680" customWidth="1"/>
    <col min="3845" max="3845" width="12.85546875" style="680" bestFit="1" customWidth="1"/>
    <col min="3846" max="3846" width="17" style="680" bestFit="1" customWidth="1"/>
    <col min="3847" max="3847" width="23" style="680" bestFit="1" customWidth="1"/>
    <col min="3848" max="3848" width="16.5703125" style="680" customWidth="1"/>
    <col min="3849" max="3849" width="81.42578125" style="680" customWidth="1"/>
    <col min="3850" max="3850" width="13.7109375" style="680" customWidth="1"/>
    <col min="3851" max="3851" width="10.28515625" style="680" customWidth="1"/>
    <col min="3852" max="4096" width="9.140625" style="680"/>
    <col min="4097" max="4097" width="14.5703125" style="680" bestFit="1" customWidth="1"/>
    <col min="4098" max="4098" width="8.140625" style="680" customWidth="1"/>
    <col min="4099" max="4099" width="76.28515625" style="680" customWidth="1"/>
    <col min="4100" max="4100" width="8.7109375" style="680" customWidth="1"/>
    <col min="4101" max="4101" width="12.85546875" style="680" bestFit="1" customWidth="1"/>
    <col min="4102" max="4102" width="17" style="680" bestFit="1" customWidth="1"/>
    <col min="4103" max="4103" width="23" style="680" bestFit="1" customWidth="1"/>
    <col min="4104" max="4104" width="16.5703125" style="680" customWidth="1"/>
    <col min="4105" max="4105" width="81.42578125" style="680" customWidth="1"/>
    <col min="4106" max="4106" width="13.7109375" style="680" customWidth="1"/>
    <col min="4107" max="4107" width="10.28515625" style="680" customWidth="1"/>
    <col min="4108" max="4352" width="9.140625" style="680"/>
    <col min="4353" max="4353" width="14.5703125" style="680" bestFit="1" customWidth="1"/>
    <col min="4354" max="4354" width="8.140625" style="680" customWidth="1"/>
    <col min="4355" max="4355" width="76.28515625" style="680" customWidth="1"/>
    <col min="4356" max="4356" width="8.7109375" style="680" customWidth="1"/>
    <col min="4357" max="4357" width="12.85546875" style="680" bestFit="1" customWidth="1"/>
    <col min="4358" max="4358" width="17" style="680" bestFit="1" customWidth="1"/>
    <col min="4359" max="4359" width="23" style="680" bestFit="1" customWidth="1"/>
    <col min="4360" max="4360" width="16.5703125" style="680" customWidth="1"/>
    <col min="4361" max="4361" width="81.42578125" style="680" customWidth="1"/>
    <col min="4362" max="4362" width="13.7109375" style="680" customWidth="1"/>
    <col min="4363" max="4363" width="10.28515625" style="680" customWidth="1"/>
    <col min="4364" max="4608" width="9.140625" style="680"/>
    <col min="4609" max="4609" width="14.5703125" style="680" bestFit="1" customWidth="1"/>
    <col min="4610" max="4610" width="8.140625" style="680" customWidth="1"/>
    <col min="4611" max="4611" width="76.28515625" style="680" customWidth="1"/>
    <col min="4612" max="4612" width="8.7109375" style="680" customWidth="1"/>
    <col min="4613" max="4613" width="12.85546875" style="680" bestFit="1" customWidth="1"/>
    <col min="4614" max="4614" width="17" style="680" bestFit="1" customWidth="1"/>
    <col min="4615" max="4615" width="23" style="680" bestFit="1" customWidth="1"/>
    <col min="4616" max="4616" width="16.5703125" style="680" customWidth="1"/>
    <col min="4617" max="4617" width="81.42578125" style="680" customWidth="1"/>
    <col min="4618" max="4618" width="13.7109375" style="680" customWidth="1"/>
    <col min="4619" max="4619" width="10.28515625" style="680" customWidth="1"/>
    <col min="4620" max="4864" width="9.140625" style="680"/>
    <col min="4865" max="4865" width="14.5703125" style="680" bestFit="1" customWidth="1"/>
    <col min="4866" max="4866" width="8.140625" style="680" customWidth="1"/>
    <col min="4867" max="4867" width="76.28515625" style="680" customWidth="1"/>
    <col min="4868" max="4868" width="8.7109375" style="680" customWidth="1"/>
    <col min="4869" max="4869" width="12.85546875" style="680" bestFit="1" customWidth="1"/>
    <col min="4870" max="4870" width="17" style="680" bestFit="1" customWidth="1"/>
    <col min="4871" max="4871" width="23" style="680" bestFit="1" customWidth="1"/>
    <col min="4872" max="4872" width="16.5703125" style="680" customWidth="1"/>
    <col min="4873" max="4873" width="81.42578125" style="680" customWidth="1"/>
    <col min="4874" max="4874" width="13.7109375" style="680" customWidth="1"/>
    <col min="4875" max="4875" width="10.28515625" style="680" customWidth="1"/>
    <col min="4876" max="5120" width="9.140625" style="680"/>
    <col min="5121" max="5121" width="14.5703125" style="680" bestFit="1" customWidth="1"/>
    <col min="5122" max="5122" width="8.140625" style="680" customWidth="1"/>
    <col min="5123" max="5123" width="76.28515625" style="680" customWidth="1"/>
    <col min="5124" max="5124" width="8.7109375" style="680" customWidth="1"/>
    <col min="5125" max="5125" width="12.85546875" style="680" bestFit="1" customWidth="1"/>
    <col min="5126" max="5126" width="17" style="680" bestFit="1" customWidth="1"/>
    <col min="5127" max="5127" width="23" style="680" bestFit="1" customWidth="1"/>
    <col min="5128" max="5128" width="16.5703125" style="680" customWidth="1"/>
    <col min="5129" max="5129" width="81.42578125" style="680" customWidth="1"/>
    <col min="5130" max="5130" width="13.7109375" style="680" customWidth="1"/>
    <col min="5131" max="5131" width="10.28515625" style="680" customWidth="1"/>
    <col min="5132" max="5376" width="9.140625" style="680"/>
    <col min="5377" max="5377" width="14.5703125" style="680" bestFit="1" customWidth="1"/>
    <col min="5378" max="5378" width="8.140625" style="680" customWidth="1"/>
    <col min="5379" max="5379" width="76.28515625" style="680" customWidth="1"/>
    <col min="5380" max="5380" width="8.7109375" style="680" customWidth="1"/>
    <col min="5381" max="5381" width="12.85546875" style="680" bestFit="1" customWidth="1"/>
    <col min="5382" max="5382" width="17" style="680" bestFit="1" customWidth="1"/>
    <col min="5383" max="5383" width="23" style="680" bestFit="1" customWidth="1"/>
    <col min="5384" max="5384" width="16.5703125" style="680" customWidth="1"/>
    <col min="5385" max="5385" width="81.42578125" style="680" customWidth="1"/>
    <col min="5386" max="5386" width="13.7109375" style="680" customWidth="1"/>
    <col min="5387" max="5387" width="10.28515625" style="680" customWidth="1"/>
    <col min="5388" max="5632" width="9.140625" style="680"/>
    <col min="5633" max="5633" width="14.5703125" style="680" bestFit="1" customWidth="1"/>
    <col min="5634" max="5634" width="8.140625" style="680" customWidth="1"/>
    <col min="5635" max="5635" width="76.28515625" style="680" customWidth="1"/>
    <col min="5636" max="5636" width="8.7109375" style="680" customWidth="1"/>
    <col min="5637" max="5637" width="12.85546875" style="680" bestFit="1" customWidth="1"/>
    <col min="5638" max="5638" width="17" style="680" bestFit="1" customWidth="1"/>
    <col min="5639" max="5639" width="23" style="680" bestFit="1" customWidth="1"/>
    <col min="5640" max="5640" width="16.5703125" style="680" customWidth="1"/>
    <col min="5641" max="5641" width="81.42578125" style="680" customWidth="1"/>
    <col min="5642" max="5642" width="13.7109375" style="680" customWidth="1"/>
    <col min="5643" max="5643" width="10.28515625" style="680" customWidth="1"/>
    <col min="5644" max="5888" width="9.140625" style="680"/>
    <col min="5889" max="5889" width="14.5703125" style="680" bestFit="1" customWidth="1"/>
    <col min="5890" max="5890" width="8.140625" style="680" customWidth="1"/>
    <col min="5891" max="5891" width="76.28515625" style="680" customWidth="1"/>
    <col min="5892" max="5892" width="8.7109375" style="680" customWidth="1"/>
    <col min="5893" max="5893" width="12.85546875" style="680" bestFit="1" customWidth="1"/>
    <col min="5894" max="5894" width="17" style="680" bestFit="1" customWidth="1"/>
    <col min="5895" max="5895" width="23" style="680" bestFit="1" customWidth="1"/>
    <col min="5896" max="5896" width="16.5703125" style="680" customWidth="1"/>
    <col min="5897" max="5897" width="81.42578125" style="680" customWidth="1"/>
    <col min="5898" max="5898" width="13.7109375" style="680" customWidth="1"/>
    <col min="5899" max="5899" width="10.28515625" style="680" customWidth="1"/>
    <col min="5900" max="6144" width="9.140625" style="680"/>
    <col min="6145" max="6145" width="14.5703125" style="680" bestFit="1" customWidth="1"/>
    <col min="6146" max="6146" width="8.140625" style="680" customWidth="1"/>
    <col min="6147" max="6147" width="76.28515625" style="680" customWidth="1"/>
    <col min="6148" max="6148" width="8.7109375" style="680" customWidth="1"/>
    <col min="6149" max="6149" width="12.85546875" style="680" bestFit="1" customWidth="1"/>
    <col min="6150" max="6150" width="17" style="680" bestFit="1" customWidth="1"/>
    <col min="6151" max="6151" width="23" style="680" bestFit="1" customWidth="1"/>
    <col min="6152" max="6152" width="16.5703125" style="680" customWidth="1"/>
    <col min="6153" max="6153" width="81.42578125" style="680" customWidth="1"/>
    <col min="6154" max="6154" width="13.7109375" style="680" customWidth="1"/>
    <col min="6155" max="6155" width="10.28515625" style="680" customWidth="1"/>
    <col min="6156" max="6400" width="9.140625" style="680"/>
    <col min="6401" max="6401" width="14.5703125" style="680" bestFit="1" customWidth="1"/>
    <col min="6402" max="6402" width="8.140625" style="680" customWidth="1"/>
    <col min="6403" max="6403" width="76.28515625" style="680" customWidth="1"/>
    <col min="6404" max="6404" width="8.7109375" style="680" customWidth="1"/>
    <col min="6405" max="6405" width="12.85546875" style="680" bestFit="1" customWidth="1"/>
    <col min="6406" max="6406" width="17" style="680" bestFit="1" customWidth="1"/>
    <col min="6407" max="6407" width="23" style="680" bestFit="1" customWidth="1"/>
    <col min="6408" max="6408" width="16.5703125" style="680" customWidth="1"/>
    <col min="6409" max="6409" width="81.42578125" style="680" customWidth="1"/>
    <col min="6410" max="6410" width="13.7109375" style="680" customWidth="1"/>
    <col min="6411" max="6411" width="10.28515625" style="680" customWidth="1"/>
    <col min="6412" max="6656" width="9.140625" style="680"/>
    <col min="6657" max="6657" width="14.5703125" style="680" bestFit="1" customWidth="1"/>
    <col min="6658" max="6658" width="8.140625" style="680" customWidth="1"/>
    <col min="6659" max="6659" width="76.28515625" style="680" customWidth="1"/>
    <col min="6660" max="6660" width="8.7109375" style="680" customWidth="1"/>
    <col min="6661" max="6661" width="12.85546875" style="680" bestFit="1" customWidth="1"/>
    <col min="6662" max="6662" width="17" style="680" bestFit="1" customWidth="1"/>
    <col min="6663" max="6663" width="23" style="680" bestFit="1" customWidth="1"/>
    <col min="6664" max="6664" width="16.5703125" style="680" customWidth="1"/>
    <col min="6665" max="6665" width="81.42578125" style="680" customWidth="1"/>
    <col min="6666" max="6666" width="13.7109375" style="680" customWidth="1"/>
    <col min="6667" max="6667" width="10.28515625" style="680" customWidth="1"/>
    <col min="6668" max="6912" width="9.140625" style="680"/>
    <col min="6913" max="6913" width="14.5703125" style="680" bestFit="1" customWidth="1"/>
    <col min="6914" max="6914" width="8.140625" style="680" customWidth="1"/>
    <col min="6915" max="6915" width="76.28515625" style="680" customWidth="1"/>
    <col min="6916" max="6916" width="8.7109375" style="680" customWidth="1"/>
    <col min="6917" max="6917" width="12.85546875" style="680" bestFit="1" customWidth="1"/>
    <col min="6918" max="6918" width="17" style="680" bestFit="1" customWidth="1"/>
    <col min="6919" max="6919" width="23" style="680" bestFit="1" customWidth="1"/>
    <col min="6920" max="6920" width="16.5703125" style="680" customWidth="1"/>
    <col min="6921" max="6921" width="81.42578125" style="680" customWidth="1"/>
    <col min="6922" max="6922" width="13.7109375" style="680" customWidth="1"/>
    <col min="6923" max="6923" width="10.28515625" style="680" customWidth="1"/>
    <col min="6924" max="7168" width="9.140625" style="680"/>
    <col min="7169" max="7169" width="14.5703125" style="680" bestFit="1" customWidth="1"/>
    <col min="7170" max="7170" width="8.140625" style="680" customWidth="1"/>
    <col min="7171" max="7171" width="76.28515625" style="680" customWidth="1"/>
    <col min="7172" max="7172" width="8.7109375" style="680" customWidth="1"/>
    <col min="7173" max="7173" width="12.85546875" style="680" bestFit="1" customWidth="1"/>
    <col min="7174" max="7174" width="17" style="680" bestFit="1" customWidth="1"/>
    <col min="7175" max="7175" width="23" style="680" bestFit="1" customWidth="1"/>
    <col min="7176" max="7176" width="16.5703125" style="680" customWidth="1"/>
    <col min="7177" max="7177" width="81.42578125" style="680" customWidth="1"/>
    <col min="7178" max="7178" width="13.7109375" style="680" customWidth="1"/>
    <col min="7179" max="7179" width="10.28515625" style="680" customWidth="1"/>
    <col min="7180" max="7424" width="9.140625" style="680"/>
    <col min="7425" max="7425" width="14.5703125" style="680" bestFit="1" customWidth="1"/>
    <col min="7426" max="7426" width="8.140625" style="680" customWidth="1"/>
    <col min="7427" max="7427" width="76.28515625" style="680" customWidth="1"/>
    <col min="7428" max="7428" width="8.7109375" style="680" customWidth="1"/>
    <col min="7429" max="7429" width="12.85546875" style="680" bestFit="1" customWidth="1"/>
    <col min="7430" max="7430" width="17" style="680" bestFit="1" customWidth="1"/>
    <col min="7431" max="7431" width="23" style="680" bestFit="1" customWidth="1"/>
    <col min="7432" max="7432" width="16.5703125" style="680" customWidth="1"/>
    <col min="7433" max="7433" width="81.42578125" style="680" customWidth="1"/>
    <col min="7434" max="7434" width="13.7109375" style="680" customWidth="1"/>
    <col min="7435" max="7435" width="10.28515625" style="680" customWidth="1"/>
    <col min="7436" max="7680" width="9.140625" style="680"/>
    <col min="7681" max="7681" width="14.5703125" style="680" bestFit="1" customWidth="1"/>
    <col min="7682" max="7682" width="8.140625" style="680" customWidth="1"/>
    <col min="7683" max="7683" width="76.28515625" style="680" customWidth="1"/>
    <col min="7684" max="7684" width="8.7109375" style="680" customWidth="1"/>
    <col min="7685" max="7685" width="12.85546875" style="680" bestFit="1" customWidth="1"/>
    <col min="7686" max="7686" width="17" style="680" bestFit="1" customWidth="1"/>
    <col min="7687" max="7687" width="23" style="680" bestFit="1" customWidth="1"/>
    <col min="7688" max="7688" width="16.5703125" style="680" customWidth="1"/>
    <col min="7689" max="7689" width="81.42578125" style="680" customWidth="1"/>
    <col min="7690" max="7690" width="13.7109375" style="680" customWidth="1"/>
    <col min="7691" max="7691" width="10.28515625" style="680" customWidth="1"/>
    <col min="7692" max="7936" width="9.140625" style="680"/>
    <col min="7937" max="7937" width="14.5703125" style="680" bestFit="1" customWidth="1"/>
    <col min="7938" max="7938" width="8.140625" style="680" customWidth="1"/>
    <col min="7939" max="7939" width="76.28515625" style="680" customWidth="1"/>
    <col min="7940" max="7940" width="8.7109375" style="680" customWidth="1"/>
    <col min="7941" max="7941" width="12.85546875" style="680" bestFit="1" customWidth="1"/>
    <col min="7942" max="7942" width="17" style="680" bestFit="1" customWidth="1"/>
    <col min="7943" max="7943" width="23" style="680" bestFit="1" customWidth="1"/>
    <col min="7944" max="7944" width="16.5703125" style="680" customWidth="1"/>
    <col min="7945" max="7945" width="81.42578125" style="680" customWidth="1"/>
    <col min="7946" max="7946" width="13.7109375" style="680" customWidth="1"/>
    <col min="7947" max="7947" width="10.28515625" style="680" customWidth="1"/>
    <col min="7948" max="8192" width="9.140625" style="680"/>
    <col min="8193" max="8193" width="14.5703125" style="680" bestFit="1" customWidth="1"/>
    <col min="8194" max="8194" width="8.140625" style="680" customWidth="1"/>
    <col min="8195" max="8195" width="76.28515625" style="680" customWidth="1"/>
    <col min="8196" max="8196" width="8.7109375" style="680" customWidth="1"/>
    <col min="8197" max="8197" width="12.85546875" style="680" bestFit="1" customWidth="1"/>
    <col min="8198" max="8198" width="17" style="680" bestFit="1" customWidth="1"/>
    <col min="8199" max="8199" width="23" style="680" bestFit="1" customWidth="1"/>
    <col min="8200" max="8200" width="16.5703125" style="680" customWidth="1"/>
    <col min="8201" max="8201" width="81.42578125" style="680" customWidth="1"/>
    <col min="8202" max="8202" width="13.7109375" style="680" customWidth="1"/>
    <col min="8203" max="8203" width="10.28515625" style="680" customWidth="1"/>
    <col min="8204" max="8448" width="9.140625" style="680"/>
    <col min="8449" max="8449" width="14.5703125" style="680" bestFit="1" customWidth="1"/>
    <col min="8450" max="8450" width="8.140625" style="680" customWidth="1"/>
    <col min="8451" max="8451" width="76.28515625" style="680" customWidth="1"/>
    <col min="8452" max="8452" width="8.7109375" style="680" customWidth="1"/>
    <col min="8453" max="8453" width="12.85546875" style="680" bestFit="1" customWidth="1"/>
    <col min="8454" max="8454" width="17" style="680" bestFit="1" customWidth="1"/>
    <col min="8455" max="8455" width="23" style="680" bestFit="1" customWidth="1"/>
    <col min="8456" max="8456" width="16.5703125" style="680" customWidth="1"/>
    <col min="8457" max="8457" width="81.42578125" style="680" customWidth="1"/>
    <col min="8458" max="8458" width="13.7109375" style="680" customWidth="1"/>
    <col min="8459" max="8459" width="10.28515625" style="680" customWidth="1"/>
    <col min="8460" max="8704" width="9.140625" style="680"/>
    <col min="8705" max="8705" width="14.5703125" style="680" bestFit="1" customWidth="1"/>
    <col min="8706" max="8706" width="8.140625" style="680" customWidth="1"/>
    <col min="8707" max="8707" width="76.28515625" style="680" customWidth="1"/>
    <col min="8708" max="8708" width="8.7109375" style="680" customWidth="1"/>
    <col min="8709" max="8709" width="12.85546875" style="680" bestFit="1" customWidth="1"/>
    <col min="8710" max="8710" width="17" style="680" bestFit="1" customWidth="1"/>
    <col min="8711" max="8711" width="23" style="680" bestFit="1" customWidth="1"/>
    <col min="8712" max="8712" width="16.5703125" style="680" customWidth="1"/>
    <col min="8713" max="8713" width="81.42578125" style="680" customWidth="1"/>
    <col min="8714" max="8714" width="13.7109375" style="680" customWidth="1"/>
    <col min="8715" max="8715" width="10.28515625" style="680" customWidth="1"/>
    <col min="8716" max="8960" width="9.140625" style="680"/>
    <col min="8961" max="8961" width="14.5703125" style="680" bestFit="1" customWidth="1"/>
    <col min="8962" max="8962" width="8.140625" style="680" customWidth="1"/>
    <col min="8963" max="8963" width="76.28515625" style="680" customWidth="1"/>
    <col min="8964" max="8964" width="8.7109375" style="680" customWidth="1"/>
    <col min="8965" max="8965" width="12.85546875" style="680" bestFit="1" customWidth="1"/>
    <col min="8966" max="8966" width="17" style="680" bestFit="1" customWidth="1"/>
    <col min="8967" max="8967" width="23" style="680" bestFit="1" customWidth="1"/>
    <col min="8968" max="8968" width="16.5703125" style="680" customWidth="1"/>
    <col min="8969" max="8969" width="81.42578125" style="680" customWidth="1"/>
    <col min="8970" max="8970" width="13.7109375" style="680" customWidth="1"/>
    <col min="8971" max="8971" width="10.28515625" style="680" customWidth="1"/>
    <col min="8972" max="9216" width="9.140625" style="680"/>
    <col min="9217" max="9217" width="14.5703125" style="680" bestFit="1" customWidth="1"/>
    <col min="9218" max="9218" width="8.140625" style="680" customWidth="1"/>
    <col min="9219" max="9219" width="76.28515625" style="680" customWidth="1"/>
    <col min="9220" max="9220" width="8.7109375" style="680" customWidth="1"/>
    <col min="9221" max="9221" width="12.85546875" style="680" bestFit="1" customWidth="1"/>
    <col min="9222" max="9222" width="17" style="680" bestFit="1" customWidth="1"/>
    <col min="9223" max="9223" width="23" style="680" bestFit="1" customWidth="1"/>
    <col min="9224" max="9224" width="16.5703125" style="680" customWidth="1"/>
    <col min="9225" max="9225" width="81.42578125" style="680" customWidth="1"/>
    <col min="9226" max="9226" width="13.7109375" style="680" customWidth="1"/>
    <col min="9227" max="9227" width="10.28515625" style="680" customWidth="1"/>
    <col min="9228" max="9472" width="9.140625" style="680"/>
    <col min="9473" max="9473" width="14.5703125" style="680" bestFit="1" customWidth="1"/>
    <col min="9474" max="9474" width="8.140625" style="680" customWidth="1"/>
    <col min="9475" max="9475" width="76.28515625" style="680" customWidth="1"/>
    <col min="9476" max="9476" width="8.7109375" style="680" customWidth="1"/>
    <col min="9477" max="9477" width="12.85546875" style="680" bestFit="1" customWidth="1"/>
    <col min="9478" max="9478" width="17" style="680" bestFit="1" customWidth="1"/>
    <col min="9479" max="9479" width="23" style="680" bestFit="1" customWidth="1"/>
    <col min="9480" max="9480" width="16.5703125" style="680" customWidth="1"/>
    <col min="9481" max="9481" width="81.42578125" style="680" customWidth="1"/>
    <col min="9482" max="9482" width="13.7109375" style="680" customWidth="1"/>
    <col min="9483" max="9483" width="10.28515625" style="680" customWidth="1"/>
    <col min="9484" max="9728" width="9.140625" style="680"/>
    <col min="9729" max="9729" width="14.5703125" style="680" bestFit="1" customWidth="1"/>
    <col min="9730" max="9730" width="8.140625" style="680" customWidth="1"/>
    <col min="9731" max="9731" width="76.28515625" style="680" customWidth="1"/>
    <col min="9732" max="9732" width="8.7109375" style="680" customWidth="1"/>
    <col min="9733" max="9733" width="12.85546875" style="680" bestFit="1" customWidth="1"/>
    <col min="9734" max="9734" width="17" style="680" bestFit="1" customWidth="1"/>
    <col min="9735" max="9735" width="23" style="680" bestFit="1" customWidth="1"/>
    <col min="9736" max="9736" width="16.5703125" style="680" customWidth="1"/>
    <col min="9737" max="9737" width="81.42578125" style="680" customWidth="1"/>
    <col min="9738" max="9738" width="13.7109375" style="680" customWidth="1"/>
    <col min="9739" max="9739" width="10.28515625" style="680" customWidth="1"/>
    <col min="9740" max="9984" width="9.140625" style="680"/>
    <col min="9985" max="9985" width="14.5703125" style="680" bestFit="1" customWidth="1"/>
    <col min="9986" max="9986" width="8.140625" style="680" customWidth="1"/>
    <col min="9987" max="9987" width="76.28515625" style="680" customWidth="1"/>
    <col min="9988" max="9988" width="8.7109375" style="680" customWidth="1"/>
    <col min="9989" max="9989" width="12.85546875" style="680" bestFit="1" customWidth="1"/>
    <col min="9990" max="9990" width="17" style="680" bestFit="1" customWidth="1"/>
    <col min="9991" max="9991" width="23" style="680" bestFit="1" customWidth="1"/>
    <col min="9992" max="9992" width="16.5703125" style="680" customWidth="1"/>
    <col min="9993" max="9993" width="81.42578125" style="680" customWidth="1"/>
    <col min="9994" max="9994" width="13.7109375" style="680" customWidth="1"/>
    <col min="9995" max="9995" width="10.28515625" style="680" customWidth="1"/>
    <col min="9996" max="10240" width="9.140625" style="680"/>
    <col min="10241" max="10241" width="14.5703125" style="680" bestFit="1" customWidth="1"/>
    <col min="10242" max="10242" width="8.140625" style="680" customWidth="1"/>
    <col min="10243" max="10243" width="76.28515625" style="680" customWidth="1"/>
    <col min="10244" max="10244" width="8.7109375" style="680" customWidth="1"/>
    <col min="10245" max="10245" width="12.85546875" style="680" bestFit="1" customWidth="1"/>
    <col min="10246" max="10246" width="17" style="680" bestFit="1" customWidth="1"/>
    <col min="10247" max="10247" width="23" style="680" bestFit="1" customWidth="1"/>
    <col min="10248" max="10248" width="16.5703125" style="680" customWidth="1"/>
    <col min="10249" max="10249" width="81.42578125" style="680" customWidth="1"/>
    <col min="10250" max="10250" width="13.7109375" style="680" customWidth="1"/>
    <col min="10251" max="10251" width="10.28515625" style="680" customWidth="1"/>
    <col min="10252" max="10496" width="9.140625" style="680"/>
    <col min="10497" max="10497" width="14.5703125" style="680" bestFit="1" customWidth="1"/>
    <col min="10498" max="10498" width="8.140625" style="680" customWidth="1"/>
    <col min="10499" max="10499" width="76.28515625" style="680" customWidth="1"/>
    <col min="10500" max="10500" width="8.7109375" style="680" customWidth="1"/>
    <col min="10501" max="10501" width="12.85546875" style="680" bestFit="1" customWidth="1"/>
    <col min="10502" max="10502" width="17" style="680" bestFit="1" customWidth="1"/>
    <col min="10503" max="10503" width="23" style="680" bestFit="1" customWidth="1"/>
    <col min="10504" max="10504" width="16.5703125" style="680" customWidth="1"/>
    <col min="10505" max="10505" width="81.42578125" style="680" customWidth="1"/>
    <col min="10506" max="10506" width="13.7109375" style="680" customWidth="1"/>
    <col min="10507" max="10507" width="10.28515625" style="680" customWidth="1"/>
    <col min="10508" max="10752" width="9.140625" style="680"/>
    <col min="10753" max="10753" width="14.5703125" style="680" bestFit="1" customWidth="1"/>
    <col min="10754" max="10754" width="8.140625" style="680" customWidth="1"/>
    <col min="10755" max="10755" width="76.28515625" style="680" customWidth="1"/>
    <col min="10756" max="10756" width="8.7109375" style="680" customWidth="1"/>
    <col min="10757" max="10757" width="12.85546875" style="680" bestFit="1" customWidth="1"/>
    <col min="10758" max="10758" width="17" style="680" bestFit="1" customWidth="1"/>
    <col min="10759" max="10759" width="23" style="680" bestFit="1" customWidth="1"/>
    <col min="10760" max="10760" width="16.5703125" style="680" customWidth="1"/>
    <col min="10761" max="10761" width="81.42578125" style="680" customWidth="1"/>
    <col min="10762" max="10762" width="13.7109375" style="680" customWidth="1"/>
    <col min="10763" max="10763" width="10.28515625" style="680" customWidth="1"/>
    <col min="10764" max="11008" width="9.140625" style="680"/>
    <col min="11009" max="11009" width="14.5703125" style="680" bestFit="1" customWidth="1"/>
    <col min="11010" max="11010" width="8.140625" style="680" customWidth="1"/>
    <col min="11011" max="11011" width="76.28515625" style="680" customWidth="1"/>
    <col min="11012" max="11012" width="8.7109375" style="680" customWidth="1"/>
    <col min="11013" max="11013" width="12.85546875" style="680" bestFit="1" customWidth="1"/>
    <col min="11014" max="11014" width="17" style="680" bestFit="1" customWidth="1"/>
    <col min="11015" max="11015" width="23" style="680" bestFit="1" customWidth="1"/>
    <col min="11016" max="11016" width="16.5703125" style="680" customWidth="1"/>
    <col min="11017" max="11017" width="81.42578125" style="680" customWidth="1"/>
    <col min="11018" max="11018" width="13.7109375" style="680" customWidth="1"/>
    <col min="11019" max="11019" width="10.28515625" style="680" customWidth="1"/>
    <col min="11020" max="11264" width="9.140625" style="680"/>
    <col min="11265" max="11265" width="14.5703125" style="680" bestFit="1" customWidth="1"/>
    <col min="11266" max="11266" width="8.140625" style="680" customWidth="1"/>
    <col min="11267" max="11267" width="76.28515625" style="680" customWidth="1"/>
    <col min="11268" max="11268" width="8.7109375" style="680" customWidth="1"/>
    <col min="11269" max="11269" width="12.85546875" style="680" bestFit="1" customWidth="1"/>
    <col min="11270" max="11270" width="17" style="680" bestFit="1" customWidth="1"/>
    <col min="11271" max="11271" width="23" style="680" bestFit="1" customWidth="1"/>
    <col min="11272" max="11272" width="16.5703125" style="680" customWidth="1"/>
    <col min="11273" max="11273" width="81.42578125" style="680" customWidth="1"/>
    <col min="11274" max="11274" width="13.7109375" style="680" customWidth="1"/>
    <col min="11275" max="11275" width="10.28515625" style="680" customWidth="1"/>
    <col min="11276" max="11520" width="9.140625" style="680"/>
    <col min="11521" max="11521" width="14.5703125" style="680" bestFit="1" customWidth="1"/>
    <col min="11522" max="11522" width="8.140625" style="680" customWidth="1"/>
    <col min="11523" max="11523" width="76.28515625" style="680" customWidth="1"/>
    <col min="11524" max="11524" width="8.7109375" style="680" customWidth="1"/>
    <col min="11525" max="11525" width="12.85546875" style="680" bestFit="1" customWidth="1"/>
    <col min="11526" max="11526" width="17" style="680" bestFit="1" customWidth="1"/>
    <col min="11527" max="11527" width="23" style="680" bestFit="1" customWidth="1"/>
    <col min="11528" max="11528" width="16.5703125" style="680" customWidth="1"/>
    <col min="11529" max="11529" width="81.42578125" style="680" customWidth="1"/>
    <col min="11530" max="11530" width="13.7109375" style="680" customWidth="1"/>
    <col min="11531" max="11531" width="10.28515625" style="680" customWidth="1"/>
    <col min="11532" max="11776" width="9.140625" style="680"/>
    <col min="11777" max="11777" width="14.5703125" style="680" bestFit="1" customWidth="1"/>
    <col min="11778" max="11778" width="8.140625" style="680" customWidth="1"/>
    <col min="11779" max="11779" width="76.28515625" style="680" customWidth="1"/>
    <col min="11780" max="11780" width="8.7109375" style="680" customWidth="1"/>
    <col min="11781" max="11781" width="12.85546875" style="680" bestFit="1" customWidth="1"/>
    <col min="11782" max="11782" width="17" style="680" bestFit="1" customWidth="1"/>
    <col min="11783" max="11783" width="23" style="680" bestFit="1" customWidth="1"/>
    <col min="11784" max="11784" width="16.5703125" style="680" customWidth="1"/>
    <col min="11785" max="11785" width="81.42578125" style="680" customWidth="1"/>
    <col min="11786" max="11786" width="13.7109375" style="680" customWidth="1"/>
    <col min="11787" max="11787" width="10.28515625" style="680" customWidth="1"/>
    <col min="11788" max="12032" width="9.140625" style="680"/>
    <col min="12033" max="12033" width="14.5703125" style="680" bestFit="1" customWidth="1"/>
    <col min="12034" max="12034" width="8.140625" style="680" customWidth="1"/>
    <col min="12035" max="12035" width="76.28515625" style="680" customWidth="1"/>
    <col min="12036" max="12036" width="8.7109375" style="680" customWidth="1"/>
    <col min="12037" max="12037" width="12.85546875" style="680" bestFit="1" customWidth="1"/>
    <col min="12038" max="12038" width="17" style="680" bestFit="1" customWidth="1"/>
    <col min="12039" max="12039" width="23" style="680" bestFit="1" customWidth="1"/>
    <col min="12040" max="12040" width="16.5703125" style="680" customWidth="1"/>
    <col min="12041" max="12041" width="81.42578125" style="680" customWidth="1"/>
    <col min="12042" max="12042" width="13.7109375" style="680" customWidth="1"/>
    <col min="12043" max="12043" width="10.28515625" style="680" customWidth="1"/>
    <col min="12044" max="12288" width="9.140625" style="680"/>
    <col min="12289" max="12289" width="14.5703125" style="680" bestFit="1" customWidth="1"/>
    <col min="12290" max="12290" width="8.140625" style="680" customWidth="1"/>
    <col min="12291" max="12291" width="76.28515625" style="680" customWidth="1"/>
    <col min="12292" max="12292" width="8.7109375" style="680" customWidth="1"/>
    <col min="12293" max="12293" width="12.85546875" style="680" bestFit="1" customWidth="1"/>
    <col min="12294" max="12294" width="17" style="680" bestFit="1" customWidth="1"/>
    <col min="12295" max="12295" width="23" style="680" bestFit="1" customWidth="1"/>
    <col min="12296" max="12296" width="16.5703125" style="680" customWidth="1"/>
    <col min="12297" max="12297" width="81.42578125" style="680" customWidth="1"/>
    <col min="12298" max="12298" width="13.7109375" style="680" customWidth="1"/>
    <col min="12299" max="12299" width="10.28515625" style="680" customWidth="1"/>
    <col min="12300" max="12544" width="9.140625" style="680"/>
    <col min="12545" max="12545" width="14.5703125" style="680" bestFit="1" customWidth="1"/>
    <col min="12546" max="12546" width="8.140625" style="680" customWidth="1"/>
    <col min="12547" max="12547" width="76.28515625" style="680" customWidth="1"/>
    <col min="12548" max="12548" width="8.7109375" style="680" customWidth="1"/>
    <col min="12549" max="12549" width="12.85546875" style="680" bestFit="1" customWidth="1"/>
    <col min="12550" max="12550" width="17" style="680" bestFit="1" customWidth="1"/>
    <col min="12551" max="12551" width="23" style="680" bestFit="1" customWidth="1"/>
    <col min="12552" max="12552" width="16.5703125" style="680" customWidth="1"/>
    <col min="12553" max="12553" width="81.42578125" style="680" customWidth="1"/>
    <col min="12554" max="12554" width="13.7109375" style="680" customWidth="1"/>
    <col min="12555" max="12555" width="10.28515625" style="680" customWidth="1"/>
    <col min="12556" max="12800" width="9.140625" style="680"/>
    <col min="12801" max="12801" width="14.5703125" style="680" bestFit="1" customWidth="1"/>
    <col min="12802" max="12802" width="8.140625" style="680" customWidth="1"/>
    <col min="12803" max="12803" width="76.28515625" style="680" customWidth="1"/>
    <col min="12804" max="12804" width="8.7109375" style="680" customWidth="1"/>
    <col min="12805" max="12805" width="12.85546875" style="680" bestFit="1" customWidth="1"/>
    <col min="12806" max="12806" width="17" style="680" bestFit="1" customWidth="1"/>
    <col min="12807" max="12807" width="23" style="680" bestFit="1" customWidth="1"/>
    <col min="12808" max="12808" width="16.5703125" style="680" customWidth="1"/>
    <col min="12809" max="12809" width="81.42578125" style="680" customWidth="1"/>
    <col min="12810" max="12810" width="13.7109375" style="680" customWidth="1"/>
    <col min="12811" max="12811" width="10.28515625" style="680" customWidth="1"/>
    <col min="12812" max="13056" width="9.140625" style="680"/>
    <col min="13057" max="13057" width="14.5703125" style="680" bestFit="1" customWidth="1"/>
    <col min="13058" max="13058" width="8.140625" style="680" customWidth="1"/>
    <col min="13059" max="13059" width="76.28515625" style="680" customWidth="1"/>
    <col min="13060" max="13060" width="8.7109375" style="680" customWidth="1"/>
    <col min="13061" max="13061" width="12.85546875" style="680" bestFit="1" customWidth="1"/>
    <col min="13062" max="13062" width="17" style="680" bestFit="1" customWidth="1"/>
    <col min="13063" max="13063" width="23" style="680" bestFit="1" customWidth="1"/>
    <col min="13064" max="13064" width="16.5703125" style="680" customWidth="1"/>
    <col min="13065" max="13065" width="81.42578125" style="680" customWidth="1"/>
    <col min="13066" max="13066" width="13.7109375" style="680" customWidth="1"/>
    <col min="13067" max="13067" width="10.28515625" style="680" customWidth="1"/>
    <col min="13068" max="13312" width="9.140625" style="680"/>
    <col min="13313" max="13313" width="14.5703125" style="680" bestFit="1" customWidth="1"/>
    <col min="13314" max="13314" width="8.140625" style="680" customWidth="1"/>
    <col min="13315" max="13315" width="76.28515625" style="680" customWidth="1"/>
    <col min="13316" max="13316" width="8.7109375" style="680" customWidth="1"/>
    <col min="13317" max="13317" width="12.85546875" style="680" bestFit="1" customWidth="1"/>
    <col min="13318" max="13318" width="17" style="680" bestFit="1" customWidth="1"/>
    <col min="13319" max="13319" width="23" style="680" bestFit="1" customWidth="1"/>
    <col min="13320" max="13320" width="16.5703125" style="680" customWidth="1"/>
    <col min="13321" max="13321" width="81.42578125" style="680" customWidth="1"/>
    <col min="13322" max="13322" width="13.7109375" style="680" customWidth="1"/>
    <col min="13323" max="13323" width="10.28515625" style="680" customWidth="1"/>
    <col min="13324" max="13568" width="9.140625" style="680"/>
    <col min="13569" max="13569" width="14.5703125" style="680" bestFit="1" customWidth="1"/>
    <col min="13570" max="13570" width="8.140625" style="680" customWidth="1"/>
    <col min="13571" max="13571" width="76.28515625" style="680" customWidth="1"/>
    <col min="13572" max="13572" width="8.7109375" style="680" customWidth="1"/>
    <col min="13573" max="13573" width="12.85546875" style="680" bestFit="1" customWidth="1"/>
    <col min="13574" max="13574" width="17" style="680" bestFit="1" customWidth="1"/>
    <col min="13575" max="13575" width="23" style="680" bestFit="1" customWidth="1"/>
    <col min="13576" max="13576" width="16.5703125" style="680" customWidth="1"/>
    <col min="13577" max="13577" width="81.42578125" style="680" customWidth="1"/>
    <col min="13578" max="13578" width="13.7109375" style="680" customWidth="1"/>
    <col min="13579" max="13579" width="10.28515625" style="680" customWidth="1"/>
    <col min="13580" max="13824" width="9.140625" style="680"/>
    <col min="13825" max="13825" width="14.5703125" style="680" bestFit="1" customWidth="1"/>
    <col min="13826" max="13826" width="8.140625" style="680" customWidth="1"/>
    <col min="13827" max="13827" width="76.28515625" style="680" customWidth="1"/>
    <col min="13828" max="13828" width="8.7109375" style="680" customWidth="1"/>
    <col min="13829" max="13829" width="12.85546875" style="680" bestFit="1" customWidth="1"/>
    <col min="13830" max="13830" width="17" style="680" bestFit="1" customWidth="1"/>
    <col min="13831" max="13831" width="23" style="680" bestFit="1" customWidth="1"/>
    <col min="13832" max="13832" width="16.5703125" style="680" customWidth="1"/>
    <col min="13833" max="13833" width="81.42578125" style="680" customWidth="1"/>
    <col min="13834" max="13834" width="13.7109375" style="680" customWidth="1"/>
    <col min="13835" max="13835" width="10.28515625" style="680" customWidth="1"/>
    <col min="13836" max="14080" width="9.140625" style="680"/>
    <col min="14081" max="14081" width="14.5703125" style="680" bestFit="1" customWidth="1"/>
    <col min="14082" max="14082" width="8.140625" style="680" customWidth="1"/>
    <col min="14083" max="14083" width="76.28515625" style="680" customWidth="1"/>
    <col min="14084" max="14084" width="8.7109375" style="680" customWidth="1"/>
    <col min="14085" max="14085" width="12.85546875" style="680" bestFit="1" customWidth="1"/>
    <col min="14086" max="14086" width="17" style="680" bestFit="1" customWidth="1"/>
    <col min="14087" max="14087" width="23" style="680" bestFit="1" customWidth="1"/>
    <col min="14088" max="14088" width="16.5703125" style="680" customWidth="1"/>
    <col min="14089" max="14089" width="81.42578125" style="680" customWidth="1"/>
    <col min="14090" max="14090" width="13.7109375" style="680" customWidth="1"/>
    <col min="14091" max="14091" width="10.28515625" style="680" customWidth="1"/>
    <col min="14092" max="14336" width="9.140625" style="680"/>
    <col min="14337" max="14337" width="14.5703125" style="680" bestFit="1" customWidth="1"/>
    <col min="14338" max="14338" width="8.140625" style="680" customWidth="1"/>
    <col min="14339" max="14339" width="76.28515625" style="680" customWidth="1"/>
    <col min="14340" max="14340" width="8.7109375" style="680" customWidth="1"/>
    <col min="14341" max="14341" width="12.85546875" style="680" bestFit="1" customWidth="1"/>
    <col min="14342" max="14342" width="17" style="680" bestFit="1" customWidth="1"/>
    <col min="14343" max="14343" width="23" style="680" bestFit="1" customWidth="1"/>
    <col min="14344" max="14344" width="16.5703125" style="680" customWidth="1"/>
    <col min="14345" max="14345" width="81.42578125" style="680" customWidth="1"/>
    <col min="14346" max="14346" width="13.7109375" style="680" customWidth="1"/>
    <col min="14347" max="14347" width="10.28515625" style="680" customWidth="1"/>
    <col min="14348" max="14592" width="9.140625" style="680"/>
    <col min="14593" max="14593" width="14.5703125" style="680" bestFit="1" customWidth="1"/>
    <col min="14594" max="14594" width="8.140625" style="680" customWidth="1"/>
    <col min="14595" max="14595" width="76.28515625" style="680" customWidth="1"/>
    <col min="14596" max="14596" width="8.7109375" style="680" customWidth="1"/>
    <col min="14597" max="14597" width="12.85546875" style="680" bestFit="1" customWidth="1"/>
    <col min="14598" max="14598" width="17" style="680" bestFit="1" customWidth="1"/>
    <col min="14599" max="14599" width="23" style="680" bestFit="1" customWidth="1"/>
    <col min="14600" max="14600" width="16.5703125" style="680" customWidth="1"/>
    <col min="14601" max="14601" width="81.42578125" style="680" customWidth="1"/>
    <col min="14602" max="14602" width="13.7109375" style="680" customWidth="1"/>
    <col min="14603" max="14603" width="10.28515625" style="680" customWidth="1"/>
    <col min="14604" max="14848" width="9.140625" style="680"/>
    <col min="14849" max="14849" width="14.5703125" style="680" bestFit="1" customWidth="1"/>
    <col min="14850" max="14850" width="8.140625" style="680" customWidth="1"/>
    <col min="14851" max="14851" width="76.28515625" style="680" customWidth="1"/>
    <col min="14852" max="14852" width="8.7109375" style="680" customWidth="1"/>
    <col min="14853" max="14853" width="12.85546875" style="680" bestFit="1" customWidth="1"/>
    <col min="14854" max="14854" width="17" style="680" bestFit="1" customWidth="1"/>
    <col min="14855" max="14855" width="23" style="680" bestFit="1" customWidth="1"/>
    <col min="14856" max="14856" width="16.5703125" style="680" customWidth="1"/>
    <col min="14857" max="14857" width="81.42578125" style="680" customWidth="1"/>
    <col min="14858" max="14858" width="13.7109375" style="680" customWidth="1"/>
    <col min="14859" max="14859" width="10.28515625" style="680" customWidth="1"/>
    <col min="14860" max="15104" width="9.140625" style="680"/>
    <col min="15105" max="15105" width="14.5703125" style="680" bestFit="1" customWidth="1"/>
    <col min="15106" max="15106" width="8.140625" style="680" customWidth="1"/>
    <col min="15107" max="15107" width="76.28515625" style="680" customWidth="1"/>
    <col min="15108" max="15108" width="8.7109375" style="680" customWidth="1"/>
    <col min="15109" max="15109" width="12.85546875" style="680" bestFit="1" customWidth="1"/>
    <col min="15110" max="15110" width="17" style="680" bestFit="1" customWidth="1"/>
    <col min="15111" max="15111" width="23" style="680" bestFit="1" customWidth="1"/>
    <col min="15112" max="15112" width="16.5703125" style="680" customWidth="1"/>
    <col min="15113" max="15113" width="81.42578125" style="680" customWidth="1"/>
    <col min="15114" max="15114" width="13.7109375" style="680" customWidth="1"/>
    <col min="15115" max="15115" width="10.28515625" style="680" customWidth="1"/>
    <col min="15116" max="15360" width="9.140625" style="680"/>
    <col min="15361" max="15361" width="14.5703125" style="680" bestFit="1" customWidth="1"/>
    <col min="15362" max="15362" width="8.140625" style="680" customWidth="1"/>
    <col min="15363" max="15363" width="76.28515625" style="680" customWidth="1"/>
    <col min="15364" max="15364" width="8.7109375" style="680" customWidth="1"/>
    <col min="15365" max="15365" width="12.85546875" style="680" bestFit="1" customWidth="1"/>
    <col min="15366" max="15366" width="17" style="680" bestFit="1" customWidth="1"/>
    <col min="15367" max="15367" width="23" style="680" bestFit="1" customWidth="1"/>
    <col min="15368" max="15368" width="16.5703125" style="680" customWidth="1"/>
    <col min="15369" max="15369" width="81.42578125" style="680" customWidth="1"/>
    <col min="15370" max="15370" width="13.7109375" style="680" customWidth="1"/>
    <col min="15371" max="15371" width="10.28515625" style="680" customWidth="1"/>
    <col min="15372" max="15616" width="9.140625" style="680"/>
    <col min="15617" max="15617" width="14.5703125" style="680" bestFit="1" customWidth="1"/>
    <col min="15618" max="15618" width="8.140625" style="680" customWidth="1"/>
    <col min="15619" max="15619" width="76.28515625" style="680" customWidth="1"/>
    <col min="15620" max="15620" width="8.7109375" style="680" customWidth="1"/>
    <col min="15621" max="15621" width="12.85546875" style="680" bestFit="1" customWidth="1"/>
    <col min="15622" max="15622" width="17" style="680" bestFit="1" customWidth="1"/>
    <col min="15623" max="15623" width="23" style="680" bestFit="1" customWidth="1"/>
    <col min="15624" max="15624" width="16.5703125" style="680" customWidth="1"/>
    <col min="15625" max="15625" width="81.42578125" style="680" customWidth="1"/>
    <col min="15626" max="15626" width="13.7109375" style="680" customWidth="1"/>
    <col min="15627" max="15627" width="10.28515625" style="680" customWidth="1"/>
    <col min="15628" max="15872" width="9.140625" style="680"/>
    <col min="15873" max="15873" width="14.5703125" style="680" bestFit="1" customWidth="1"/>
    <col min="15874" max="15874" width="8.140625" style="680" customWidth="1"/>
    <col min="15875" max="15875" width="76.28515625" style="680" customWidth="1"/>
    <col min="15876" max="15876" width="8.7109375" style="680" customWidth="1"/>
    <col min="15877" max="15877" width="12.85546875" style="680" bestFit="1" customWidth="1"/>
    <col min="15878" max="15878" width="17" style="680" bestFit="1" customWidth="1"/>
    <col min="15879" max="15879" width="23" style="680" bestFit="1" customWidth="1"/>
    <col min="15880" max="15880" width="16.5703125" style="680" customWidth="1"/>
    <col min="15881" max="15881" width="81.42578125" style="680" customWidth="1"/>
    <col min="15882" max="15882" width="13.7109375" style="680" customWidth="1"/>
    <col min="15883" max="15883" width="10.28515625" style="680" customWidth="1"/>
    <col min="15884" max="16128" width="9.140625" style="680"/>
    <col min="16129" max="16129" width="14.5703125" style="680" bestFit="1" customWidth="1"/>
    <col min="16130" max="16130" width="8.140625" style="680" customWidth="1"/>
    <col min="16131" max="16131" width="76.28515625" style="680" customWidth="1"/>
    <col min="16132" max="16132" width="8.7109375" style="680" customWidth="1"/>
    <col min="16133" max="16133" width="12.85546875" style="680" bestFit="1" customWidth="1"/>
    <col min="16134" max="16134" width="17" style="680" bestFit="1" customWidth="1"/>
    <col min="16135" max="16135" width="23" style="680" bestFit="1" customWidth="1"/>
    <col min="16136" max="16136" width="16.5703125" style="680" customWidth="1"/>
    <col min="16137" max="16137" width="81.42578125" style="680" customWidth="1"/>
    <col min="16138" max="16138" width="13.7109375" style="680" customWidth="1"/>
    <col min="16139" max="16139" width="10.28515625" style="680" customWidth="1"/>
    <col min="16140" max="16384" width="9.140625" style="680"/>
  </cols>
  <sheetData>
    <row r="1" spans="1:12" s="539" customFormat="1" ht="35.25" customHeight="1">
      <c r="A1" s="1046" t="s">
        <v>117</v>
      </c>
      <c r="B1" s="1047"/>
      <c r="C1" s="1047"/>
      <c r="D1" s="1047"/>
      <c r="E1" s="1047"/>
      <c r="F1" s="1047"/>
      <c r="G1" s="1048"/>
      <c r="H1" s="538"/>
      <c r="I1" s="538"/>
      <c r="J1" s="538"/>
    </row>
    <row r="2" spans="1:12" s="539" customFormat="1" ht="24.75">
      <c r="A2" s="540" t="s">
        <v>218</v>
      </c>
      <c r="B2" s="541"/>
      <c r="C2" s="542" t="str">
        <f>Orç!C2</f>
        <v>Obra: Pavimentação Asfáltica</v>
      </c>
      <c r="D2" s="543"/>
      <c r="E2" s="543"/>
      <c r="F2" s="543"/>
      <c r="G2" s="544"/>
      <c r="H2" s="538"/>
      <c r="I2" s="538"/>
      <c r="J2" s="538"/>
    </row>
    <row r="3" spans="1:12" s="539" customFormat="1" ht="23.25">
      <c r="A3" s="545" t="s">
        <v>219</v>
      </c>
      <c r="B3" s="546"/>
      <c r="C3" s="547" t="str">
        <f>Orç!C3</f>
        <v>Local: Distrito de Primaverinha</v>
      </c>
      <c r="D3" s="390"/>
      <c r="E3" s="548"/>
      <c r="F3" s="543"/>
      <c r="G3" s="544"/>
      <c r="H3" s="538"/>
      <c r="I3" s="538"/>
      <c r="J3" s="538"/>
    </row>
    <row r="4" spans="1:12" s="539" customFormat="1" ht="23.25">
      <c r="A4" s="545"/>
      <c r="B4" s="546"/>
      <c r="C4" s="547" t="str">
        <f>Orç!C4</f>
        <v>Tipo de Intervenção: Construção</v>
      </c>
      <c r="D4" s="285" t="s">
        <v>421</v>
      </c>
      <c r="E4" s="549"/>
      <c r="F4" s="542"/>
      <c r="G4" s="550"/>
      <c r="H4" s="538"/>
      <c r="I4" s="538"/>
      <c r="J4" s="538"/>
    </row>
    <row r="5" spans="1:12" s="539" customFormat="1" ht="23.25">
      <c r="A5" s="545"/>
      <c r="B5" s="546"/>
      <c r="C5" s="547" t="str">
        <f>Orç!C5</f>
        <v>Prazo de Execução: 120 dias</v>
      </c>
      <c r="D5" s="1049" t="s">
        <v>420</v>
      </c>
      <c r="E5" s="1049"/>
      <c r="F5" s="1049"/>
      <c r="G5" s="1049"/>
      <c r="H5" s="538"/>
      <c r="I5" s="538"/>
      <c r="J5" s="538"/>
    </row>
    <row r="6" spans="1:12" s="539" customFormat="1" ht="23.25">
      <c r="A6" s="545"/>
      <c r="B6" s="546"/>
      <c r="C6" s="547" t="str">
        <f>Orç!C6</f>
        <v>Área: 44.699,84m²</v>
      </c>
      <c r="D6" s="1049"/>
      <c r="E6" s="1049"/>
      <c r="F6" s="1049"/>
      <c r="G6" s="1049"/>
      <c r="H6" s="538"/>
      <c r="I6" s="538"/>
      <c r="J6" s="538"/>
    </row>
    <row r="7" spans="1:12" s="539" customFormat="1" ht="23.25">
      <c r="A7" s="545"/>
      <c r="B7" s="546"/>
      <c r="C7" s="551" t="str">
        <f>Orç!D3</f>
        <v>Boletim de Referência: SINAPI Mai/2021 não desonerado</v>
      </c>
      <c r="D7" s="1050"/>
      <c r="E7" s="1050"/>
      <c r="F7" s="1050"/>
      <c r="G7" s="1050"/>
      <c r="H7" s="538"/>
      <c r="I7" s="538"/>
      <c r="J7" s="538"/>
    </row>
    <row r="8" spans="1:12" s="539" customFormat="1" ht="19.5">
      <c r="A8" s="552"/>
      <c r="B8" s="553"/>
      <c r="C8" s="547" t="s">
        <v>135</v>
      </c>
      <c r="D8" s="554"/>
      <c r="E8" s="554"/>
      <c r="F8" s="554"/>
      <c r="G8" s="554"/>
    </row>
    <row r="9" spans="1:12" s="539" customFormat="1" ht="42">
      <c r="A9" s="1051" t="s">
        <v>220</v>
      </c>
      <c r="B9" s="1051"/>
      <c r="C9" s="1051"/>
      <c r="D9" s="1051"/>
      <c r="E9" s="1051"/>
      <c r="F9" s="1051"/>
      <c r="G9" s="1051"/>
    </row>
    <row r="10" spans="1:12" s="558" customFormat="1" ht="19.5" customHeight="1">
      <c r="A10" s="555" t="s">
        <v>0</v>
      </c>
      <c r="B10" s="556" t="s">
        <v>1</v>
      </c>
      <c r="C10" s="557" t="s">
        <v>2</v>
      </c>
      <c r="D10" s="1052" t="s">
        <v>81</v>
      </c>
      <c r="E10" s="1053"/>
      <c r="F10" s="1052" t="s">
        <v>82</v>
      </c>
      <c r="G10" s="1054"/>
    </row>
    <row r="11" spans="1:12" s="539" customFormat="1" ht="31.5" customHeight="1">
      <c r="A11" s="559"/>
      <c r="B11" s="559"/>
      <c r="C11" s="560"/>
      <c r="D11" s="561" t="s">
        <v>4</v>
      </c>
      <c r="E11" s="561" t="s">
        <v>3</v>
      </c>
      <c r="F11" s="561" t="s">
        <v>221</v>
      </c>
      <c r="G11" s="562" t="s">
        <v>222</v>
      </c>
      <c r="H11" s="563"/>
      <c r="I11" s="564"/>
      <c r="J11" s="564"/>
      <c r="K11" s="564"/>
    </row>
    <row r="12" spans="1:12" s="539" customFormat="1">
      <c r="A12" s="565" t="s">
        <v>223</v>
      </c>
      <c r="B12" s="566" t="s">
        <v>5</v>
      </c>
      <c r="C12" s="567" t="s">
        <v>224</v>
      </c>
      <c r="D12" s="568" t="s">
        <v>225</v>
      </c>
      <c r="E12" s="567"/>
      <c r="F12" s="569"/>
      <c r="G12" s="570"/>
      <c r="H12" s="563"/>
      <c r="I12" s="571"/>
      <c r="J12" s="571"/>
      <c r="K12" s="571"/>
    </row>
    <row r="13" spans="1:12" s="554" customFormat="1" ht="15.75">
      <c r="A13" s="743">
        <v>90777</v>
      </c>
      <c r="B13" s="743" t="s">
        <v>8</v>
      </c>
      <c r="C13" s="744" t="s">
        <v>226</v>
      </c>
      <c r="D13" s="743" t="s">
        <v>227</v>
      </c>
      <c r="E13" s="745">
        <f>20*3*4</f>
        <v>240</v>
      </c>
      <c r="F13" s="746"/>
      <c r="G13" s="747">
        <f>E13*F13</f>
        <v>0</v>
      </c>
      <c r="H13" s="573"/>
      <c r="I13" s="574"/>
      <c r="J13" s="574"/>
      <c r="K13" s="574"/>
      <c r="L13" s="575"/>
    </row>
    <row r="14" spans="1:12" s="554" customFormat="1" ht="15.75">
      <c r="A14" s="748">
        <v>90776</v>
      </c>
      <c r="B14" s="748" t="s">
        <v>10</v>
      </c>
      <c r="C14" s="749" t="s">
        <v>228</v>
      </c>
      <c r="D14" s="750" t="s">
        <v>227</v>
      </c>
      <c r="E14" s="751">
        <f>20*4*4</f>
        <v>320</v>
      </c>
      <c r="F14" s="752"/>
      <c r="G14" s="747">
        <f>E14*F14</f>
        <v>0</v>
      </c>
      <c r="H14" s="573"/>
      <c r="I14" s="574"/>
      <c r="J14" s="574"/>
      <c r="K14" s="574"/>
      <c r="L14" s="575"/>
    </row>
    <row r="15" spans="1:12" s="801" customFormat="1" ht="15.75">
      <c r="A15" s="792" t="s">
        <v>190</v>
      </c>
      <c r="B15" s="793" t="s">
        <v>102</v>
      </c>
      <c r="C15" s="794" t="s">
        <v>191</v>
      </c>
      <c r="D15" s="793" t="s">
        <v>18</v>
      </c>
      <c r="E15" s="795">
        <f>Orç!E21+Orç!E22</f>
        <v>13409.951999999999</v>
      </c>
      <c r="F15" s="796"/>
      <c r="G15" s="797">
        <f>E15*F15</f>
        <v>0</v>
      </c>
      <c r="H15" s="798"/>
      <c r="I15" s="799">
        <f>20*4*3</f>
        <v>240</v>
      </c>
      <c r="J15" s="799"/>
      <c r="K15" s="799"/>
      <c r="L15" s="800"/>
    </row>
    <row r="16" spans="1:12" s="554" customFormat="1" ht="16.5" customHeight="1">
      <c r="A16" s="753">
        <v>78472</v>
      </c>
      <c r="B16" s="754" t="s">
        <v>103</v>
      </c>
      <c r="C16" s="755" t="s">
        <v>125</v>
      </c>
      <c r="D16" s="756" t="s">
        <v>9</v>
      </c>
      <c r="E16" s="757">
        <f>Subleito!I25</f>
        <v>46557.22</v>
      </c>
      <c r="F16" s="758"/>
      <c r="G16" s="747">
        <f>E16*F16</f>
        <v>0</v>
      </c>
      <c r="H16" s="573"/>
      <c r="I16" s="574"/>
      <c r="J16" s="574"/>
      <c r="K16" s="574"/>
      <c r="L16" s="575"/>
    </row>
    <row r="17" spans="1:12" s="554" customFormat="1" hidden="1">
      <c r="A17" s="692"/>
      <c r="B17" s="693"/>
      <c r="C17" s="694"/>
      <c r="D17" s="695"/>
      <c r="E17" s="696"/>
      <c r="F17" s="697"/>
      <c r="G17" s="698"/>
      <c r="H17" s="573"/>
      <c r="I17" s="574"/>
      <c r="J17" s="574"/>
      <c r="K17" s="574"/>
      <c r="L17" s="575"/>
    </row>
    <row r="18" spans="1:12" s="539" customFormat="1">
      <c r="A18" s="1055" t="s">
        <v>229</v>
      </c>
      <c r="B18" s="1056"/>
      <c r="C18" s="1056"/>
      <c r="D18" s="1056"/>
      <c r="E18" s="1056"/>
      <c r="F18" s="1056"/>
      <c r="G18" s="577">
        <f>SUM(G13:G16)</f>
        <v>0</v>
      </c>
      <c r="H18" s="578"/>
      <c r="I18" s="564"/>
      <c r="J18" s="564"/>
      <c r="K18" s="564"/>
      <c r="L18" s="579"/>
    </row>
    <row r="19" spans="1:12" s="539" customFormat="1" ht="44.25" hidden="1" customHeight="1">
      <c r="A19" s="580" t="s">
        <v>230</v>
      </c>
      <c r="B19" s="581" t="s">
        <v>11</v>
      </c>
      <c r="C19" s="582" t="s">
        <v>231</v>
      </c>
      <c r="D19" s="583" t="s">
        <v>25</v>
      </c>
      <c r="E19" s="584"/>
      <c r="F19" s="584"/>
      <c r="G19" s="585"/>
      <c r="H19" s="578"/>
      <c r="I19" s="586"/>
      <c r="J19" s="564"/>
      <c r="K19" s="564"/>
      <c r="L19" s="579"/>
    </row>
    <row r="20" spans="1:12" s="539" customFormat="1" ht="18" hidden="1" customHeight="1">
      <c r="A20" s="587"/>
      <c r="B20" s="588" t="s">
        <v>12</v>
      </c>
      <c r="C20" s="1057" t="s">
        <v>232</v>
      </c>
      <c r="D20" s="1058"/>
      <c r="E20" s="1058"/>
      <c r="F20" s="1058"/>
      <c r="G20" s="1059"/>
      <c r="H20" s="578"/>
      <c r="I20" s="586"/>
      <c r="J20" s="564"/>
      <c r="K20" s="564"/>
      <c r="L20" s="579"/>
    </row>
    <row r="21" spans="1:12" s="539" customFormat="1" ht="30.75" hidden="1">
      <c r="A21" s="589">
        <v>5944</v>
      </c>
      <c r="B21" s="590" t="s">
        <v>233</v>
      </c>
      <c r="C21" s="591" t="s">
        <v>234</v>
      </c>
      <c r="D21" s="592" t="s">
        <v>235</v>
      </c>
      <c r="E21" s="593">
        <v>3.5000000000000001E-3</v>
      </c>
      <c r="F21" s="594">
        <v>165.15</v>
      </c>
      <c r="G21" s="595">
        <f>E21*F21</f>
        <v>0.57802500000000001</v>
      </c>
      <c r="H21" s="596"/>
      <c r="I21" s="586"/>
      <c r="J21" s="564"/>
      <c r="K21" s="564"/>
      <c r="L21" s="579"/>
    </row>
    <row r="22" spans="1:12" s="539" customFormat="1" ht="30.75" hidden="1">
      <c r="A22" s="589">
        <v>7030</v>
      </c>
      <c r="B22" s="590" t="s">
        <v>236</v>
      </c>
      <c r="C22" s="591" t="s">
        <v>237</v>
      </c>
      <c r="D22" s="592" t="s">
        <v>235</v>
      </c>
      <c r="E22" s="593">
        <v>1.34E-2</v>
      </c>
      <c r="F22" s="594">
        <v>165.53</v>
      </c>
      <c r="G22" s="595">
        <f>E22*F22</f>
        <v>2.218102</v>
      </c>
      <c r="H22" s="596"/>
      <c r="I22" s="586"/>
      <c r="J22" s="564"/>
      <c r="K22" s="564"/>
      <c r="L22" s="579"/>
    </row>
    <row r="23" spans="1:12" s="539" customFormat="1" ht="30.75" hidden="1">
      <c r="A23" s="589">
        <v>93433</v>
      </c>
      <c r="B23" s="590" t="s">
        <v>238</v>
      </c>
      <c r="C23" s="597" t="s">
        <v>239</v>
      </c>
      <c r="D23" s="592" t="s">
        <v>235</v>
      </c>
      <c r="E23" s="593">
        <v>1.34E-2</v>
      </c>
      <c r="F23" s="594">
        <v>2038.7</v>
      </c>
      <c r="G23" s="595">
        <f>E23*F23</f>
        <v>27.318580000000001</v>
      </c>
      <c r="H23" s="598"/>
      <c r="I23" s="586"/>
      <c r="J23" s="564"/>
      <c r="K23" s="564"/>
      <c r="L23" s="579"/>
    </row>
    <row r="24" spans="1:12" s="539" customFormat="1" ht="17.25" hidden="1" customHeight="1">
      <c r="A24" s="587"/>
      <c r="B24" s="599" t="s">
        <v>13</v>
      </c>
      <c r="C24" s="600" t="s">
        <v>240</v>
      </c>
      <c r="D24" s="601"/>
      <c r="E24" s="601"/>
      <c r="F24" s="601"/>
      <c r="G24" s="602"/>
      <c r="H24" s="578"/>
      <c r="I24" s="586"/>
      <c r="J24" s="564"/>
      <c r="K24" s="564"/>
      <c r="L24" s="579"/>
    </row>
    <row r="25" spans="1:12" s="539" customFormat="1" ht="15.75" hidden="1">
      <c r="A25" s="603">
        <v>88316</v>
      </c>
      <c r="B25" s="590" t="s">
        <v>241</v>
      </c>
      <c r="C25" s="604" t="s">
        <v>242</v>
      </c>
      <c r="D25" s="592" t="s">
        <v>227</v>
      </c>
      <c r="E25" s="593">
        <v>0.1067</v>
      </c>
      <c r="F25" s="605">
        <v>15.54</v>
      </c>
      <c r="G25" s="595">
        <f>E25*F25</f>
        <v>1.658118</v>
      </c>
      <c r="H25" s="578"/>
      <c r="I25" s="586"/>
      <c r="J25" s="564"/>
      <c r="K25" s="564"/>
      <c r="L25" s="579"/>
    </row>
    <row r="26" spans="1:12" s="539" customFormat="1" ht="14.25" hidden="1" customHeight="1">
      <c r="A26" s="587"/>
      <c r="B26" s="599" t="s">
        <v>14</v>
      </c>
      <c r="C26" s="600" t="s">
        <v>243</v>
      </c>
      <c r="D26" s="601"/>
      <c r="E26" s="601"/>
      <c r="F26" s="601"/>
      <c r="G26" s="602"/>
      <c r="H26" s="578"/>
      <c r="I26" s="586"/>
      <c r="J26" s="564"/>
      <c r="K26" s="564"/>
      <c r="L26" s="579"/>
    </row>
    <row r="27" spans="1:12" s="539" customFormat="1" ht="14.25" hidden="1" customHeight="1">
      <c r="A27" s="589" t="s">
        <v>244</v>
      </c>
      <c r="B27" s="590" t="s">
        <v>245</v>
      </c>
      <c r="C27" s="606" t="s">
        <v>246</v>
      </c>
      <c r="D27" s="328" t="s">
        <v>247</v>
      </c>
      <c r="E27" s="607">
        <v>0.161</v>
      </c>
      <c r="F27" s="605">
        <v>60</v>
      </c>
      <c r="G27" s="595">
        <f>E27*F27</f>
        <v>9.66</v>
      </c>
      <c r="H27" s="608"/>
      <c r="I27" s="586"/>
      <c r="J27" s="564"/>
      <c r="K27" s="564"/>
      <c r="L27" s="579"/>
    </row>
    <row r="28" spans="1:12" s="539" customFormat="1" ht="33.75" hidden="1" customHeight="1">
      <c r="A28" s="589" t="s">
        <v>248</v>
      </c>
      <c r="B28" s="590" t="s">
        <v>249</v>
      </c>
      <c r="C28" s="606" t="s">
        <v>250</v>
      </c>
      <c r="D28" s="328" t="s">
        <v>25</v>
      </c>
      <c r="E28" s="607">
        <v>0.06</v>
      </c>
      <c r="F28" s="609">
        <f>1.95043*1000</f>
        <v>1950.43</v>
      </c>
      <c r="G28" s="595">
        <f>E28*F28</f>
        <v>117.0258</v>
      </c>
      <c r="H28" s="610"/>
      <c r="I28" s="611"/>
      <c r="J28" s="564"/>
      <c r="K28" s="564"/>
      <c r="L28" s="579"/>
    </row>
    <row r="29" spans="1:12" s="539" customFormat="1" ht="14.25" hidden="1" customHeight="1">
      <c r="A29" s="589" t="s">
        <v>251</v>
      </c>
      <c r="B29" s="590" t="s">
        <v>252</v>
      </c>
      <c r="C29" s="612" t="s">
        <v>253</v>
      </c>
      <c r="D29" s="328" t="s">
        <v>254</v>
      </c>
      <c r="E29" s="607">
        <v>28</v>
      </c>
      <c r="F29" s="605">
        <v>0.47</v>
      </c>
      <c r="G29" s="595">
        <f>E29*F29</f>
        <v>13.16</v>
      </c>
      <c r="H29" s="608"/>
      <c r="I29" s="613"/>
      <c r="J29" s="564"/>
      <c r="K29" s="564"/>
      <c r="L29" s="579"/>
    </row>
    <row r="30" spans="1:12" s="539" customFormat="1" ht="29.25" hidden="1" customHeight="1">
      <c r="A30" s="589" t="s">
        <v>255</v>
      </c>
      <c r="B30" s="590" t="s">
        <v>256</v>
      </c>
      <c r="C30" s="614" t="s">
        <v>257</v>
      </c>
      <c r="D30" s="328" t="s">
        <v>247</v>
      </c>
      <c r="E30" s="607">
        <v>0.31290000000000001</v>
      </c>
      <c r="F30" s="605">
        <v>81.42</v>
      </c>
      <c r="G30" s="595">
        <f>E30*F30</f>
        <v>25.476318000000003</v>
      </c>
      <c r="H30" s="608"/>
      <c r="I30" s="613"/>
      <c r="J30" s="564"/>
      <c r="K30" s="564"/>
      <c r="L30" s="579"/>
    </row>
    <row r="31" spans="1:12" s="539" customFormat="1" ht="14.25" hidden="1" customHeight="1">
      <c r="A31" s="589" t="s">
        <v>258</v>
      </c>
      <c r="B31" s="590" t="s">
        <v>259</v>
      </c>
      <c r="C31" s="612" t="s">
        <v>260</v>
      </c>
      <c r="D31" s="328" t="s">
        <v>247</v>
      </c>
      <c r="E31" s="607">
        <v>0.1341</v>
      </c>
      <c r="F31" s="605">
        <v>63.77</v>
      </c>
      <c r="G31" s="595">
        <f>E31*F31</f>
        <v>8.5515570000000007</v>
      </c>
      <c r="H31" s="608"/>
      <c r="I31" s="613"/>
      <c r="J31" s="564"/>
      <c r="K31" s="564"/>
      <c r="L31" s="579"/>
    </row>
    <row r="32" spans="1:12" s="539" customFormat="1" hidden="1">
      <c r="A32" s="1060" t="s">
        <v>229</v>
      </c>
      <c r="B32" s="1061"/>
      <c r="C32" s="1061"/>
      <c r="D32" s="1061"/>
      <c r="E32" s="1061"/>
      <c r="F32" s="1061"/>
      <c r="G32" s="615">
        <f>SUM(G20:G31)</f>
        <v>205.6465</v>
      </c>
      <c r="H32" s="616"/>
      <c r="I32" s="564"/>
      <c r="J32" s="564"/>
      <c r="K32" s="564"/>
      <c r="L32" s="579"/>
    </row>
    <row r="33" spans="1:12" s="539" customFormat="1" hidden="1">
      <c r="A33" s="617"/>
      <c r="B33" s="617"/>
      <c r="C33" s="617"/>
      <c r="D33" s="617"/>
      <c r="E33" s="617"/>
      <c r="F33" s="617"/>
      <c r="G33" s="618"/>
      <c r="H33" s="578"/>
      <c r="I33" s="564"/>
      <c r="J33" s="564"/>
      <c r="K33" s="564"/>
      <c r="L33" s="579"/>
    </row>
    <row r="34" spans="1:12" s="539" customFormat="1" hidden="1">
      <c r="A34" s="619" t="s">
        <v>261</v>
      </c>
      <c r="B34" s="581" t="s">
        <v>15</v>
      </c>
      <c r="C34" s="620" t="s">
        <v>262</v>
      </c>
      <c r="D34" s="583" t="s">
        <v>247</v>
      </c>
      <c r="E34" s="584"/>
      <c r="F34" s="584"/>
      <c r="G34" s="621"/>
      <c r="H34" s="578"/>
      <c r="I34" s="622"/>
      <c r="J34" s="623"/>
    </row>
    <row r="35" spans="1:12" s="630" customFormat="1" ht="15.75" hidden="1" customHeight="1">
      <c r="A35" s="587"/>
      <c r="B35" s="588" t="s">
        <v>16</v>
      </c>
      <c r="C35" s="624" t="s">
        <v>232</v>
      </c>
      <c r="D35" s="625"/>
      <c r="E35" s="625"/>
      <c r="F35" s="625"/>
      <c r="G35" s="626"/>
      <c r="H35" s="627"/>
      <c r="I35" s="628"/>
      <c r="J35" s="629"/>
    </row>
    <row r="36" spans="1:12" s="638" customFormat="1" ht="30.75" hidden="1">
      <c r="A36" s="603">
        <v>95264</v>
      </c>
      <c r="B36" s="631" t="s">
        <v>263</v>
      </c>
      <c r="C36" s="632" t="s">
        <v>264</v>
      </c>
      <c r="D36" s="633" t="s">
        <v>235</v>
      </c>
      <c r="E36" s="634">
        <v>0.4</v>
      </c>
      <c r="F36" s="635">
        <v>3.61</v>
      </c>
      <c r="G36" s="572">
        <f>E36*F36</f>
        <v>1.444</v>
      </c>
      <c r="H36" s="573"/>
      <c r="I36" s="636"/>
      <c r="J36" s="637"/>
    </row>
    <row r="37" spans="1:12" s="638" customFormat="1" ht="30.75" hidden="1">
      <c r="A37" s="603">
        <v>91534</v>
      </c>
      <c r="B37" s="631" t="s">
        <v>265</v>
      </c>
      <c r="C37" s="632" t="s">
        <v>266</v>
      </c>
      <c r="D37" s="633" t="s">
        <v>267</v>
      </c>
      <c r="E37" s="634">
        <v>1.6</v>
      </c>
      <c r="F37" s="635">
        <v>17.13</v>
      </c>
      <c r="G37" s="572">
        <f>E37*F37</f>
        <v>27.408000000000001</v>
      </c>
      <c r="H37" s="573"/>
      <c r="I37" s="636"/>
      <c r="J37" s="637"/>
    </row>
    <row r="38" spans="1:12" s="630" customFormat="1" ht="15.75" hidden="1" customHeight="1">
      <c r="A38" s="587"/>
      <c r="B38" s="588" t="s">
        <v>195</v>
      </c>
      <c r="C38" s="624" t="s">
        <v>240</v>
      </c>
      <c r="D38" s="625"/>
      <c r="E38" s="625"/>
      <c r="F38" s="625"/>
      <c r="G38" s="626"/>
      <c r="H38" s="627"/>
      <c r="I38" s="628"/>
      <c r="J38" s="629"/>
    </row>
    <row r="39" spans="1:12" s="638" customFormat="1" ht="15.75" hidden="1">
      <c r="A39" s="639">
        <v>90776</v>
      </c>
      <c r="B39" s="631" t="s">
        <v>268</v>
      </c>
      <c r="C39" s="632" t="s">
        <v>228</v>
      </c>
      <c r="D39" s="633" t="s">
        <v>227</v>
      </c>
      <c r="E39" s="634">
        <v>2</v>
      </c>
      <c r="F39" s="635">
        <v>22.41</v>
      </c>
      <c r="G39" s="572">
        <f>E39*F39</f>
        <v>44.82</v>
      </c>
      <c r="H39" s="573"/>
      <c r="I39" s="636"/>
      <c r="J39" s="637"/>
    </row>
    <row r="40" spans="1:12" s="638" customFormat="1" ht="15.75" hidden="1">
      <c r="A40" s="639">
        <v>88316</v>
      </c>
      <c r="B40" s="631" t="s">
        <v>269</v>
      </c>
      <c r="C40" s="640" t="s">
        <v>242</v>
      </c>
      <c r="D40" s="633" t="s">
        <v>227</v>
      </c>
      <c r="E40" s="634">
        <v>12</v>
      </c>
      <c r="F40" s="641">
        <v>15.28</v>
      </c>
      <c r="G40" s="572">
        <f>E40*F40</f>
        <v>183.35999999999999</v>
      </c>
      <c r="H40" s="642"/>
      <c r="I40" s="636"/>
      <c r="J40" s="637"/>
    </row>
    <row r="41" spans="1:12" s="638" customFormat="1" hidden="1">
      <c r="A41" s="587"/>
      <c r="B41" s="588" t="s">
        <v>196</v>
      </c>
      <c r="C41" s="624" t="s">
        <v>243</v>
      </c>
      <c r="D41" s="625"/>
      <c r="E41" s="625"/>
      <c r="F41" s="625"/>
      <c r="G41" s="626"/>
      <c r="H41" s="642"/>
      <c r="I41" s="636"/>
      <c r="J41" s="637"/>
    </row>
    <row r="42" spans="1:12" s="638" customFormat="1" ht="15.75" hidden="1">
      <c r="A42" s="631" t="str">
        <f>A19</f>
        <v>C - 002</v>
      </c>
      <c r="B42" s="631" t="s">
        <v>270</v>
      </c>
      <c r="C42" s="632" t="s">
        <v>271</v>
      </c>
      <c r="D42" s="633" t="s">
        <v>272</v>
      </c>
      <c r="E42" s="643">
        <v>2.4569999999999999</v>
      </c>
      <c r="F42" s="635">
        <f>G32</f>
        <v>205.6465</v>
      </c>
      <c r="G42" s="644">
        <f>E42*F42</f>
        <v>505.27345049999997</v>
      </c>
      <c r="H42" s="642"/>
      <c r="I42" s="636"/>
      <c r="J42" s="637"/>
    </row>
    <row r="43" spans="1:12" s="638" customFormat="1" hidden="1">
      <c r="A43" s="1055" t="s">
        <v>229</v>
      </c>
      <c r="B43" s="1056"/>
      <c r="C43" s="1056"/>
      <c r="D43" s="1056"/>
      <c r="E43" s="1056"/>
      <c r="F43" s="1056"/>
      <c r="G43" s="577">
        <f>SUM(G35:G42)</f>
        <v>762.30545050000001</v>
      </c>
      <c r="H43" s="573"/>
      <c r="I43" s="636"/>
      <c r="J43" s="637"/>
    </row>
    <row r="44" spans="1:12" s="638" customFormat="1" hidden="1">
      <c r="A44" s="645"/>
      <c r="B44" s="646"/>
      <c r="C44" s="646"/>
      <c r="D44" s="646"/>
      <c r="E44" s="646"/>
      <c r="F44" s="646"/>
      <c r="G44" s="647"/>
      <c r="H44" s="573"/>
      <c r="I44" s="636"/>
      <c r="J44" s="637"/>
    </row>
    <row r="45" spans="1:12" s="638" customFormat="1" ht="63.75" hidden="1" customHeight="1">
      <c r="A45" s="580" t="s">
        <v>273</v>
      </c>
      <c r="B45" s="581" t="s">
        <v>19</v>
      </c>
      <c r="C45" s="620" t="s">
        <v>274</v>
      </c>
      <c r="D45" s="583" t="s">
        <v>272</v>
      </c>
      <c r="E45" s="584"/>
      <c r="F45" s="584"/>
      <c r="G45" s="585"/>
      <c r="H45" s="573"/>
      <c r="I45" s="636"/>
      <c r="J45" s="637"/>
    </row>
    <row r="46" spans="1:12" s="638" customFormat="1" ht="30" hidden="1">
      <c r="A46" s="590" t="str">
        <f>A19</f>
        <v>C - 002</v>
      </c>
      <c r="B46" s="631" t="s">
        <v>275</v>
      </c>
      <c r="C46" s="632" t="s">
        <v>276</v>
      </c>
      <c r="D46" s="648" t="s">
        <v>25</v>
      </c>
      <c r="E46" s="649" t="s">
        <v>277</v>
      </c>
      <c r="F46" s="650">
        <f>G32</f>
        <v>205.6465</v>
      </c>
      <c r="G46" s="572">
        <f t="shared" ref="G46:G52" si="0">E46*F46</f>
        <v>525.38567820000003</v>
      </c>
      <c r="H46" s="573"/>
      <c r="I46" s="636"/>
      <c r="J46" s="637"/>
    </row>
    <row r="47" spans="1:12" s="638" customFormat="1" ht="36" hidden="1" customHeight="1">
      <c r="A47" s="603" t="s">
        <v>278</v>
      </c>
      <c r="B47" s="631" t="s">
        <v>279</v>
      </c>
      <c r="C47" s="651" t="s">
        <v>280</v>
      </c>
      <c r="D47" s="648" t="s">
        <v>235</v>
      </c>
      <c r="E47" s="649" t="s">
        <v>281</v>
      </c>
      <c r="F47" s="650">
        <v>198.42</v>
      </c>
      <c r="G47" s="652">
        <f t="shared" si="0"/>
        <v>15.337865999999998</v>
      </c>
      <c r="H47" s="573"/>
      <c r="I47" s="636"/>
      <c r="J47" s="637"/>
    </row>
    <row r="48" spans="1:12" s="638" customFormat="1" ht="30" hidden="1">
      <c r="A48" s="603" t="s">
        <v>282</v>
      </c>
      <c r="B48" s="631" t="s">
        <v>283</v>
      </c>
      <c r="C48" s="651" t="s">
        <v>284</v>
      </c>
      <c r="D48" s="648" t="s">
        <v>267</v>
      </c>
      <c r="E48" s="649" t="s">
        <v>285</v>
      </c>
      <c r="F48" s="650">
        <v>76.290000000000006</v>
      </c>
      <c r="G48" s="652">
        <f t="shared" si="0"/>
        <v>12.061449</v>
      </c>
      <c r="H48" s="573"/>
      <c r="I48" s="636"/>
      <c r="J48" s="637"/>
    </row>
    <row r="49" spans="1:10" s="638" customFormat="1" ht="18" hidden="1" customHeight="1">
      <c r="A49" s="603" t="s">
        <v>286</v>
      </c>
      <c r="B49" s="631" t="s">
        <v>287</v>
      </c>
      <c r="C49" s="651" t="s">
        <v>288</v>
      </c>
      <c r="D49" s="648" t="s">
        <v>289</v>
      </c>
      <c r="E49" s="649" t="s">
        <v>290</v>
      </c>
      <c r="F49" s="650">
        <v>9.77</v>
      </c>
      <c r="G49" s="652">
        <f t="shared" si="0"/>
        <v>18.400817999999997</v>
      </c>
      <c r="H49" s="573"/>
      <c r="I49" s="636"/>
      <c r="J49" s="637"/>
    </row>
    <row r="50" spans="1:10" s="638" customFormat="1" ht="45" hidden="1">
      <c r="A50" s="603" t="s">
        <v>291</v>
      </c>
      <c r="B50" s="631" t="s">
        <v>292</v>
      </c>
      <c r="C50" s="651" t="s">
        <v>293</v>
      </c>
      <c r="D50" s="648" t="s">
        <v>235</v>
      </c>
      <c r="E50" s="649" t="s">
        <v>281</v>
      </c>
      <c r="F50" s="650">
        <v>165.81</v>
      </c>
      <c r="G50" s="652">
        <f t="shared" si="0"/>
        <v>12.817112999999999</v>
      </c>
      <c r="H50" s="573"/>
      <c r="I50" s="636"/>
      <c r="J50" s="637"/>
    </row>
    <row r="51" spans="1:10" s="638" customFormat="1" ht="45" hidden="1">
      <c r="A51" s="603" t="s">
        <v>294</v>
      </c>
      <c r="B51" s="631" t="s">
        <v>295</v>
      </c>
      <c r="C51" s="651" t="s">
        <v>296</v>
      </c>
      <c r="D51" s="648" t="s">
        <v>235</v>
      </c>
      <c r="E51" s="649" t="s">
        <v>297</v>
      </c>
      <c r="F51" s="650">
        <v>126.38</v>
      </c>
      <c r="G51" s="652">
        <f t="shared" si="0"/>
        <v>14.129283999999998</v>
      </c>
      <c r="H51" s="573"/>
      <c r="I51" s="636"/>
      <c r="J51" s="637"/>
    </row>
    <row r="52" spans="1:10" s="638" customFormat="1" ht="45" hidden="1">
      <c r="A52" s="603" t="s">
        <v>298</v>
      </c>
      <c r="B52" s="631" t="s">
        <v>299</v>
      </c>
      <c r="C52" s="653" t="s">
        <v>300</v>
      </c>
      <c r="D52" s="654" t="s">
        <v>267</v>
      </c>
      <c r="E52" s="655" t="s">
        <v>301</v>
      </c>
      <c r="F52" s="650">
        <v>40.32</v>
      </c>
      <c r="G52" s="652">
        <f t="shared" si="0"/>
        <v>4.9835520000000004</v>
      </c>
      <c r="H52" s="573"/>
      <c r="I52" s="636"/>
      <c r="J52" s="637"/>
    </row>
    <row r="53" spans="1:10" s="638" customFormat="1" ht="30" hidden="1">
      <c r="A53" s="639" t="s">
        <v>302</v>
      </c>
      <c r="B53" s="631" t="s">
        <v>303</v>
      </c>
      <c r="C53" s="651" t="s">
        <v>304</v>
      </c>
      <c r="D53" s="648" t="s">
        <v>267</v>
      </c>
      <c r="E53" s="649" t="s">
        <v>305</v>
      </c>
      <c r="F53" s="650">
        <v>29.09</v>
      </c>
      <c r="G53" s="652">
        <f>E53*F53</f>
        <v>5.1925650000000001</v>
      </c>
      <c r="H53" s="573"/>
      <c r="I53" s="636"/>
      <c r="J53" s="637"/>
    </row>
    <row r="54" spans="1:10" s="638" customFormat="1" hidden="1">
      <c r="A54" s="639" t="s">
        <v>306</v>
      </c>
      <c r="B54" s="631" t="s">
        <v>307</v>
      </c>
      <c r="C54" s="656" t="s">
        <v>308</v>
      </c>
      <c r="D54" s="648" t="s">
        <v>235</v>
      </c>
      <c r="E54" s="657" t="s">
        <v>309</v>
      </c>
      <c r="F54" s="658">
        <v>80.64</v>
      </c>
      <c r="G54" s="652">
        <f>E54*F54</f>
        <v>4.5884159999999996</v>
      </c>
      <c r="H54" s="573"/>
      <c r="I54" s="636"/>
      <c r="J54" s="637"/>
    </row>
    <row r="55" spans="1:10" s="638" customFormat="1" ht="45" hidden="1">
      <c r="A55" s="603" t="s">
        <v>310</v>
      </c>
      <c r="B55" s="631" t="s">
        <v>311</v>
      </c>
      <c r="C55" s="653" t="s">
        <v>312</v>
      </c>
      <c r="D55" s="654" t="s">
        <v>235</v>
      </c>
      <c r="E55" s="655" t="s">
        <v>313</v>
      </c>
      <c r="F55" s="659">
        <v>124.21</v>
      </c>
      <c r="G55" s="659">
        <f>E55*F55</f>
        <v>7.2290219999999996</v>
      </c>
      <c r="H55" s="573"/>
      <c r="I55" s="636"/>
      <c r="J55" s="637"/>
    </row>
    <row r="56" spans="1:10" s="638" customFormat="1" ht="45" hidden="1">
      <c r="A56" s="631" t="s">
        <v>314</v>
      </c>
      <c r="B56" s="631" t="s">
        <v>315</v>
      </c>
      <c r="C56" s="651" t="s">
        <v>316</v>
      </c>
      <c r="D56" s="648" t="s">
        <v>267</v>
      </c>
      <c r="E56" s="657" t="s">
        <v>317</v>
      </c>
      <c r="F56" s="650">
        <v>42.97</v>
      </c>
      <c r="G56" s="652">
        <f>E56*F56</f>
        <v>17.729422</v>
      </c>
      <c r="H56" s="573"/>
      <c r="I56" s="636"/>
      <c r="J56" s="637"/>
    </row>
    <row r="57" spans="1:10" s="638" customFormat="1" hidden="1">
      <c r="A57" s="1055" t="s">
        <v>229</v>
      </c>
      <c r="B57" s="1056"/>
      <c r="C57" s="1056"/>
      <c r="D57" s="1056"/>
      <c r="E57" s="1056"/>
      <c r="F57" s="1056"/>
      <c r="G57" s="577">
        <f>SUM(G46:G56)</f>
        <v>637.85518519999994</v>
      </c>
      <c r="H57" s="573"/>
      <c r="I57" s="636"/>
      <c r="J57" s="637"/>
    </row>
    <row r="58" spans="1:10" s="638" customFormat="1" hidden="1">
      <c r="A58" s="645"/>
      <c r="B58" s="646"/>
      <c r="C58" s="646"/>
      <c r="D58" s="646"/>
      <c r="E58" s="646"/>
      <c r="F58" s="646"/>
      <c r="G58" s="647"/>
      <c r="H58" s="573"/>
      <c r="I58" s="636"/>
      <c r="J58" s="637"/>
    </row>
    <row r="59" spans="1:10" s="638" customFormat="1" ht="30" hidden="1">
      <c r="A59" s="580" t="s">
        <v>230</v>
      </c>
      <c r="B59" s="581" t="s">
        <v>11</v>
      </c>
      <c r="C59" s="620" t="s">
        <v>318</v>
      </c>
      <c r="D59" s="583" t="s">
        <v>319</v>
      </c>
      <c r="E59" s="584"/>
      <c r="F59" s="584"/>
      <c r="G59" s="585"/>
      <c r="H59" s="573"/>
      <c r="I59" s="636"/>
      <c r="J59" s="637"/>
    </row>
    <row r="60" spans="1:10" s="665" customFormat="1" ht="31.5" hidden="1">
      <c r="A60" s="594" t="s">
        <v>248</v>
      </c>
      <c r="B60" s="594" t="s">
        <v>12</v>
      </c>
      <c r="C60" s="660" t="s">
        <v>320</v>
      </c>
      <c r="D60" s="594" t="s">
        <v>254</v>
      </c>
      <c r="E60" s="594" t="s">
        <v>321</v>
      </c>
      <c r="F60" s="773">
        <v>2.0722499999999999</v>
      </c>
      <c r="G60" s="661">
        <f>E60*F60</f>
        <v>1.036125</v>
      </c>
      <c r="H60" s="662"/>
      <c r="I60" s="663"/>
      <c r="J60" s="664"/>
    </row>
    <row r="61" spans="1:10" s="665" customFormat="1" ht="47.25" hidden="1">
      <c r="A61" s="594" t="s">
        <v>322</v>
      </c>
      <c r="B61" s="594" t="s">
        <v>13</v>
      </c>
      <c r="C61" s="660" t="s">
        <v>323</v>
      </c>
      <c r="D61" s="594" t="s">
        <v>235</v>
      </c>
      <c r="E61" s="594" t="s">
        <v>324</v>
      </c>
      <c r="F61" s="594">
        <v>175.11</v>
      </c>
      <c r="G61" s="661">
        <f>E61*F61</f>
        <v>0.31519800000000003</v>
      </c>
      <c r="H61" s="666" t="s">
        <v>325</v>
      </c>
      <c r="I61" s="667" t="s">
        <v>326</v>
      </c>
      <c r="J61" s="664"/>
    </row>
    <row r="62" spans="1:10" s="665" customFormat="1" ht="20.25" hidden="1" customHeight="1">
      <c r="A62" s="594" t="s">
        <v>327</v>
      </c>
      <c r="B62" s="594" t="s">
        <v>14</v>
      </c>
      <c r="C62" s="668" t="s">
        <v>242</v>
      </c>
      <c r="D62" s="594" t="s">
        <v>289</v>
      </c>
      <c r="E62" s="594" t="s">
        <v>328</v>
      </c>
      <c r="F62" s="594">
        <v>14.24</v>
      </c>
      <c r="G62" s="661">
        <f>E62*F62</f>
        <v>0.15521599999999999</v>
      </c>
      <c r="H62" s="666" t="s">
        <v>322</v>
      </c>
      <c r="I62" s="667" t="s">
        <v>323</v>
      </c>
      <c r="J62" s="664"/>
    </row>
    <row r="63" spans="1:10" s="665" customFormat="1" ht="35.25" hidden="1" customHeight="1">
      <c r="A63" s="594" t="s">
        <v>329</v>
      </c>
      <c r="B63" s="594" t="s">
        <v>86</v>
      </c>
      <c r="C63" s="660" t="s">
        <v>330</v>
      </c>
      <c r="D63" s="594" t="s">
        <v>235</v>
      </c>
      <c r="E63" s="594" t="s">
        <v>331</v>
      </c>
      <c r="F63" s="594">
        <v>104.65</v>
      </c>
      <c r="G63" s="661">
        <f>E63*F63</f>
        <v>4.1860000000000001E-2</v>
      </c>
      <c r="H63" s="666" t="s">
        <v>327</v>
      </c>
      <c r="I63" s="667" t="s">
        <v>242</v>
      </c>
      <c r="J63" s="664"/>
    </row>
    <row r="64" spans="1:10" s="665" customFormat="1" ht="31.5" hidden="1">
      <c r="A64" s="594" t="s">
        <v>332</v>
      </c>
      <c r="B64" s="594" t="s">
        <v>413</v>
      </c>
      <c r="C64" s="660" t="s">
        <v>333</v>
      </c>
      <c r="D64" s="594" t="s">
        <v>267</v>
      </c>
      <c r="E64" s="594" t="s">
        <v>334</v>
      </c>
      <c r="F64" s="594">
        <v>29.02</v>
      </c>
      <c r="G64" s="661">
        <f>E64*F64</f>
        <v>4.3529999999999999E-2</v>
      </c>
      <c r="H64" s="666" t="s">
        <v>329</v>
      </c>
      <c r="I64" s="667" t="s">
        <v>330</v>
      </c>
      <c r="J64" s="664"/>
    </row>
    <row r="65" spans="1:12" s="669" customFormat="1" hidden="1">
      <c r="A65" s="1055" t="s">
        <v>229</v>
      </c>
      <c r="B65" s="1056"/>
      <c r="C65" s="1056"/>
      <c r="D65" s="1056"/>
      <c r="E65" s="1056"/>
      <c r="F65" s="1056"/>
      <c r="G65" s="577">
        <f>SUM(G60:G64)</f>
        <v>1.5919290000000001</v>
      </c>
      <c r="K65" s="670"/>
    </row>
    <row r="66" spans="1:12" s="669" customFormat="1" ht="30">
      <c r="A66" s="580" t="s">
        <v>230</v>
      </c>
      <c r="B66" s="581" t="s">
        <v>11</v>
      </c>
      <c r="C66" s="620" t="s">
        <v>379</v>
      </c>
      <c r="D66" s="583" t="s">
        <v>319</v>
      </c>
      <c r="E66" s="1043" t="s">
        <v>431</v>
      </c>
      <c r="F66" s="1044"/>
      <c r="G66" s="1045"/>
      <c r="I66" s="671"/>
    </row>
    <row r="67" spans="1:12" s="727" customFormat="1" ht="32.25" customHeight="1">
      <c r="A67" s="594" t="s">
        <v>371</v>
      </c>
      <c r="B67" s="728" t="s">
        <v>12</v>
      </c>
      <c r="C67" s="660" t="s">
        <v>372</v>
      </c>
      <c r="D67" s="660" t="s">
        <v>235</v>
      </c>
      <c r="E67" s="729" t="s">
        <v>373</v>
      </c>
      <c r="F67" s="728"/>
      <c r="G67" s="731">
        <v>0.01</v>
      </c>
      <c r="H67" s="666" t="s">
        <v>366</v>
      </c>
      <c r="I67" s="666" t="s">
        <v>367</v>
      </c>
      <c r="J67" s="667" t="s">
        <v>368</v>
      </c>
      <c r="K67" s="666" t="s">
        <v>369</v>
      </c>
      <c r="L67" s="726" t="s">
        <v>54</v>
      </c>
    </row>
    <row r="68" spans="1:12" s="810" customFormat="1" ht="20.25" customHeight="1">
      <c r="A68" s="802" t="s">
        <v>248</v>
      </c>
      <c r="B68" s="803" t="s">
        <v>13</v>
      </c>
      <c r="C68" s="804" t="s">
        <v>411</v>
      </c>
      <c r="D68" s="804" t="s">
        <v>254</v>
      </c>
      <c r="E68" s="805" t="s">
        <v>377</v>
      </c>
      <c r="F68" s="803"/>
      <c r="G68" s="806">
        <f t="shared" ref="G68:G73" si="1">TRUNC(E68*F68,2)</f>
        <v>0</v>
      </c>
      <c r="H68" s="807" t="s">
        <v>370</v>
      </c>
      <c r="I68" s="807" t="s">
        <v>371</v>
      </c>
      <c r="J68" s="808" t="s">
        <v>372</v>
      </c>
      <c r="K68" s="807" t="s">
        <v>235</v>
      </c>
      <c r="L68" s="809" t="s">
        <v>373</v>
      </c>
    </row>
    <row r="69" spans="1:12" s="727" customFormat="1" ht="51" customHeight="1">
      <c r="A69" s="594" t="s">
        <v>322</v>
      </c>
      <c r="B69" s="728" t="s">
        <v>14</v>
      </c>
      <c r="C69" s="660" t="s">
        <v>323</v>
      </c>
      <c r="D69" s="660" t="s">
        <v>235</v>
      </c>
      <c r="E69" s="729" t="s">
        <v>378</v>
      </c>
      <c r="F69" s="728"/>
      <c r="G69" s="731">
        <f t="shared" si="1"/>
        <v>0</v>
      </c>
      <c r="H69" s="666" t="s">
        <v>374</v>
      </c>
      <c r="I69" s="666" t="s">
        <v>375</v>
      </c>
      <c r="J69" s="667" t="s">
        <v>376</v>
      </c>
      <c r="K69" s="666" t="s">
        <v>254</v>
      </c>
      <c r="L69" s="726" t="s">
        <v>377</v>
      </c>
    </row>
    <row r="70" spans="1:12" s="727" customFormat="1" ht="19.5" customHeight="1">
      <c r="A70" s="594" t="s">
        <v>327</v>
      </c>
      <c r="B70" s="728" t="s">
        <v>86</v>
      </c>
      <c r="C70" s="660" t="s">
        <v>242</v>
      </c>
      <c r="D70" s="660" t="s">
        <v>289</v>
      </c>
      <c r="E70" s="729" t="s">
        <v>387</v>
      </c>
      <c r="F70" s="728"/>
      <c r="G70" s="731">
        <f t="shared" si="1"/>
        <v>0</v>
      </c>
      <c r="H70" s="666" t="s">
        <v>370</v>
      </c>
      <c r="I70" s="666" t="s">
        <v>322</v>
      </c>
      <c r="J70" s="667" t="s">
        <v>323</v>
      </c>
      <c r="K70" s="666" t="s">
        <v>235</v>
      </c>
      <c r="L70" s="726" t="s">
        <v>378</v>
      </c>
    </row>
    <row r="71" spans="1:12" s="727" customFormat="1" ht="31.5" customHeight="1">
      <c r="A71" s="594" t="s">
        <v>380</v>
      </c>
      <c r="B71" s="728" t="s">
        <v>413</v>
      </c>
      <c r="C71" s="660" t="s">
        <v>381</v>
      </c>
      <c r="D71" s="660" t="s">
        <v>235</v>
      </c>
      <c r="E71" s="729" t="s">
        <v>373</v>
      </c>
      <c r="F71" s="728"/>
      <c r="G71" s="731">
        <f t="shared" si="1"/>
        <v>0</v>
      </c>
      <c r="H71" s="666" t="s">
        <v>370</v>
      </c>
      <c r="I71" s="666" t="s">
        <v>327</v>
      </c>
      <c r="J71" s="667" t="s">
        <v>242</v>
      </c>
      <c r="K71" s="666" t="s">
        <v>289</v>
      </c>
      <c r="L71" s="726" t="s">
        <v>387</v>
      </c>
    </row>
    <row r="72" spans="1:12" s="727" customFormat="1" ht="32.25" customHeight="1">
      <c r="A72" s="594" t="s">
        <v>382</v>
      </c>
      <c r="B72" s="728" t="s">
        <v>433</v>
      </c>
      <c r="C72" s="660" t="s">
        <v>383</v>
      </c>
      <c r="D72" s="660" t="s">
        <v>267</v>
      </c>
      <c r="E72" s="729" t="s">
        <v>384</v>
      </c>
      <c r="F72" s="728"/>
      <c r="G72" s="731">
        <f t="shared" si="1"/>
        <v>0</v>
      </c>
      <c r="H72" s="666" t="s">
        <v>370</v>
      </c>
      <c r="I72" s="666" t="s">
        <v>380</v>
      </c>
      <c r="J72" s="667" t="s">
        <v>381</v>
      </c>
      <c r="K72" s="666" t="s">
        <v>235</v>
      </c>
      <c r="L72" s="726" t="s">
        <v>373</v>
      </c>
    </row>
    <row r="73" spans="1:12" s="727" customFormat="1" ht="48" customHeight="1">
      <c r="A73" s="594" t="s">
        <v>385</v>
      </c>
      <c r="B73" s="728" t="s">
        <v>434</v>
      </c>
      <c r="C73" s="660" t="s">
        <v>386</v>
      </c>
      <c r="D73" s="660" t="s">
        <v>267</v>
      </c>
      <c r="E73" s="729" t="s">
        <v>378</v>
      </c>
      <c r="F73" s="728"/>
      <c r="G73" s="731">
        <f t="shared" si="1"/>
        <v>0</v>
      </c>
      <c r="H73" s="666" t="s">
        <v>370</v>
      </c>
      <c r="I73" s="666" t="s">
        <v>382</v>
      </c>
      <c r="J73" s="667" t="s">
        <v>383</v>
      </c>
      <c r="K73" s="666" t="s">
        <v>267</v>
      </c>
      <c r="L73" s="726" t="s">
        <v>384</v>
      </c>
    </row>
    <row r="74" spans="1:12" s="669" customFormat="1" ht="16.5" customHeight="1">
      <c r="A74" s="1040" t="s">
        <v>229</v>
      </c>
      <c r="B74" s="1041"/>
      <c r="C74" s="1041"/>
      <c r="D74" s="1041"/>
      <c r="E74" s="1041"/>
      <c r="F74" s="1042"/>
      <c r="G74" s="577">
        <f>SUM(G67:G73)</f>
        <v>0.01</v>
      </c>
      <c r="H74" s="723" t="s">
        <v>370</v>
      </c>
      <c r="I74" s="723" t="s">
        <v>385</v>
      </c>
      <c r="J74" s="724" t="s">
        <v>386</v>
      </c>
      <c r="K74" s="723" t="s">
        <v>267</v>
      </c>
      <c r="L74" s="725" t="s">
        <v>378</v>
      </c>
    </row>
    <row r="75" spans="1:12" s="669" customFormat="1" ht="45">
      <c r="A75" s="580" t="s">
        <v>261</v>
      </c>
      <c r="B75" s="581" t="s">
        <v>15</v>
      </c>
      <c r="C75" s="730" t="s">
        <v>430</v>
      </c>
      <c r="D75" s="583" t="s">
        <v>319</v>
      </c>
      <c r="E75" s="1043" t="s">
        <v>431</v>
      </c>
      <c r="F75" s="1044"/>
      <c r="G75" s="1045"/>
    </row>
    <row r="76" spans="1:12" s="669" customFormat="1" ht="31.5">
      <c r="A76" s="729" t="s">
        <v>255</v>
      </c>
      <c r="B76" s="729" t="s">
        <v>16</v>
      </c>
      <c r="C76" s="660" t="s">
        <v>257</v>
      </c>
      <c r="D76" s="729" t="s">
        <v>392</v>
      </c>
      <c r="E76" s="791" t="s">
        <v>393</v>
      </c>
      <c r="F76" s="732"/>
      <c r="G76" s="731">
        <f>TRUNC(E76*F76,2)</f>
        <v>0</v>
      </c>
    </row>
    <row r="77" spans="1:12" s="669" customFormat="1" ht="15.75">
      <c r="A77" s="729" t="s">
        <v>258</v>
      </c>
      <c r="B77" s="729" t="s">
        <v>195</v>
      </c>
      <c r="C77" s="660" t="s">
        <v>394</v>
      </c>
      <c r="D77" s="729" t="s">
        <v>392</v>
      </c>
      <c r="E77" s="791" t="s">
        <v>395</v>
      </c>
      <c r="F77" s="732"/>
      <c r="G77" s="731">
        <f t="shared" ref="G77:G89" si="2">TRUNC(E77*F77,2)</f>
        <v>0</v>
      </c>
    </row>
    <row r="78" spans="1:12" s="669" customFormat="1" ht="15.75">
      <c r="A78" s="729" t="s">
        <v>388</v>
      </c>
      <c r="B78" s="729" t="s">
        <v>196</v>
      </c>
      <c r="C78" s="660" t="s">
        <v>396</v>
      </c>
      <c r="D78" s="729" t="s">
        <v>392</v>
      </c>
      <c r="E78" s="791" t="s">
        <v>393</v>
      </c>
      <c r="F78" s="732"/>
      <c r="G78" s="731">
        <f t="shared" si="2"/>
        <v>0</v>
      </c>
      <c r="H78" s="770">
        <f>E76+E77+E78</f>
        <v>2.2499999999999999E-2</v>
      </c>
    </row>
    <row r="79" spans="1:12" s="669" customFormat="1" ht="31.5">
      <c r="A79" s="729" t="s">
        <v>389</v>
      </c>
      <c r="B79" s="729" t="s">
        <v>336</v>
      </c>
      <c r="C79" s="660" t="s">
        <v>237</v>
      </c>
      <c r="D79" s="729" t="s">
        <v>235</v>
      </c>
      <c r="E79" s="791" t="s">
        <v>397</v>
      </c>
      <c r="F79" s="732"/>
      <c r="G79" s="731">
        <f t="shared" si="2"/>
        <v>0</v>
      </c>
    </row>
    <row r="80" spans="1:12" s="669" customFormat="1" ht="31.5">
      <c r="A80" s="729" t="s">
        <v>248</v>
      </c>
      <c r="B80" s="729" t="s">
        <v>337</v>
      </c>
      <c r="C80" s="660" t="s">
        <v>412</v>
      </c>
      <c r="D80" s="729" t="s">
        <v>254</v>
      </c>
      <c r="E80" s="791" t="s">
        <v>398</v>
      </c>
      <c r="F80" s="774"/>
      <c r="G80" s="731">
        <f t="shared" si="2"/>
        <v>0</v>
      </c>
    </row>
    <row r="81" spans="1:10" s="669" customFormat="1" ht="47.25">
      <c r="A81" s="729" t="s">
        <v>322</v>
      </c>
      <c r="B81" s="729" t="s">
        <v>338</v>
      </c>
      <c r="C81" s="660" t="s">
        <v>323</v>
      </c>
      <c r="D81" s="729" t="s">
        <v>235</v>
      </c>
      <c r="E81" s="791" t="s">
        <v>331</v>
      </c>
      <c r="F81" s="732"/>
      <c r="G81" s="731">
        <f t="shared" si="2"/>
        <v>0</v>
      </c>
    </row>
    <row r="82" spans="1:10" s="669" customFormat="1" ht="15.75">
      <c r="A82" s="729" t="s">
        <v>327</v>
      </c>
      <c r="B82" s="729" t="s">
        <v>408</v>
      </c>
      <c r="C82" s="660" t="s">
        <v>242</v>
      </c>
      <c r="D82" s="729" t="s">
        <v>289</v>
      </c>
      <c r="E82" s="791" t="s">
        <v>399</v>
      </c>
      <c r="F82" s="732"/>
      <c r="G82" s="731">
        <f t="shared" si="2"/>
        <v>0</v>
      </c>
    </row>
    <row r="83" spans="1:10" s="669" customFormat="1" ht="47.25">
      <c r="A83" s="729" t="s">
        <v>385</v>
      </c>
      <c r="B83" s="729" t="s">
        <v>339</v>
      </c>
      <c r="C83" s="660" t="s">
        <v>386</v>
      </c>
      <c r="D83" s="729" t="s">
        <v>267</v>
      </c>
      <c r="E83" s="791" t="s">
        <v>400</v>
      </c>
      <c r="F83" s="732"/>
      <c r="G83" s="731">
        <f t="shared" si="2"/>
        <v>0</v>
      </c>
    </row>
    <row r="84" spans="1:10" s="669" customFormat="1" ht="31.5">
      <c r="A84" s="729" t="s">
        <v>390</v>
      </c>
      <c r="B84" s="729" t="s">
        <v>340</v>
      </c>
      <c r="C84" s="660" t="s">
        <v>401</v>
      </c>
      <c r="D84" s="729" t="s">
        <v>235</v>
      </c>
      <c r="E84" s="791" t="s">
        <v>402</v>
      </c>
      <c r="F84" s="732"/>
      <c r="G84" s="731">
        <f t="shared" si="2"/>
        <v>0</v>
      </c>
    </row>
    <row r="85" spans="1:10" s="669" customFormat="1" ht="31.5">
      <c r="A85" s="729" t="s">
        <v>391</v>
      </c>
      <c r="B85" s="729" t="s">
        <v>341</v>
      </c>
      <c r="C85" s="660" t="s">
        <v>403</v>
      </c>
      <c r="D85" s="729" t="s">
        <v>267</v>
      </c>
      <c r="E85" s="791" t="s">
        <v>404</v>
      </c>
      <c r="F85" s="732"/>
      <c r="G85" s="731">
        <f t="shared" si="2"/>
        <v>0</v>
      </c>
    </row>
    <row r="86" spans="1:10" s="669" customFormat="1" ht="31.5">
      <c r="A86" s="729" t="s">
        <v>302</v>
      </c>
      <c r="B86" s="729" t="s">
        <v>342</v>
      </c>
      <c r="C86" s="660" t="s">
        <v>304</v>
      </c>
      <c r="D86" s="729" t="s">
        <v>267</v>
      </c>
      <c r="E86" s="791" t="s">
        <v>405</v>
      </c>
      <c r="F86" s="732"/>
      <c r="G86" s="731">
        <f t="shared" si="2"/>
        <v>0</v>
      </c>
    </row>
    <row r="87" spans="1:10" s="669" customFormat="1" ht="31.5">
      <c r="A87" s="729" t="s">
        <v>306</v>
      </c>
      <c r="B87" s="729" t="s">
        <v>343</v>
      </c>
      <c r="C87" s="660" t="s">
        <v>308</v>
      </c>
      <c r="D87" s="729" t="s">
        <v>235</v>
      </c>
      <c r="E87" s="791" t="s">
        <v>406</v>
      </c>
      <c r="F87" s="732"/>
      <c r="G87" s="731">
        <f t="shared" si="2"/>
        <v>0</v>
      </c>
    </row>
    <row r="88" spans="1:10" s="669" customFormat="1" ht="31.5">
      <c r="A88" s="729" t="s">
        <v>310</v>
      </c>
      <c r="B88" s="729" t="s">
        <v>344</v>
      </c>
      <c r="C88" s="660" t="s">
        <v>312</v>
      </c>
      <c r="D88" s="729" t="s">
        <v>235</v>
      </c>
      <c r="E88" s="791" t="s">
        <v>378</v>
      </c>
      <c r="F88" s="732"/>
      <c r="G88" s="731">
        <f t="shared" si="2"/>
        <v>0</v>
      </c>
    </row>
    <row r="89" spans="1:10" s="669" customFormat="1" ht="31.5">
      <c r="A89" s="729" t="s">
        <v>314</v>
      </c>
      <c r="B89" s="729" t="s">
        <v>345</v>
      </c>
      <c r="C89" s="660" t="s">
        <v>316</v>
      </c>
      <c r="D89" s="729" t="s">
        <v>267</v>
      </c>
      <c r="E89" s="791" t="s">
        <v>407</v>
      </c>
      <c r="F89" s="732"/>
      <c r="G89" s="731">
        <f t="shared" si="2"/>
        <v>0</v>
      </c>
    </row>
    <row r="90" spans="1:10" s="669" customFormat="1">
      <c r="A90" s="1040" t="s">
        <v>229</v>
      </c>
      <c r="B90" s="1041"/>
      <c r="C90" s="1041"/>
      <c r="D90" s="1041"/>
      <c r="E90" s="1041"/>
      <c r="F90" s="1042"/>
      <c r="G90" s="577">
        <f>SUM(G76:G89)</f>
        <v>0</v>
      </c>
    </row>
    <row r="91" spans="1:10" s="669" customFormat="1" ht="12.75" customHeight="1">
      <c r="A91" s="554"/>
      <c r="B91" s="554"/>
      <c r="C91" s="673"/>
      <c r="D91" s="674"/>
      <c r="E91" s="673"/>
      <c r="F91" s="673"/>
      <c r="G91" s="674"/>
      <c r="H91" s="675"/>
      <c r="I91" s="675"/>
      <c r="J91" s="675"/>
    </row>
    <row r="92" spans="1:10" s="669" customFormat="1" ht="31.5" customHeight="1">
      <c r="A92" s="580" t="s">
        <v>273</v>
      </c>
      <c r="B92" s="581" t="s">
        <v>19</v>
      </c>
      <c r="C92" s="730" t="s">
        <v>518</v>
      </c>
      <c r="D92" s="583" t="s">
        <v>319</v>
      </c>
      <c r="E92" s="1043" t="s">
        <v>431</v>
      </c>
      <c r="F92" s="1044"/>
      <c r="G92" s="1045"/>
    </row>
    <row r="93" spans="1:10" s="672" customFormat="1" ht="21" customHeight="1">
      <c r="A93" s="919" t="s">
        <v>507</v>
      </c>
      <c r="B93" s="729" t="s">
        <v>275</v>
      </c>
      <c r="C93" s="660" t="s">
        <v>508</v>
      </c>
      <c r="D93" s="660" t="s">
        <v>272</v>
      </c>
      <c r="E93" s="920">
        <f>38.52</f>
        <v>38.520000000000003</v>
      </c>
      <c r="F93" s="660"/>
      <c r="G93" s="731">
        <f t="shared" ref="G93:G102" si="3">TRUNC(E93*F93,2)</f>
        <v>0</v>
      </c>
      <c r="H93" s="917"/>
      <c r="I93" s="677"/>
      <c r="J93" s="677"/>
    </row>
    <row r="94" spans="1:10" s="669" customFormat="1" ht="15.75">
      <c r="A94" s="919">
        <v>4970</v>
      </c>
      <c r="B94" s="729" t="s">
        <v>279</v>
      </c>
      <c r="C94" s="660" t="s">
        <v>509</v>
      </c>
      <c r="D94" s="660" t="s">
        <v>194</v>
      </c>
      <c r="E94" s="920">
        <f>1.3*153.75</f>
        <v>199.875</v>
      </c>
      <c r="F94" s="660"/>
      <c r="G94" s="731">
        <f t="shared" si="3"/>
        <v>0</v>
      </c>
      <c r="H94" s="917"/>
    </row>
    <row r="95" spans="1:10" s="672" customFormat="1" ht="31.5">
      <c r="A95" s="919">
        <v>100345</v>
      </c>
      <c r="B95" s="729" t="s">
        <v>283</v>
      </c>
      <c r="C95" s="660" t="s">
        <v>519</v>
      </c>
      <c r="D95" s="660" t="s">
        <v>510</v>
      </c>
      <c r="E95" s="920">
        <f>(404.55+2060.28)</f>
        <v>2464.8300000000004</v>
      </c>
      <c r="F95" s="660"/>
      <c r="G95" s="731">
        <f t="shared" si="3"/>
        <v>0</v>
      </c>
      <c r="H95" s="917"/>
    </row>
    <row r="96" spans="1:10" s="672" customFormat="1" ht="31.5">
      <c r="A96" s="919" t="s">
        <v>511</v>
      </c>
      <c r="B96" s="729" t="s">
        <v>287</v>
      </c>
      <c r="C96" s="660" t="s">
        <v>512</v>
      </c>
      <c r="D96" s="660" t="s">
        <v>272</v>
      </c>
      <c r="E96" s="920">
        <f>36*4</f>
        <v>144</v>
      </c>
      <c r="F96" s="660"/>
      <c r="G96" s="731">
        <f t="shared" si="3"/>
        <v>0</v>
      </c>
      <c r="H96" s="917"/>
    </row>
    <row r="97" spans="1:8" s="672" customFormat="1" ht="18" customHeight="1">
      <c r="A97" s="919">
        <v>88309</v>
      </c>
      <c r="B97" s="729" t="s">
        <v>292</v>
      </c>
      <c r="C97" s="660" t="s">
        <v>513</v>
      </c>
      <c r="D97" s="660" t="s">
        <v>227</v>
      </c>
      <c r="E97" s="920">
        <v>43.472000000000008</v>
      </c>
      <c r="F97" s="660"/>
      <c r="G97" s="731">
        <f t="shared" si="3"/>
        <v>0</v>
      </c>
      <c r="H97" s="917"/>
    </row>
    <row r="98" spans="1:8" s="672" customFormat="1" ht="18" customHeight="1">
      <c r="A98" s="919">
        <v>88316</v>
      </c>
      <c r="B98" s="729" t="s">
        <v>295</v>
      </c>
      <c r="C98" s="660" t="s">
        <v>242</v>
      </c>
      <c r="D98" s="660" t="s">
        <v>227</v>
      </c>
      <c r="E98" s="920">
        <v>43.472000000000008</v>
      </c>
      <c r="F98" s="660"/>
      <c r="G98" s="731">
        <f t="shared" si="3"/>
        <v>0</v>
      </c>
      <c r="H98" s="917"/>
    </row>
    <row r="99" spans="1:8" s="672" customFormat="1" ht="18" customHeight="1">
      <c r="A99" s="919">
        <v>88245</v>
      </c>
      <c r="B99" s="729" t="s">
        <v>299</v>
      </c>
      <c r="C99" s="660" t="s">
        <v>514</v>
      </c>
      <c r="D99" s="660" t="s">
        <v>227</v>
      </c>
      <c r="E99" s="920">
        <v>49.400000000000006</v>
      </c>
      <c r="F99" s="660"/>
      <c r="G99" s="731">
        <f t="shared" si="3"/>
        <v>0</v>
      </c>
      <c r="H99" s="917"/>
    </row>
    <row r="100" spans="1:8" s="672" customFormat="1" ht="18" customHeight="1">
      <c r="A100" s="919">
        <v>88238</v>
      </c>
      <c r="B100" s="729" t="s">
        <v>303</v>
      </c>
      <c r="C100" s="660" t="s">
        <v>515</v>
      </c>
      <c r="D100" s="660" t="s">
        <v>227</v>
      </c>
      <c r="E100" s="920">
        <v>49.400000000000006</v>
      </c>
      <c r="F100" s="660"/>
      <c r="G100" s="731">
        <f t="shared" si="3"/>
        <v>0</v>
      </c>
      <c r="H100" s="917"/>
    </row>
    <row r="101" spans="1:8" s="672" customFormat="1" ht="18" customHeight="1">
      <c r="A101" s="919">
        <v>88262</v>
      </c>
      <c r="B101" s="729" t="s">
        <v>307</v>
      </c>
      <c r="C101" s="660" t="s">
        <v>516</v>
      </c>
      <c r="D101" s="660" t="s">
        <v>227</v>
      </c>
      <c r="E101" s="920">
        <v>30.659199999999998</v>
      </c>
      <c r="F101" s="660"/>
      <c r="G101" s="731">
        <f t="shared" si="3"/>
        <v>0</v>
      </c>
      <c r="H101" s="918"/>
    </row>
    <row r="102" spans="1:8" s="669" customFormat="1" ht="15.75">
      <c r="A102" s="919">
        <v>88239</v>
      </c>
      <c r="B102" s="729" t="s">
        <v>311</v>
      </c>
      <c r="C102" s="660" t="s">
        <v>517</v>
      </c>
      <c r="D102" s="660" t="s">
        <v>227</v>
      </c>
      <c r="E102" s="920">
        <v>30.659199999999998</v>
      </c>
      <c r="F102" s="660"/>
      <c r="G102" s="731">
        <f t="shared" si="3"/>
        <v>0</v>
      </c>
      <c r="H102" s="918"/>
    </row>
    <row r="103" spans="1:8" s="672" customFormat="1" ht="18" customHeight="1">
      <c r="A103" s="1040" t="s">
        <v>229</v>
      </c>
      <c r="B103" s="1041"/>
      <c r="C103" s="1041"/>
      <c r="D103" s="1041"/>
      <c r="E103" s="1041"/>
      <c r="F103" s="1042"/>
      <c r="G103" s="577">
        <f>SUM(G93:G102)</f>
        <v>0</v>
      </c>
    </row>
    <row r="104" spans="1:8" s="672" customFormat="1" ht="18" customHeight="1">
      <c r="A104" s="554"/>
      <c r="B104" s="554"/>
      <c r="C104" s="554"/>
      <c r="D104" s="676"/>
      <c r="E104" s="554"/>
      <c r="F104" s="554"/>
      <c r="G104" s="676"/>
    </row>
    <row r="105" spans="1:8" s="672" customFormat="1" ht="30">
      <c r="A105" s="921" t="s">
        <v>539</v>
      </c>
      <c r="B105" s="581" t="s">
        <v>415</v>
      </c>
      <c r="C105" s="730" t="s">
        <v>540</v>
      </c>
      <c r="D105" s="583" t="s">
        <v>319</v>
      </c>
      <c r="E105" s="1043" t="s">
        <v>431</v>
      </c>
      <c r="F105" s="1044"/>
      <c r="G105" s="1045"/>
    </row>
    <row r="106" spans="1:8" s="672" customFormat="1" ht="18" customHeight="1">
      <c r="A106" s="729" t="s">
        <v>520</v>
      </c>
      <c r="B106" s="729" t="s">
        <v>415</v>
      </c>
      <c r="C106" s="660" t="s">
        <v>531</v>
      </c>
      <c r="D106" s="660" t="s">
        <v>254</v>
      </c>
      <c r="E106" s="920">
        <v>290.39999999999998</v>
      </c>
      <c r="F106" s="922"/>
      <c r="G106" s="731">
        <f t="shared" ref="G106:G120" si="4">TRUNC(E106*F106,2)</f>
        <v>0</v>
      </c>
    </row>
    <row r="107" spans="1:8" s="672" customFormat="1" ht="18" customHeight="1">
      <c r="A107" s="729" t="s">
        <v>521</v>
      </c>
      <c r="B107" s="729" t="s">
        <v>416</v>
      </c>
      <c r="C107" s="660" t="s">
        <v>532</v>
      </c>
      <c r="D107" s="660" t="s">
        <v>254</v>
      </c>
      <c r="E107" s="920">
        <v>5.8079999999999998</v>
      </c>
      <c r="F107" s="922"/>
      <c r="G107" s="731">
        <f t="shared" si="4"/>
        <v>0</v>
      </c>
    </row>
    <row r="108" spans="1:8" s="672" customFormat="1" ht="18" customHeight="1">
      <c r="A108" s="729" t="s">
        <v>244</v>
      </c>
      <c r="B108" s="729" t="s">
        <v>417</v>
      </c>
      <c r="C108" s="660" t="s">
        <v>246</v>
      </c>
      <c r="D108" s="660" t="s">
        <v>392</v>
      </c>
      <c r="E108" s="920">
        <v>2.94</v>
      </c>
      <c r="F108" s="922"/>
      <c r="G108" s="731">
        <f t="shared" si="4"/>
        <v>0</v>
      </c>
    </row>
    <row r="109" spans="1:8" s="672" customFormat="1" ht="18" customHeight="1">
      <c r="A109" s="729" t="s">
        <v>251</v>
      </c>
      <c r="B109" s="729" t="s">
        <v>455</v>
      </c>
      <c r="C109" s="660" t="s">
        <v>253</v>
      </c>
      <c r="D109" s="660" t="s">
        <v>254</v>
      </c>
      <c r="E109" s="920">
        <v>1234.2</v>
      </c>
      <c r="F109" s="922"/>
      <c r="G109" s="731">
        <f t="shared" si="4"/>
        <v>0</v>
      </c>
    </row>
    <row r="110" spans="1:8" s="672" customFormat="1" ht="15.75">
      <c r="A110" s="729" t="s">
        <v>258</v>
      </c>
      <c r="B110" s="729" t="s">
        <v>456</v>
      </c>
      <c r="C110" s="660" t="s">
        <v>394</v>
      </c>
      <c r="D110" s="660" t="s">
        <v>392</v>
      </c>
      <c r="E110" s="920">
        <v>5.6</v>
      </c>
      <c r="F110" s="922"/>
      <c r="G110" s="731">
        <f t="shared" si="4"/>
        <v>0</v>
      </c>
    </row>
    <row r="111" spans="1:8" s="672" customFormat="1" ht="15.75">
      <c r="A111" s="729" t="s">
        <v>522</v>
      </c>
      <c r="B111" s="729" t="s">
        <v>457</v>
      </c>
      <c r="C111" s="660" t="s">
        <v>533</v>
      </c>
      <c r="D111" s="660" t="s">
        <v>254</v>
      </c>
      <c r="E111" s="920">
        <v>0.156</v>
      </c>
      <c r="F111" s="922"/>
      <c r="G111" s="731">
        <f t="shared" si="4"/>
        <v>0</v>
      </c>
    </row>
    <row r="112" spans="1:8" s="672" customFormat="1" ht="15.75">
      <c r="A112" s="729" t="s">
        <v>523</v>
      </c>
      <c r="B112" s="729" t="s">
        <v>458</v>
      </c>
      <c r="C112" s="660" t="s">
        <v>534</v>
      </c>
      <c r="D112" s="660" t="s">
        <v>537</v>
      </c>
      <c r="E112" s="920">
        <v>0.83600000000000008</v>
      </c>
      <c r="F112" s="922"/>
      <c r="G112" s="731">
        <f t="shared" si="4"/>
        <v>0</v>
      </c>
    </row>
    <row r="113" spans="1:7" s="672" customFormat="1" ht="15.75">
      <c r="A113" s="729" t="s">
        <v>524</v>
      </c>
      <c r="B113" s="729" t="s">
        <v>459</v>
      </c>
      <c r="C113" s="660" t="s">
        <v>535</v>
      </c>
      <c r="D113" s="660" t="s">
        <v>538</v>
      </c>
      <c r="E113" s="920">
        <v>1540</v>
      </c>
      <c r="F113" s="922"/>
      <c r="G113" s="731">
        <f t="shared" si="4"/>
        <v>0</v>
      </c>
    </row>
    <row r="114" spans="1:7" s="672" customFormat="1" ht="15.75">
      <c r="A114" s="729" t="s">
        <v>525</v>
      </c>
      <c r="B114" s="729" t="s">
        <v>541</v>
      </c>
      <c r="C114" s="660" t="s">
        <v>515</v>
      </c>
      <c r="D114" s="660" t="s">
        <v>289</v>
      </c>
      <c r="E114" s="920">
        <v>23.231999999999999</v>
      </c>
      <c r="F114" s="922"/>
      <c r="G114" s="731">
        <f t="shared" si="4"/>
        <v>0</v>
      </c>
    </row>
    <row r="115" spans="1:7" s="672" customFormat="1" ht="15.75">
      <c r="A115" s="729" t="s">
        <v>526</v>
      </c>
      <c r="B115" s="729" t="s">
        <v>461</v>
      </c>
      <c r="C115" s="660" t="s">
        <v>517</v>
      </c>
      <c r="D115" s="660" t="s">
        <v>289</v>
      </c>
      <c r="E115" s="920">
        <v>0.121</v>
      </c>
      <c r="F115" s="922"/>
      <c r="G115" s="731">
        <f t="shared" si="4"/>
        <v>0</v>
      </c>
    </row>
    <row r="116" spans="1:7" s="672" customFormat="1" ht="15.75">
      <c r="A116" s="729" t="s">
        <v>527</v>
      </c>
      <c r="B116" s="729" t="s">
        <v>462</v>
      </c>
      <c r="C116" s="660" t="s">
        <v>514</v>
      </c>
      <c r="D116" s="660" t="s">
        <v>289</v>
      </c>
      <c r="E116" s="920">
        <v>23.231999999999999</v>
      </c>
      <c r="F116" s="922"/>
      <c r="G116" s="731">
        <f t="shared" si="4"/>
        <v>0</v>
      </c>
    </row>
    <row r="117" spans="1:7" s="672" customFormat="1" ht="15.75">
      <c r="A117" s="729" t="s">
        <v>528</v>
      </c>
      <c r="B117" s="729" t="s">
        <v>463</v>
      </c>
      <c r="C117" s="660" t="s">
        <v>516</v>
      </c>
      <c r="D117" s="660" t="s">
        <v>289</v>
      </c>
      <c r="E117" s="920">
        <v>1.1969999999999998</v>
      </c>
      <c r="F117" s="922"/>
      <c r="G117" s="731">
        <f t="shared" si="4"/>
        <v>0</v>
      </c>
    </row>
    <row r="118" spans="1:7" ht="15.75">
      <c r="A118" s="729" t="s">
        <v>529</v>
      </c>
      <c r="B118" s="729" t="s">
        <v>464</v>
      </c>
      <c r="C118" s="660" t="s">
        <v>513</v>
      </c>
      <c r="D118" s="660" t="s">
        <v>289</v>
      </c>
      <c r="E118" s="920">
        <v>29.087199999999999</v>
      </c>
      <c r="F118" s="922"/>
      <c r="G118" s="731">
        <f t="shared" si="4"/>
        <v>0</v>
      </c>
    </row>
    <row r="119" spans="1:7" ht="15.75">
      <c r="A119" s="729" t="s">
        <v>327</v>
      </c>
      <c r="B119" s="729" t="s">
        <v>465</v>
      </c>
      <c r="C119" s="660" t="s">
        <v>242</v>
      </c>
      <c r="D119" s="660" t="s">
        <v>289</v>
      </c>
      <c r="E119" s="920">
        <v>114.66399999999999</v>
      </c>
      <c r="F119" s="922"/>
      <c r="G119" s="731">
        <f t="shared" si="4"/>
        <v>0</v>
      </c>
    </row>
    <row r="120" spans="1:7" ht="31.5">
      <c r="A120" s="729" t="s">
        <v>530</v>
      </c>
      <c r="B120" s="729" t="s">
        <v>466</v>
      </c>
      <c r="C120" s="660" t="s">
        <v>536</v>
      </c>
      <c r="D120" s="660" t="s">
        <v>235</v>
      </c>
      <c r="E120" s="920">
        <v>0.32999999999999996</v>
      </c>
      <c r="F120" s="922"/>
      <c r="G120" s="731">
        <f t="shared" si="4"/>
        <v>0</v>
      </c>
    </row>
    <row r="121" spans="1:7">
      <c r="A121" s="1040" t="s">
        <v>229</v>
      </c>
      <c r="B121" s="1041"/>
      <c r="C121" s="1041"/>
      <c r="D121" s="1041"/>
      <c r="E121" s="1041"/>
      <c r="F121" s="1042"/>
      <c r="G121" s="577">
        <f>SUM(G106:G120)</f>
        <v>0</v>
      </c>
    </row>
    <row r="123" spans="1:7" ht="36.75" customHeight="1">
      <c r="A123" s="921" t="s">
        <v>562</v>
      </c>
      <c r="B123" s="581" t="s">
        <v>544</v>
      </c>
      <c r="C123" s="730" t="s">
        <v>561</v>
      </c>
      <c r="D123" s="583" t="s">
        <v>319</v>
      </c>
      <c r="E123" s="1043" t="s">
        <v>431</v>
      </c>
      <c r="F123" s="1044"/>
      <c r="G123" s="1045"/>
    </row>
    <row r="124" spans="1:7" ht="15.75">
      <c r="A124" s="729" t="s">
        <v>520</v>
      </c>
      <c r="B124" s="924" t="s">
        <v>545</v>
      </c>
      <c r="C124" s="660" t="s">
        <v>531</v>
      </c>
      <c r="D124" s="660" t="s">
        <v>254</v>
      </c>
      <c r="E124" s="920">
        <v>88.55</v>
      </c>
      <c r="F124" s="922"/>
      <c r="G124" s="731">
        <f t="shared" ref="G124:G138" si="5">TRUNC(E124*F124,2)</f>
        <v>0</v>
      </c>
    </row>
    <row r="125" spans="1:7" ht="15.75">
      <c r="A125" s="729" t="s">
        <v>521</v>
      </c>
      <c r="B125" s="924" t="s">
        <v>546</v>
      </c>
      <c r="C125" s="660" t="s">
        <v>532</v>
      </c>
      <c r="D125" s="660" t="s">
        <v>254</v>
      </c>
      <c r="E125" s="920">
        <v>1.54</v>
      </c>
      <c r="F125" s="922"/>
      <c r="G125" s="731">
        <f t="shared" si="5"/>
        <v>0</v>
      </c>
    </row>
    <row r="126" spans="1:7" ht="15.75">
      <c r="A126" s="729" t="s">
        <v>244</v>
      </c>
      <c r="B126" s="924" t="s">
        <v>547</v>
      </c>
      <c r="C126" s="660" t="s">
        <v>246</v>
      </c>
      <c r="D126" s="660" t="s">
        <v>392</v>
      </c>
      <c r="E126" s="920">
        <v>1.7</v>
      </c>
      <c r="F126" s="922"/>
      <c r="G126" s="731">
        <f t="shared" si="5"/>
        <v>0</v>
      </c>
    </row>
    <row r="127" spans="1:7" ht="15.75">
      <c r="A127" s="729" t="s">
        <v>251</v>
      </c>
      <c r="B127" s="924" t="s">
        <v>548</v>
      </c>
      <c r="C127" s="660" t="s">
        <v>253</v>
      </c>
      <c r="D127" s="660" t="s">
        <v>254</v>
      </c>
      <c r="E127" s="920">
        <v>720</v>
      </c>
      <c r="F127" s="922"/>
      <c r="G127" s="731">
        <f t="shared" si="5"/>
        <v>0</v>
      </c>
    </row>
    <row r="128" spans="1:7" ht="15.75">
      <c r="A128" s="729" t="s">
        <v>258</v>
      </c>
      <c r="B128" s="924" t="s">
        <v>549</v>
      </c>
      <c r="C128" s="660" t="s">
        <v>394</v>
      </c>
      <c r="D128" s="660" t="s">
        <v>392</v>
      </c>
      <c r="E128" s="920">
        <v>3.1</v>
      </c>
      <c r="F128" s="922"/>
      <c r="G128" s="731">
        <f t="shared" si="5"/>
        <v>0</v>
      </c>
    </row>
    <row r="129" spans="1:7" ht="15.75">
      <c r="A129" s="729" t="s">
        <v>522</v>
      </c>
      <c r="B129" s="924" t="s">
        <v>550</v>
      </c>
      <c r="C129" s="660" t="s">
        <v>533</v>
      </c>
      <c r="D129" s="660" t="s">
        <v>254</v>
      </c>
      <c r="E129" s="920">
        <v>0.11</v>
      </c>
      <c r="F129" s="922"/>
      <c r="G129" s="731">
        <f t="shared" si="5"/>
        <v>0</v>
      </c>
    </row>
    <row r="130" spans="1:7" ht="63">
      <c r="A130" s="729" t="s">
        <v>560</v>
      </c>
      <c r="B130" s="924" t="s">
        <v>551</v>
      </c>
      <c r="C130" s="660" t="s">
        <v>542</v>
      </c>
      <c r="D130" s="660" t="s">
        <v>235</v>
      </c>
      <c r="E130" s="920">
        <v>0.2</v>
      </c>
      <c r="F130" s="922"/>
      <c r="G130" s="731">
        <f t="shared" si="5"/>
        <v>0</v>
      </c>
    </row>
    <row r="131" spans="1:7" ht="31.5">
      <c r="A131" s="729" t="s">
        <v>523</v>
      </c>
      <c r="B131" s="924" t="s">
        <v>552</v>
      </c>
      <c r="C131" s="660" t="s">
        <v>543</v>
      </c>
      <c r="D131" s="660" t="s">
        <v>537</v>
      </c>
      <c r="E131" s="920">
        <v>0.54</v>
      </c>
      <c r="F131" s="922"/>
      <c r="G131" s="731">
        <f t="shared" si="5"/>
        <v>0</v>
      </c>
    </row>
    <row r="132" spans="1:7" ht="15.75">
      <c r="A132" s="729" t="s">
        <v>524</v>
      </c>
      <c r="B132" s="924" t="s">
        <v>553</v>
      </c>
      <c r="C132" s="660" t="s">
        <v>535</v>
      </c>
      <c r="D132" s="660" t="s">
        <v>538</v>
      </c>
      <c r="E132" s="920">
        <v>1120</v>
      </c>
      <c r="F132" s="922"/>
      <c r="G132" s="731">
        <f t="shared" si="5"/>
        <v>0</v>
      </c>
    </row>
    <row r="133" spans="1:7" ht="15.75">
      <c r="A133" s="729" t="s">
        <v>525</v>
      </c>
      <c r="B133" s="924" t="s">
        <v>554</v>
      </c>
      <c r="C133" s="660" t="s">
        <v>515</v>
      </c>
      <c r="D133" s="660" t="s">
        <v>289</v>
      </c>
      <c r="E133" s="920">
        <v>6.2</v>
      </c>
      <c r="F133" s="922"/>
      <c r="G133" s="731">
        <f t="shared" si="5"/>
        <v>0</v>
      </c>
    </row>
    <row r="134" spans="1:7" ht="15.75">
      <c r="A134" s="729" t="s">
        <v>526</v>
      </c>
      <c r="B134" s="924" t="s">
        <v>555</v>
      </c>
      <c r="C134" s="660" t="s">
        <v>517</v>
      </c>
      <c r="D134" s="660" t="s">
        <v>289</v>
      </c>
      <c r="E134" s="920">
        <v>0.18</v>
      </c>
      <c r="F134" s="922"/>
      <c r="G134" s="731">
        <f t="shared" si="5"/>
        <v>0</v>
      </c>
    </row>
    <row r="135" spans="1:7" ht="15.75">
      <c r="A135" s="729" t="s">
        <v>527</v>
      </c>
      <c r="B135" s="924" t="s">
        <v>556</v>
      </c>
      <c r="C135" s="660" t="s">
        <v>514</v>
      </c>
      <c r="D135" s="660" t="s">
        <v>289</v>
      </c>
      <c r="E135" s="920">
        <v>6.2</v>
      </c>
      <c r="F135" s="922"/>
      <c r="G135" s="731">
        <f t="shared" si="5"/>
        <v>0</v>
      </c>
    </row>
    <row r="136" spans="1:7" ht="15.75">
      <c r="A136" s="729" t="s">
        <v>528</v>
      </c>
      <c r="B136" s="924" t="s">
        <v>557</v>
      </c>
      <c r="C136" s="923" t="s">
        <v>516</v>
      </c>
      <c r="D136" s="660" t="s">
        <v>289</v>
      </c>
      <c r="E136" s="920">
        <v>0.81</v>
      </c>
      <c r="F136" s="922"/>
      <c r="G136" s="731">
        <f t="shared" si="5"/>
        <v>0</v>
      </c>
    </row>
    <row r="137" spans="1:7" ht="15.75">
      <c r="A137" s="729" t="s">
        <v>529</v>
      </c>
      <c r="B137" s="924" t="s">
        <v>558</v>
      </c>
      <c r="C137" s="660" t="s">
        <v>513</v>
      </c>
      <c r="D137" s="660" t="s">
        <v>289</v>
      </c>
      <c r="E137" s="920">
        <v>22.47</v>
      </c>
      <c r="F137" s="922"/>
      <c r="G137" s="731">
        <f t="shared" si="5"/>
        <v>0</v>
      </c>
    </row>
    <row r="138" spans="1:7" ht="15.75">
      <c r="A138" s="729" t="s">
        <v>327</v>
      </c>
      <c r="B138" s="924" t="s">
        <v>559</v>
      </c>
      <c r="C138" s="660" t="s">
        <v>242</v>
      </c>
      <c r="D138" s="660" t="s">
        <v>289</v>
      </c>
      <c r="E138" s="920">
        <v>62.78</v>
      </c>
      <c r="F138" s="922"/>
      <c r="G138" s="731">
        <f t="shared" si="5"/>
        <v>0</v>
      </c>
    </row>
    <row r="139" spans="1:7">
      <c r="A139" s="1040" t="s">
        <v>229</v>
      </c>
      <c r="B139" s="1041"/>
      <c r="C139" s="1041"/>
      <c r="D139" s="1041"/>
      <c r="E139" s="1041"/>
      <c r="F139" s="1042"/>
      <c r="G139" s="577">
        <f>SUM(G124:G138)</f>
        <v>0</v>
      </c>
    </row>
  </sheetData>
  <mergeCells count="21">
    <mergeCell ref="E92:G92"/>
    <mergeCell ref="A1:G1"/>
    <mergeCell ref="D5:G7"/>
    <mergeCell ref="A9:G9"/>
    <mergeCell ref="D10:E10"/>
    <mergeCell ref="F10:G10"/>
    <mergeCell ref="A74:F74"/>
    <mergeCell ref="A90:F90"/>
    <mergeCell ref="A18:F18"/>
    <mergeCell ref="C20:G20"/>
    <mergeCell ref="A32:F32"/>
    <mergeCell ref="A43:F43"/>
    <mergeCell ref="A57:F57"/>
    <mergeCell ref="A65:F65"/>
    <mergeCell ref="E75:G75"/>
    <mergeCell ref="E66:G66"/>
    <mergeCell ref="A121:F121"/>
    <mergeCell ref="E105:G105"/>
    <mergeCell ref="E123:G123"/>
    <mergeCell ref="A139:F139"/>
    <mergeCell ref="A103:F103"/>
  </mergeCells>
  <conditionalFormatting sqref="I19:I20 I24:I26">
    <cfRule type="expression" dxfId="11" priority="43" stopIfTrue="1">
      <formula>AND($A19&lt;&gt;"COMPOSICAO",$A19&lt;&gt;"INSUMO",$A19&lt;&gt;"")</formula>
    </cfRule>
    <cfRule type="expression" dxfId="10" priority="44" stopIfTrue="1">
      <formula>AND(OR($A19="COMPOSICAO",$A19="INSUMO",$A19&lt;&gt;""),$A19&lt;&gt;"")</formula>
    </cfRule>
  </conditionalFormatting>
  <conditionalFormatting sqref="H21:I23 H27:I31">
    <cfRule type="expression" dxfId="9" priority="45" stopIfTrue="1">
      <formula>AND($H21&lt;&gt;"COMPOSICAO",$H21&lt;&gt;"INSUMO",$H21&lt;&gt;"")</formula>
    </cfRule>
    <cfRule type="expression" dxfId="8" priority="46" stopIfTrue="1">
      <formula>AND(OR($H21="COMPOSICAO",$H21="INSUMO",$H21&lt;&gt;""),$H21&lt;&gt;"")</formula>
    </cfRule>
  </conditionalFormatting>
  <conditionalFormatting sqref="H61:I64">
    <cfRule type="expression" dxfId="7" priority="41" stopIfTrue="1">
      <formula>AND($A61&lt;&gt;"COMPOSICAO",$A61&lt;&gt;"INSUMO",$A61&lt;&gt;"")</formula>
    </cfRule>
    <cfRule type="expression" dxfId="6" priority="42" stopIfTrue="1">
      <formula>AND(OR($A61="COMPOSICAO",$A61="INSUMO",$A61&lt;&gt;""),$A61&lt;&gt;"")</formula>
    </cfRule>
  </conditionalFormatting>
  <conditionalFormatting sqref="H67:L70">
    <cfRule type="expression" dxfId="5" priority="39" stopIfTrue="1">
      <formula>AND($A67&lt;&gt;"COMPOSICAO",$A67&lt;&gt;"INSUMO",$A67&lt;&gt;"")</formula>
    </cfRule>
    <cfRule type="expression" dxfId="4" priority="40" stopIfTrue="1">
      <formula>AND(OR($A67="COMPOSICAO",$A67="INSUMO",$A67&lt;&gt;""),$A67&lt;&gt;"")</formula>
    </cfRule>
  </conditionalFormatting>
  <conditionalFormatting sqref="H72:L74">
    <cfRule type="expression" dxfId="3" priority="33" stopIfTrue="1">
      <formula>AND($A72&lt;&gt;"COMPOSICAO",$A72&lt;&gt;"INSUMO",$A72&lt;&gt;"")</formula>
    </cfRule>
    <cfRule type="expression" dxfId="2" priority="34" stopIfTrue="1">
      <formula>AND(OR($A72="COMPOSICAO",$A72="INSUMO",$A72&lt;&gt;""),$A72&lt;&gt;"")</formula>
    </cfRule>
  </conditionalFormatting>
  <conditionalFormatting sqref="H71:L71">
    <cfRule type="expression" dxfId="1" priority="31" stopIfTrue="1">
      <formula>AND($A71&lt;&gt;"COMPOSICAO",$A71&lt;&gt;"INSUMO",$A71&lt;&gt;"")</formula>
    </cfRule>
    <cfRule type="expression" dxfId="0" priority="32" stopIfTrue="1">
      <formula>AND(OR($A71="COMPOSICAO",$A71="INSUMO",$A71&lt;&gt;""),$A71&lt;&gt;"")</formula>
    </cfRule>
  </conditionalFormatting>
  <printOptions horizontalCentered="1" verticalCentered="1"/>
  <pageMargins left="0.19685039370078741" right="0.19685039370078741" top="0.59055118110236227" bottom="0.31496062992125984" header="7.874015748031496E-2" footer="0"/>
  <pageSetup paperSize="9" scale="38" orientation="portrait" r:id="rId1"/>
  <headerFooter alignWithMargins="0"/>
  <rowBreaks count="1" manualBreakCount="1">
    <brk id="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9"/>
  <sheetViews>
    <sheetView showGridLines="0" view="pageBreakPreview" zoomScale="90" zoomScaleNormal="85" zoomScaleSheetLayoutView="90" workbookViewId="0">
      <selection activeCell="H21" sqref="H21"/>
    </sheetView>
  </sheetViews>
  <sheetFormatPr defaultColWidth="10.7109375" defaultRowHeight="12"/>
  <cols>
    <col min="1" max="1" width="16.7109375" style="34" customWidth="1"/>
    <col min="2" max="2" width="3" style="34" customWidth="1"/>
    <col min="3" max="3" width="6.7109375" style="34" customWidth="1"/>
    <col min="4" max="4" width="3" style="34" customWidth="1"/>
    <col min="5" max="5" width="1.7109375" style="34" customWidth="1"/>
    <col min="6" max="6" width="9.28515625" style="34" customWidth="1"/>
    <col min="7" max="11" width="12.7109375" style="34" customWidth="1"/>
    <col min="12" max="12" width="30.5703125" style="34" customWidth="1"/>
    <col min="13" max="251" width="10.7109375" style="24" customWidth="1"/>
    <col min="252" max="16384" width="10.7109375" style="24"/>
  </cols>
  <sheetData>
    <row r="1" spans="1:19" ht="15" customHeight="1">
      <c r="A1" s="1062" t="s">
        <v>117</v>
      </c>
      <c r="B1" s="1063"/>
      <c r="C1" s="1063"/>
      <c r="D1" s="1063"/>
      <c r="E1" s="1063"/>
      <c r="F1" s="1063"/>
      <c r="G1" s="1063"/>
      <c r="H1" s="1063"/>
      <c r="I1" s="1063"/>
      <c r="J1" s="1063"/>
      <c r="K1" s="1064"/>
      <c r="L1" s="68"/>
      <c r="N1" s="25"/>
    </row>
    <row r="2" spans="1:19" ht="15" customHeight="1">
      <c r="A2" s="1065"/>
      <c r="B2" s="1066"/>
      <c r="C2" s="1066"/>
      <c r="D2" s="1066"/>
      <c r="E2" s="1066"/>
      <c r="F2" s="1066"/>
      <c r="G2" s="1066"/>
      <c r="H2" s="1066"/>
      <c r="I2" s="1066"/>
      <c r="J2" s="1066"/>
      <c r="K2" s="1067"/>
      <c r="L2" s="54"/>
      <c r="N2" s="25"/>
    </row>
    <row r="3" spans="1:19" ht="15" customHeight="1">
      <c r="A3" s="1068"/>
      <c r="B3" s="1069"/>
      <c r="C3" s="1069"/>
      <c r="D3" s="1069"/>
      <c r="E3" s="1069"/>
      <c r="F3" s="1069"/>
      <c r="G3" s="1069"/>
      <c r="H3" s="1069"/>
      <c r="I3" s="1069"/>
      <c r="J3" s="1069"/>
      <c r="K3" s="1070"/>
      <c r="L3" s="53" t="s">
        <v>27</v>
      </c>
    </row>
    <row r="4" spans="1:19" ht="15" customHeight="1">
      <c r="A4" s="69" t="s">
        <v>28</v>
      </c>
      <c r="B4" s="70"/>
      <c r="C4" s="70" t="s">
        <v>114</v>
      </c>
      <c r="D4" s="71"/>
      <c r="E4" s="71"/>
      <c r="F4" s="71"/>
      <c r="G4" s="71"/>
      <c r="H4" s="71"/>
      <c r="I4" s="70"/>
      <c r="J4" s="71"/>
      <c r="K4" s="72"/>
      <c r="L4" s="1073" t="s">
        <v>29</v>
      </c>
    </row>
    <row r="5" spans="1:19" ht="15" customHeight="1">
      <c r="A5" s="73" t="s">
        <v>30</v>
      </c>
      <c r="B5" s="74"/>
      <c r="C5" s="74" t="s">
        <v>443</v>
      </c>
      <c r="D5" s="75"/>
      <c r="E5" s="75"/>
      <c r="F5" s="75"/>
      <c r="G5" s="75"/>
      <c r="H5" s="75"/>
      <c r="I5" s="74"/>
      <c r="J5" s="75"/>
      <c r="K5" s="76"/>
      <c r="L5" s="1073"/>
    </row>
    <row r="6" spans="1:19" ht="15" customHeight="1">
      <c r="A6" s="73" t="s">
        <v>31</v>
      </c>
      <c r="B6" s="74"/>
      <c r="C6" s="74" t="s">
        <v>444</v>
      </c>
      <c r="D6" s="77"/>
      <c r="E6" s="75"/>
      <c r="F6" s="77"/>
      <c r="G6" s="77"/>
      <c r="H6" s="77"/>
      <c r="I6" s="74"/>
      <c r="J6" s="77"/>
      <c r="K6" s="76"/>
      <c r="L6" s="54" t="s">
        <v>32</v>
      </c>
      <c r="Q6" s="26"/>
      <c r="R6" s="26"/>
      <c r="S6" s="26"/>
    </row>
    <row r="7" spans="1:19" ht="15" customHeight="1">
      <c r="A7" s="78" t="s">
        <v>33</v>
      </c>
      <c r="B7" s="79"/>
      <c r="C7" s="80" t="s">
        <v>34</v>
      </c>
      <c r="D7" s="81"/>
      <c r="E7" s="81"/>
      <c r="F7" s="79"/>
      <c r="G7" s="80"/>
      <c r="H7" s="80"/>
      <c r="I7" s="79"/>
      <c r="J7" s="80"/>
      <c r="K7" s="82"/>
      <c r="L7" s="55"/>
      <c r="N7" s="26"/>
      <c r="O7" s="26"/>
      <c r="P7" s="26"/>
      <c r="Q7" s="26"/>
      <c r="R7" s="26"/>
      <c r="S7" s="26"/>
    </row>
    <row r="8" spans="1:19" ht="15" customHeight="1">
      <c r="A8" s="1074" t="s">
        <v>35</v>
      </c>
      <c r="B8" s="1075"/>
      <c r="C8" s="1075"/>
      <c r="D8" s="1075"/>
      <c r="E8" s="1075"/>
      <c r="F8" s="1076"/>
      <c r="G8" s="250" t="s">
        <v>36</v>
      </c>
      <c r="H8" s="250" t="s">
        <v>37</v>
      </c>
      <c r="I8" s="250" t="s">
        <v>38</v>
      </c>
      <c r="J8" s="250" t="s">
        <v>39</v>
      </c>
      <c r="K8" s="250" t="s">
        <v>123</v>
      </c>
      <c r="L8" s="1077" t="s">
        <v>41</v>
      </c>
      <c r="N8" s="26"/>
      <c r="O8" s="27"/>
      <c r="P8" s="26"/>
      <c r="Q8" s="26"/>
      <c r="R8" s="28"/>
      <c r="S8" s="26"/>
    </row>
    <row r="9" spans="1:19" ht="15" customHeight="1">
      <c r="A9" s="251"/>
      <c r="B9" s="252"/>
      <c r="C9" s="253"/>
      <c r="D9" s="252"/>
      <c r="E9" s="252"/>
      <c r="F9" s="253"/>
      <c r="G9" s="254" t="s">
        <v>42</v>
      </c>
      <c r="H9" s="254" t="s">
        <v>42</v>
      </c>
      <c r="I9" s="255" t="s">
        <v>43</v>
      </c>
      <c r="J9" s="254" t="s">
        <v>42</v>
      </c>
      <c r="K9" s="254" t="s">
        <v>32</v>
      </c>
      <c r="L9" s="1078"/>
      <c r="N9" s="26"/>
      <c r="O9" s="27"/>
      <c r="P9" s="26"/>
      <c r="Q9" s="26"/>
      <c r="R9" s="28"/>
      <c r="S9" s="26"/>
    </row>
    <row r="10" spans="1:19" ht="13.5" customHeight="1">
      <c r="A10" s="1079" t="s">
        <v>576</v>
      </c>
      <c r="B10" s="1080"/>
      <c r="C10" s="1080"/>
      <c r="D10" s="1080"/>
      <c r="E10" s="1080"/>
      <c r="F10" s="1081"/>
      <c r="G10" s="112">
        <f>115+115+100+99.2+100</f>
        <v>529.20000000000005</v>
      </c>
      <c r="H10" s="57">
        <v>9.4</v>
      </c>
      <c r="I10" s="114">
        <f>H10*G10</f>
        <v>4974.4800000000005</v>
      </c>
      <c r="J10" s="59">
        <v>0.32</v>
      </c>
      <c r="K10" s="60">
        <f>J10*I10</f>
        <v>1591.8336000000002</v>
      </c>
      <c r="L10" s="83"/>
      <c r="M10" s="30"/>
      <c r="N10" s="26"/>
      <c r="O10" s="27"/>
      <c r="P10" s="26"/>
      <c r="Q10" s="26"/>
      <c r="R10" s="28"/>
      <c r="S10" s="26"/>
    </row>
    <row r="11" spans="1:19" ht="13.5" customHeight="1">
      <c r="A11" s="1079" t="s">
        <v>568</v>
      </c>
      <c r="B11" s="1080"/>
      <c r="C11" s="1080"/>
      <c r="D11" s="1080"/>
      <c r="E11" s="1080"/>
      <c r="F11" s="1081"/>
      <c r="G11" s="112">
        <v>130</v>
      </c>
      <c r="H11" s="57">
        <v>8.4</v>
      </c>
      <c r="I11" s="121">
        <f t="shared" ref="I11:I23" si="0">H11*G11</f>
        <v>1092</v>
      </c>
      <c r="J11" s="59">
        <v>0.32</v>
      </c>
      <c r="K11" s="60">
        <f t="shared" ref="K11:K24" si="1">J11*I11</f>
        <v>349.44</v>
      </c>
      <c r="L11" s="83"/>
      <c r="M11" s="30"/>
      <c r="N11" s="26"/>
      <c r="O11" s="27"/>
      <c r="P11" s="26"/>
      <c r="Q11" s="26"/>
      <c r="R11" s="28"/>
      <c r="S11" s="26"/>
    </row>
    <row r="12" spans="1:19" ht="13.5" customHeight="1">
      <c r="A12" s="930" t="s">
        <v>569</v>
      </c>
      <c r="B12" s="122"/>
      <c r="C12" s="122"/>
      <c r="D12" s="122"/>
      <c r="E12" s="122"/>
      <c r="F12" s="123"/>
      <c r="G12" s="112">
        <f>94+73.45+94+94</f>
        <v>355.45</v>
      </c>
      <c r="H12" s="57">
        <v>8.4</v>
      </c>
      <c r="I12" s="121">
        <f t="shared" ref="I12:I13" si="2">H12*G12</f>
        <v>2985.78</v>
      </c>
      <c r="J12" s="59">
        <v>1.32</v>
      </c>
      <c r="K12" s="60">
        <f t="shared" ref="K12:K13" si="3">J12*I12</f>
        <v>3941.2296000000006</v>
      </c>
      <c r="L12" s="83"/>
      <c r="M12" s="30"/>
      <c r="N12" s="26"/>
      <c r="O12" s="27"/>
      <c r="P12" s="26"/>
      <c r="Q12" s="26"/>
      <c r="R12" s="28"/>
      <c r="S12" s="26"/>
    </row>
    <row r="13" spans="1:19" ht="13.5" customHeight="1">
      <c r="A13" s="930" t="s">
        <v>570</v>
      </c>
      <c r="B13" s="122"/>
      <c r="C13" s="122"/>
      <c r="D13" s="122"/>
      <c r="E13" s="122"/>
      <c r="F13" s="123"/>
      <c r="G13" s="112">
        <f>94+59.5+94+94+94</f>
        <v>435.5</v>
      </c>
      <c r="H13" s="57">
        <v>8.4</v>
      </c>
      <c r="I13" s="121">
        <f t="shared" si="2"/>
        <v>3658.2000000000003</v>
      </c>
      <c r="J13" s="59">
        <v>2.3199999999999998</v>
      </c>
      <c r="K13" s="60">
        <f t="shared" si="3"/>
        <v>8487.0239999999994</v>
      </c>
      <c r="L13" s="83"/>
      <c r="M13" s="30"/>
      <c r="N13" s="26"/>
      <c r="O13" s="27"/>
      <c r="P13" s="26"/>
      <c r="Q13" s="26"/>
      <c r="R13" s="28"/>
      <c r="S13" s="26"/>
    </row>
    <row r="14" spans="1:19" ht="13.5" customHeight="1">
      <c r="A14" s="117" t="s">
        <v>437</v>
      </c>
      <c r="B14" s="118"/>
      <c r="C14" s="122"/>
      <c r="D14" s="122"/>
      <c r="E14" s="122"/>
      <c r="F14" s="123"/>
      <c r="G14" s="112">
        <f>115+115</f>
        <v>230</v>
      </c>
      <c r="H14" s="57">
        <v>6.4</v>
      </c>
      <c r="I14" s="121">
        <f t="shared" si="0"/>
        <v>1472</v>
      </c>
      <c r="J14" s="59">
        <v>0.32</v>
      </c>
      <c r="K14" s="60">
        <f t="shared" si="1"/>
        <v>471.04</v>
      </c>
      <c r="L14" s="83"/>
      <c r="M14" s="30"/>
      <c r="N14" s="26"/>
      <c r="O14" s="27"/>
      <c r="P14" s="26"/>
      <c r="Q14" s="26"/>
      <c r="R14" s="28"/>
      <c r="S14" s="26"/>
    </row>
    <row r="15" spans="1:19" ht="13.5" customHeight="1">
      <c r="A15" s="117" t="s">
        <v>438</v>
      </c>
      <c r="B15" s="118"/>
      <c r="C15" s="119"/>
      <c r="D15" s="119"/>
      <c r="E15" s="119"/>
      <c r="F15" s="120"/>
      <c r="G15" s="112">
        <f>115+115</f>
        <v>230</v>
      </c>
      <c r="H15" s="57">
        <v>6.4</v>
      </c>
      <c r="I15" s="121">
        <f t="shared" si="0"/>
        <v>1472</v>
      </c>
      <c r="J15" s="59">
        <v>0.32</v>
      </c>
      <c r="K15" s="60">
        <f t="shared" si="1"/>
        <v>471.04</v>
      </c>
      <c r="L15" s="83"/>
      <c r="M15" s="30"/>
      <c r="N15" s="26"/>
      <c r="O15" s="27"/>
      <c r="P15" s="26"/>
      <c r="Q15" s="26"/>
      <c r="R15" s="28"/>
      <c r="S15" s="26"/>
    </row>
    <row r="16" spans="1:19" ht="13.5" customHeight="1">
      <c r="A16" s="117" t="s">
        <v>571</v>
      </c>
      <c r="B16" s="118"/>
      <c r="C16" s="119"/>
      <c r="D16" s="119"/>
      <c r="E16" s="119"/>
      <c r="F16" s="120"/>
      <c r="G16" s="112">
        <f>690.28+50.5</f>
        <v>740.78</v>
      </c>
      <c r="H16" s="57">
        <v>10.4</v>
      </c>
      <c r="I16" s="121">
        <f t="shared" si="0"/>
        <v>7704.1120000000001</v>
      </c>
      <c r="J16" s="59">
        <v>1.32</v>
      </c>
      <c r="K16" s="60">
        <f t="shared" ref="K16" si="4">J16*I16</f>
        <v>10169.42784</v>
      </c>
      <c r="L16" s="83"/>
      <c r="M16" s="30"/>
      <c r="N16" s="26"/>
      <c r="O16" s="27"/>
      <c r="P16" s="26"/>
      <c r="Q16" s="26"/>
      <c r="R16" s="28"/>
      <c r="S16" s="26"/>
    </row>
    <row r="17" spans="1:19" ht="13.5" customHeight="1">
      <c r="A17" s="117" t="s">
        <v>439</v>
      </c>
      <c r="B17" s="118"/>
      <c r="C17" s="119"/>
      <c r="D17" s="119"/>
      <c r="E17" s="119"/>
      <c r="F17" s="120"/>
      <c r="G17" s="112">
        <v>100</v>
      </c>
      <c r="H17" s="57">
        <v>9.4</v>
      </c>
      <c r="I17" s="121">
        <f t="shared" si="0"/>
        <v>940</v>
      </c>
      <c r="J17" s="59">
        <v>0.32</v>
      </c>
      <c r="K17" s="60">
        <f t="shared" si="1"/>
        <v>300.8</v>
      </c>
      <c r="L17" s="83"/>
      <c r="M17" s="30"/>
      <c r="N17" s="26"/>
      <c r="O17" s="27"/>
      <c r="P17" s="26"/>
      <c r="Q17" s="26"/>
      <c r="R17" s="28"/>
      <c r="S17" s="26"/>
    </row>
    <row r="18" spans="1:19" ht="13.5" customHeight="1">
      <c r="A18" s="117" t="s">
        <v>572</v>
      </c>
      <c r="B18" s="118"/>
      <c r="C18" s="119"/>
      <c r="D18" s="119"/>
      <c r="E18" s="119"/>
      <c r="F18" s="120"/>
      <c r="G18" s="112">
        <f>100+100</f>
        <v>200</v>
      </c>
      <c r="H18" s="57">
        <v>9.4</v>
      </c>
      <c r="I18" s="121">
        <f t="shared" si="0"/>
        <v>1880</v>
      </c>
      <c r="J18" s="59">
        <v>0.32</v>
      </c>
      <c r="K18" s="60">
        <f t="shared" si="1"/>
        <v>601.6</v>
      </c>
      <c r="L18" s="83"/>
      <c r="M18" s="30"/>
      <c r="N18" s="26"/>
      <c r="O18" s="27"/>
      <c r="P18" s="26"/>
      <c r="Q18" s="26"/>
      <c r="R18" s="28"/>
      <c r="S18" s="26"/>
    </row>
    <row r="19" spans="1:19" ht="13.5" customHeight="1">
      <c r="A19" s="117" t="s">
        <v>573</v>
      </c>
      <c r="B19" s="118"/>
      <c r="C19" s="119"/>
      <c r="D19" s="119"/>
      <c r="E19" s="119"/>
      <c r="F19" s="120"/>
      <c r="G19" s="112">
        <f>100+100+100</f>
        <v>300</v>
      </c>
      <c r="H19" s="57">
        <v>6.4</v>
      </c>
      <c r="I19" s="121">
        <f t="shared" si="0"/>
        <v>1920</v>
      </c>
      <c r="J19" s="59">
        <v>1.32</v>
      </c>
      <c r="K19" s="60">
        <f t="shared" ref="K19:K20" si="5">J19*I19</f>
        <v>2534.4</v>
      </c>
      <c r="L19" s="83"/>
      <c r="M19" s="30"/>
      <c r="N19" s="26"/>
      <c r="O19" s="27"/>
      <c r="P19" s="26"/>
      <c r="Q19" s="26"/>
      <c r="R19" s="28"/>
      <c r="S19" s="26"/>
    </row>
    <row r="20" spans="1:19" ht="13.5" customHeight="1">
      <c r="A20" s="117" t="s">
        <v>574</v>
      </c>
      <c r="B20" s="118"/>
      <c r="C20" s="119"/>
      <c r="D20" s="119"/>
      <c r="E20" s="119"/>
      <c r="F20" s="120"/>
      <c r="G20" s="112">
        <f>100+100+100</f>
        <v>300</v>
      </c>
      <c r="H20" s="57">
        <v>6.4</v>
      </c>
      <c r="I20" s="121">
        <f t="shared" si="0"/>
        <v>1920</v>
      </c>
      <c r="J20" s="59">
        <v>2.3199999999999998</v>
      </c>
      <c r="K20" s="60">
        <f t="shared" si="5"/>
        <v>4454.3999999999996</v>
      </c>
      <c r="L20" s="83"/>
      <c r="M20" s="30"/>
      <c r="N20" s="26"/>
      <c r="O20" s="27"/>
      <c r="P20" s="26"/>
      <c r="Q20" s="26"/>
      <c r="R20" s="28"/>
      <c r="S20" s="26"/>
    </row>
    <row r="21" spans="1:19" ht="13.5" customHeight="1">
      <c r="A21" s="117" t="s">
        <v>440</v>
      </c>
      <c r="B21" s="118"/>
      <c r="C21" s="119"/>
      <c r="D21" s="119"/>
      <c r="E21" s="119"/>
      <c r="F21" s="120"/>
      <c r="G21" s="112">
        <f>329.98</f>
        <v>329.98</v>
      </c>
      <c r="H21" s="57">
        <v>9.4</v>
      </c>
      <c r="I21" s="121">
        <f t="shared" si="0"/>
        <v>3101.8120000000004</v>
      </c>
      <c r="J21" s="59">
        <v>0.32</v>
      </c>
      <c r="K21" s="60">
        <f t="shared" si="1"/>
        <v>992.5798400000001</v>
      </c>
      <c r="L21" s="83"/>
      <c r="M21" s="30"/>
      <c r="N21" s="26"/>
      <c r="O21" s="27"/>
      <c r="P21" s="26"/>
      <c r="Q21" s="26"/>
      <c r="R21" s="28"/>
      <c r="S21" s="26"/>
    </row>
    <row r="22" spans="1:19" ht="13.5" customHeight="1">
      <c r="A22" s="117" t="s">
        <v>441</v>
      </c>
      <c r="B22" s="118"/>
      <c r="C22" s="119"/>
      <c r="D22" s="119"/>
      <c r="E22" s="119"/>
      <c r="F22" s="120"/>
      <c r="G22" s="112">
        <v>329.58</v>
      </c>
      <c r="H22" s="57">
        <v>9.4</v>
      </c>
      <c r="I22" s="121">
        <f t="shared" si="0"/>
        <v>3098.0520000000001</v>
      </c>
      <c r="J22" s="59">
        <v>0.32</v>
      </c>
      <c r="K22" s="60">
        <f t="shared" si="1"/>
        <v>991.37664000000007</v>
      </c>
      <c r="L22" s="83"/>
      <c r="M22" s="30"/>
      <c r="N22" s="26"/>
      <c r="O22" s="27"/>
      <c r="P22" s="26"/>
      <c r="Q22" s="26"/>
      <c r="R22" s="28"/>
      <c r="S22" s="26"/>
    </row>
    <row r="23" spans="1:19" ht="13.5" customHeight="1">
      <c r="A23" s="117" t="s">
        <v>575</v>
      </c>
      <c r="B23" s="118"/>
      <c r="C23" s="119"/>
      <c r="D23" s="119"/>
      <c r="E23" s="119"/>
      <c r="F23" s="120"/>
      <c r="G23" s="112">
        <f>100+100+101.5+131.48</f>
        <v>432.98</v>
      </c>
      <c r="H23" s="57">
        <v>9.4</v>
      </c>
      <c r="I23" s="121">
        <f t="shared" si="0"/>
        <v>4070.0120000000002</v>
      </c>
      <c r="J23" s="59">
        <v>0.32</v>
      </c>
      <c r="K23" s="60">
        <f t="shared" si="1"/>
        <v>1302.4038400000002</v>
      </c>
      <c r="L23" s="83"/>
      <c r="M23" s="30"/>
      <c r="N23" s="26"/>
      <c r="O23" s="27"/>
      <c r="P23" s="26"/>
      <c r="Q23" s="26"/>
      <c r="R23" s="28"/>
      <c r="S23" s="26"/>
    </row>
    <row r="24" spans="1:19" ht="13.5" customHeight="1">
      <c r="A24" s="124" t="s">
        <v>113</v>
      </c>
      <c r="B24" s="125"/>
      <c r="C24" s="126"/>
      <c r="D24" s="126"/>
      <c r="E24" s="126"/>
      <c r="F24" s="127"/>
      <c r="G24" s="128"/>
      <c r="H24" s="113"/>
      <c r="I24" s="121">
        <v>6268.78</v>
      </c>
      <c r="J24" s="59">
        <v>0.32</v>
      </c>
      <c r="K24" s="60">
        <f t="shared" si="1"/>
        <v>2006.0095999999999</v>
      </c>
      <c r="L24" s="83"/>
      <c r="M24" s="30"/>
      <c r="N24" s="26"/>
      <c r="O24" s="27"/>
      <c r="P24" s="26"/>
      <c r="Q24" s="26"/>
      <c r="R24" s="28"/>
      <c r="S24" s="26"/>
    </row>
    <row r="25" spans="1:19" ht="13.5" customHeight="1">
      <c r="A25" s="1082"/>
      <c r="B25" s="1083"/>
      <c r="C25" s="1083"/>
      <c r="D25" s="1083"/>
      <c r="E25" s="1083"/>
      <c r="F25" s="1084"/>
      <c r="G25" s="64"/>
      <c r="H25" s="65"/>
      <c r="I25" s="66">
        <f>SUM(I10:I24)</f>
        <v>46557.228000000003</v>
      </c>
      <c r="J25" s="67"/>
      <c r="K25" s="66">
        <f>SUM(K10:K24)</f>
        <v>38664.604959999997</v>
      </c>
      <c r="L25" s="84"/>
      <c r="M25" s="30"/>
    </row>
    <row r="26" spans="1:19" ht="13.5" customHeight="1">
      <c r="A26" s="1071" t="s">
        <v>442</v>
      </c>
      <c r="B26" s="1072"/>
      <c r="C26" s="1072"/>
      <c r="D26" s="1072"/>
      <c r="E26" s="1072"/>
      <c r="F26" s="1072"/>
      <c r="G26" s="85"/>
      <c r="H26" s="85"/>
      <c r="I26" s="85"/>
      <c r="J26" s="85"/>
      <c r="K26" s="85"/>
      <c r="L26" s="86"/>
    </row>
    <row r="27" spans="1:19" ht="13.5" customHeight="1">
      <c r="A27" s="87"/>
      <c r="B27" s="85"/>
      <c r="C27" s="85"/>
      <c r="D27" s="85"/>
      <c r="E27" s="85"/>
      <c r="F27" s="85"/>
      <c r="G27" s="85"/>
      <c r="H27" s="85"/>
      <c r="I27" s="85"/>
      <c r="J27" s="85"/>
      <c r="K27" s="85"/>
      <c r="L27" s="86"/>
    </row>
    <row r="28" spans="1:19" ht="13.5" customHeight="1">
      <c r="A28" s="88"/>
      <c r="B28" s="89"/>
      <c r="C28" s="90"/>
      <c r="D28" s="91"/>
      <c r="E28" s="92"/>
      <c r="F28" s="89"/>
      <c r="G28" s="89"/>
      <c r="H28" s="91"/>
      <c r="I28" s="90"/>
      <c r="J28" s="89"/>
      <c r="K28" s="91"/>
      <c r="L28" s="93"/>
    </row>
    <row r="29" spans="1:19">
      <c r="A29" s="33"/>
      <c r="B29" s="33"/>
      <c r="C29" s="33"/>
      <c r="D29" s="33"/>
      <c r="E29" s="33"/>
      <c r="F29" s="33"/>
      <c r="G29" s="33"/>
      <c r="H29" s="33"/>
      <c r="I29" s="33"/>
      <c r="J29" s="33"/>
      <c r="K29" s="33"/>
      <c r="L29" s="33"/>
    </row>
  </sheetData>
  <mergeCells count="8">
    <mergeCell ref="A1:K3"/>
    <mergeCell ref="A26:F26"/>
    <mergeCell ref="L4:L5"/>
    <mergeCell ref="A8:F8"/>
    <mergeCell ref="L8:L9"/>
    <mergeCell ref="A10:F10"/>
    <mergeCell ref="A25:F25"/>
    <mergeCell ref="A11:F11"/>
  </mergeCells>
  <printOptions horizontalCentered="1"/>
  <pageMargins left="0.19685039370078741" right="0.19685039370078741" top="0.59055118110236227" bottom="0.31496062992125984" header="7.874015748031496E-2" footer="0"/>
  <pageSetup paperSize="9" orientation="landscape" r:id="rId1"/>
  <headerFooter alignWithMargins="0">
    <oddFooter>&amp;C&amp;"Arial,Negrito itálico"Gabriela Polachini
Engenheira Civil
CREA 121120804-4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24</vt:i4>
      </vt:variant>
      <vt:variant>
        <vt:lpstr>Intervalos nomeados</vt:lpstr>
      </vt:variant>
      <vt:variant>
        <vt:i4>24</vt:i4>
      </vt:variant>
    </vt:vector>
  </HeadingPairs>
  <TitlesOfParts>
    <vt:vector size="48" baseType="lpstr">
      <vt:lpstr>Capa</vt:lpstr>
      <vt:lpstr>Orç</vt:lpstr>
      <vt:lpstr>Cron</vt:lpstr>
      <vt:lpstr>Eventos</vt:lpstr>
      <vt:lpstr>BDI Dif</vt:lpstr>
      <vt:lpstr>BDI 1</vt:lpstr>
      <vt:lpstr>QCI</vt:lpstr>
      <vt:lpstr>Comp</vt:lpstr>
      <vt:lpstr>Escav</vt:lpstr>
      <vt:lpstr>Cubação</vt:lpstr>
      <vt:lpstr>Carga</vt:lpstr>
      <vt:lpstr>Transp</vt:lpstr>
      <vt:lpstr>Subleito</vt:lpstr>
      <vt:lpstr>Sub base</vt:lpstr>
      <vt:lpstr>Base</vt:lpstr>
      <vt:lpstr>Aquis mat jaz</vt:lpstr>
      <vt:lpstr>Escav mat jaz</vt:lpstr>
      <vt:lpstr>Transp mat jaz</vt:lpstr>
      <vt:lpstr>Imp</vt:lpstr>
      <vt:lpstr>T.S.D</vt:lpstr>
      <vt:lpstr>Agregado</vt:lpstr>
      <vt:lpstr>Comp 01</vt:lpstr>
      <vt:lpstr>Dren 01</vt:lpstr>
      <vt:lpstr>Dren 02</vt:lpstr>
      <vt:lpstr>Agregado!Area_de_impressao</vt:lpstr>
      <vt:lpstr>'Aquis mat jaz'!Area_de_impressao</vt:lpstr>
      <vt:lpstr>Base!Area_de_impressao</vt:lpstr>
      <vt:lpstr>'BDI 1'!Area_de_impressao</vt:lpstr>
      <vt:lpstr>'BDI Dif'!Area_de_impressao</vt:lpstr>
      <vt:lpstr>Carga!Area_de_impressao</vt:lpstr>
      <vt:lpstr>Comp!Area_de_impressao</vt:lpstr>
      <vt:lpstr>'Comp 01'!Area_de_impressao</vt:lpstr>
      <vt:lpstr>Cron!Area_de_impressao</vt:lpstr>
      <vt:lpstr>Cubação!Area_de_impressao</vt:lpstr>
      <vt:lpstr>'Dren 01'!Area_de_impressao</vt:lpstr>
      <vt:lpstr>'Dren 02'!Area_de_impressao</vt:lpstr>
      <vt:lpstr>Escav!Area_de_impressao</vt:lpstr>
      <vt:lpstr>'Escav mat jaz'!Area_de_impressao</vt:lpstr>
      <vt:lpstr>Eventos!Area_de_impressao</vt:lpstr>
      <vt:lpstr>Imp!Area_de_impressao</vt:lpstr>
      <vt:lpstr>Orç!Area_de_impressao</vt:lpstr>
      <vt:lpstr>QCI!Area_de_impressao</vt:lpstr>
      <vt:lpstr>'Sub base'!Area_de_impressao</vt:lpstr>
      <vt:lpstr>Subleito!Area_de_impressao</vt:lpstr>
      <vt:lpstr>T.S.D!Area_de_impressao</vt:lpstr>
      <vt:lpstr>Transp!Area_de_impressao</vt:lpstr>
      <vt:lpstr>'Transp mat jaz'!Area_de_impressao</vt:lpstr>
      <vt:lpstr>Cubação!Titulos_de_impressao</vt:lpstr>
    </vt:vector>
  </TitlesOfParts>
  <Company>Conectiva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Cassiane</dc:creator>
  <cp:lastModifiedBy>GABRIELA POLACHINI</cp:lastModifiedBy>
  <cp:lastPrinted>2021-07-27T12:10:19Z</cp:lastPrinted>
  <dcterms:created xsi:type="dcterms:W3CDTF">2012-10-10T13:01:19Z</dcterms:created>
  <dcterms:modified xsi:type="dcterms:W3CDTF">2021-07-27T12:10:21Z</dcterms:modified>
</cp:coreProperties>
</file>