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75" windowWidth="20895" windowHeight="8805" tabRatio="827" activeTab="7"/>
  </bookViews>
  <sheets>
    <sheet name="Capa" sheetId="31" r:id="rId1"/>
    <sheet name="Orç" sheetId="22" r:id="rId2"/>
    <sheet name="Cron" sheetId="26" r:id="rId3"/>
    <sheet name="Eventos" sheetId="33" state="hidden" r:id="rId4"/>
    <sheet name="BDI Dif" sheetId="28" r:id="rId5"/>
    <sheet name="BDI 1" sheetId="29" r:id="rId6"/>
    <sheet name="QCI" sheetId="30" state="hidden" r:id="rId7"/>
    <sheet name="Comp" sheetId="32" r:id="rId8"/>
    <sheet name="Escav" sheetId="2" state="hidden" r:id="rId9"/>
    <sheet name="Cubação" sheetId="36" state="hidden" r:id="rId10"/>
    <sheet name="Carga" sheetId="3" state="hidden" r:id="rId11"/>
    <sheet name="Transp" sheetId="4" state="hidden" r:id="rId12"/>
    <sheet name="Subleito" sheetId="5" state="hidden" r:id="rId13"/>
    <sheet name="Sub base" sheetId="6" state="hidden" r:id="rId14"/>
    <sheet name="Base" sheetId="7" state="hidden" r:id="rId15"/>
    <sheet name="Comp 01" sheetId="27"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ind100" localSheetId="14">#REF!</definedName>
    <definedName name="_ind100" localSheetId="5">#REF!</definedName>
    <definedName name="_ind100" localSheetId="4">#REF!</definedName>
    <definedName name="_ind100" localSheetId="0">#REF!</definedName>
    <definedName name="_ind100" localSheetId="7">#REF!</definedName>
    <definedName name="_ind100" localSheetId="15">#REF!</definedName>
    <definedName name="_ind100" localSheetId="2">#REF!</definedName>
    <definedName name="_ind100" localSheetId="9">#REF!</definedName>
    <definedName name="_ind100" localSheetId="8">#REF!</definedName>
    <definedName name="_ind100" localSheetId="3">#REF!</definedName>
    <definedName name="_ind100" localSheetId="1">#REF!</definedName>
    <definedName name="_ind100" localSheetId="6">#REF!</definedName>
    <definedName name="_ind100">#REF!</definedName>
    <definedName name="_mem2">'[1]Mat Asf'!$H$37</definedName>
    <definedName name="_prd1" localSheetId="14">#REF!</definedName>
    <definedName name="_prd1" localSheetId="5">#REF!</definedName>
    <definedName name="_prd1" localSheetId="4">#REF!</definedName>
    <definedName name="_prd1" localSheetId="0">#REF!</definedName>
    <definedName name="_prd1" localSheetId="7">#REF!</definedName>
    <definedName name="_prd1" localSheetId="15">#REF!</definedName>
    <definedName name="_prd1" localSheetId="2">#REF!</definedName>
    <definedName name="_prd1" localSheetId="9">#REF!</definedName>
    <definedName name="_prd1" localSheetId="8">#REF!</definedName>
    <definedName name="_prd1" localSheetId="3">#REF!</definedName>
    <definedName name="_prd1" localSheetId="1">#REF!</definedName>
    <definedName name="_prd1" localSheetId="6">#REF!</definedName>
    <definedName name="_prd1">#REF!</definedName>
    <definedName name="_prt1" localSheetId="14">#REF!</definedName>
    <definedName name="_prt1" localSheetId="5">#REF!</definedName>
    <definedName name="_prt1" localSheetId="4">#REF!</definedName>
    <definedName name="_prt1" localSheetId="0">#REF!</definedName>
    <definedName name="_prt1" localSheetId="7">#REF!</definedName>
    <definedName name="_prt1" localSheetId="15">#REF!</definedName>
    <definedName name="_prt1" localSheetId="2">#REF!</definedName>
    <definedName name="_prt1" localSheetId="9">#REF!</definedName>
    <definedName name="_prt1" localSheetId="8">#REF!</definedName>
    <definedName name="_prt1" localSheetId="3">#REF!</definedName>
    <definedName name="_prt1" localSheetId="1">#REF!</definedName>
    <definedName name="_prt1" localSheetId="6">#REF!</definedName>
    <definedName name="_prt1">#REF!</definedName>
    <definedName name="_RET1" localSheetId="14">Base!#REF!</definedName>
    <definedName name="_RET1" localSheetId="5">#REF!</definedName>
    <definedName name="_RET1" localSheetId="4">#REF!</definedName>
    <definedName name="_RET1" localSheetId="0">#REF!</definedName>
    <definedName name="_RET1" localSheetId="10">Carga!#REF!</definedName>
    <definedName name="_RET1" localSheetId="7">#REF!</definedName>
    <definedName name="_RET1" localSheetId="15">'Comp 01'!#REF!</definedName>
    <definedName name="_RET1" localSheetId="2">#REF!</definedName>
    <definedName name="_RET1" localSheetId="9">Cubação!#REF!</definedName>
    <definedName name="_RET1" localSheetId="8">Escav!#REF!</definedName>
    <definedName name="_RET1" localSheetId="3">#REF!</definedName>
    <definedName name="_RET1" localSheetId="1">#REF!</definedName>
    <definedName name="_RET1" localSheetId="6">#REF!</definedName>
    <definedName name="_RET1" localSheetId="13">'Sub base'!#REF!</definedName>
    <definedName name="_RET1" localSheetId="12">Subleito!#REF!</definedName>
    <definedName name="_RET1" localSheetId="11">Transp!#REF!</definedName>
    <definedName name="_RET1">#REF!</definedName>
    <definedName name="a" localSheetId="4">#REF!</definedName>
    <definedName name="a" localSheetId="7">#REF!</definedName>
    <definedName name="a" localSheetId="9">#REF!</definedName>
    <definedName name="a" localSheetId="3">#REF!</definedName>
    <definedName name="a" localSheetId="6">#REF!</definedName>
    <definedName name="a">#REF!</definedName>
    <definedName name="abc" localSheetId="14">'[2]Aterro PonteSul'!#REF!</definedName>
    <definedName name="abc" localSheetId="4">'[2]Aterro PonteSul'!#REF!</definedName>
    <definedName name="abc" localSheetId="7">'[2]Aterro PonteSul'!#REF!</definedName>
    <definedName name="abc" localSheetId="15">'[2]Aterro PonteSul'!#REF!</definedName>
    <definedName name="abc" localSheetId="9">'[2]Aterro PonteSul'!#REF!</definedName>
    <definedName name="abc" localSheetId="3">'[2]Aterro PonteSul'!#REF!</definedName>
    <definedName name="abc" localSheetId="6">'[2]Aterro PonteSul'!#REF!</definedName>
    <definedName name="abc">'[2]Aterro PonteSul'!#REF!</definedName>
    <definedName name="_xlnm.Print_Area" localSheetId="14">Base!$A$1:$L$26</definedName>
    <definedName name="_xlnm.Print_Area" localSheetId="5">'BDI 1'!$A$1:$D$40</definedName>
    <definedName name="_xlnm.Print_Area" localSheetId="4">'BDI Dif'!$A$1:$D$34</definedName>
    <definedName name="_xlnm.Print_Area" localSheetId="0">#REF!</definedName>
    <definedName name="_xlnm.Print_Area" localSheetId="10">Carga!$A$1:$L$26</definedName>
    <definedName name="_xlnm.Print_Area" localSheetId="7">Comp!$A$1:$G$139</definedName>
    <definedName name="_xlnm.Print_Area" localSheetId="15">'Comp 01'!$A$1:$K$26</definedName>
    <definedName name="_xlnm.Print_Area" localSheetId="2">Cron!$A$1:$X$27</definedName>
    <definedName name="_xlnm.Print_Area" localSheetId="9">Cubação!$A$1:$N$59</definedName>
    <definedName name="_xlnm.Print_Area" localSheetId="8">Escav!$A$1:$L$26</definedName>
    <definedName name="_xlnm.Print_Area" localSheetId="3">Eventos!$A$1:$L$30</definedName>
    <definedName name="_xlnm.Print_Area" localSheetId="1">Orç!$A$1:$J$26</definedName>
    <definedName name="_xlnm.Print_Area" localSheetId="6">QCI!$A$1:$I$16</definedName>
    <definedName name="_xlnm.Print_Area" localSheetId="13">'Sub base'!$A$1:$L$26</definedName>
    <definedName name="_xlnm.Print_Area" localSheetId="12">Subleito!$A$1:$L$26</definedName>
    <definedName name="_xlnm.Print_Area" localSheetId="11">Transp!$A$1:$N$24</definedName>
    <definedName name="_xlnm.Print_Area">#REF!</definedName>
    <definedName name="areafog" localSheetId="14">#REF!</definedName>
    <definedName name="areafog" localSheetId="5">#REF!</definedName>
    <definedName name="areafog" localSheetId="4">#REF!</definedName>
    <definedName name="areafog" localSheetId="0">#REF!</definedName>
    <definedName name="areafog" localSheetId="7">#REF!</definedName>
    <definedName name="areafog" localSheetId="15">#REF!</definedName>
    <definedName name="areafog" localSheetId="2">#REF!</definedName>
    <definedName name="areafog" localSheetId="9">#REF!</definedName>
    <definedName name="areafog" localSheetId="8">#REF!</definedName>
    <definedName name="areafog" localSheetId="3">#REF!</definedName>
    <definedName name="areafog" localSheetId="1">#REF!</definedName>
    <definedName name="areafog" localSheetId="6">#REF!</definedName>
    <definedName name="areafog">#REF!</definedName>
    <definedName name="areatsd" localSheetId="14">#REF!</definedName>
    <definedName name="areatsd" localSheetId="5">#REF!</definedName>
    <definedName name="areatsd" localSheetId="4">#REF!</definedName>
    <definedName name="areatsd" localSheetId="0">#REF!</definedName>
    <definedName name="areatsd" localSheetId="7">#REF!</definedName>
    <definedName name="areatsd" localSheetId="15">#REF!</definedName>
    <definedName name="areatsd" localSheetId="2">#REF!</definedName>
    <definedName name="areatsd" localSheetId="9">#REF!</definedName>
    <definedName name="areatsd" localSheetId="8">#REF!</definedName>
    <definedName name="areatsd" localSheetId="3">#REF!</definedName>
    <definedName name="areatsd" localSheetId="1">#REF!</definedName>
    <definedName name="areatsd" localSheetId="6">#REF!</definedName>
    <definedName name="areatsd">#REF!</definedName>
    <definedName name="areatss" localSheetId="14">#REF!</definedName>
    <definedName name="areatss" localSheetId="5">#REF!</definedName>
    <definedName name="areatss" localSheetId="4">#REF!</definedName>
    <definedName name="areatss" localSheetId="0">#REF!</definedName>
    <definedName name="areatss" localSheetId="7">#REF!</definedName>
    <definedName name="areatss" localSheetId="15">#REF!</definedName>
    <definedName name="areatss" localSheetId="9">#REF!</definedName>
    <definedName name="areatss" localSheetId="8">#REF!</definedName>
    <definedName name="areatss" localSheetId="3">#REF!</definedName>
    <definedName name="areatss" localSheetId="6">#REF!</definedName>
    <definedName name="areatss">#REF!</definedName>
    <definedName name="aterro" localSheetId="14">'[2]Aterro PonteSul'!#REF!</definedName>
    <definedName name="aterro" localSheetId="4">'[2]Aterro PonteSul'!#REF!</definedName>
    <definedName name="aterro" localSheetId="7">'[2]Aterro PonteSul'!#REF!</definedName>
    <definedName name="aterro" localSheetId="15">'[2]Aterro PonteSul'!#REF!</definedName>
    <definedName name="aterro" localSheetId="9">'[2]Aterro PonteSul'!#REF!</definedName>
    <definedName name="aterro" localSheetId="3">'[2]Aterro PonteSul'!#REF!</definedName>
    <definedName name="aterro" localSheetId="6">'[2]Aterro PonteSul'!#REF!</definedName>
    <definedName name="aterro">'[2]Aterro PonteSul'!#REF!</definedName>
    <definedName name="bacia" localSheetId="14">#REF!</definedName>
    <definedName name="bacia" localSheetId="5">#REF!</definedName>
    <definedName name="bacia" localSheetId="4">#REF!</definedName>
    <definedName name="bacia" localSheetId="0">#REF!</definedName>
    <definedName name="bacia" localSheetId="7">#REF!</definedName>
    <definedName name="bacia" localSheetId="15">#REF!</definedName>
    <definedName name="bacia" localSheetId="2">#REF!</definedName>
    <definedName name="bacia" localSheetId="9">#REF!</definedName>
    <definedName name="bacia" localSheetId="8">#REF!</definedName>
    <definedName name="bacia" localSheetId="3">#REF!</definedName>
    <definedName name="bacia" localSheetId="1">#REF!</definedName>
    <definedName name="bacia" localSheetId="6">#REF!</definedName>
    <definedName name="bacia">#REF!</definedName>
    <definedName name="bbdcc15" localSheetId="14">#REF!</definedName>
    <definedName name="bbdcc15" localSheetId="5">#REF!</definedName>
    <definedName name="bbdcc15" localSheetId="4">#REF!</definedName>
    <definedName name="bbdcc15" localSheetId="0">#REF!</definedName>
    <definedName name="bbdcc15" localSheetId="7">#REF!</definedName>
    <definedName name="bbdcc15" localSheetId="15">#REF!</definedName>
    <definedName name="bbdcc15" localSheetId="2">#REF!</definedName>
    <definedName name="bbdcc15" localSheetId="9">#REF!</definedName>
    <definedName name="bbdcc15" localSheetId="8">#REF!</definedName>
    <definedName name="bbdcc15" localSheetId="3">#REF!</definedName>
    <definedName name="bbdcc15" localSheetId="1">#REF!</definedName>
    <definedName name="bbdcc15" localSheetId="6">#REF!</definedName>
    <definedName name="bbdcc15">#REF!</definedName>
    <definedName name="bbdcc20" localSheetId="14">#REF!</definedName>
    <definedName name="bbdcc20" localSheetId="5">#REF!</definedName>
    <definedName name="bbdcc20" localSheetId="4">#REF!</definedName>
    <definedName name="bbdcc20" localSheetId="0">#REF!</definedName>
    <definedName name="bbdcc20" localSheetId="7">#REF!</definedName>
    <definedName name="bbdcc20" localSheetId="15">#REF!</definedName>
    <definedName name="bbdcc20" localSheetId="2">#REF!</definedName>
    <definedName name="bbdcc20" localSheetId="9">#REF!</definedName>
    <definedName name="bbdcc20" localSheetId="8">#REF!</definedName>
    <definedName name="bbdcc20" localSheetId="3">#REF!</definedName>
    <definedName name="bbdcc20" localSheetId="1">#REF!</definedName>
    <definedName name="bbdcc20" localSheetId="6">#REF!</definedName>
    <definedName name="bbdcc20">#REF!</definedName>
    <definedName name="bbdcc25" localSheetId="14">#REF!</definedName>
    <definedName name="bbdcc25" localSheetId="5">#REF!</definedName>
    <definedName name="bbdcc25" localSheetId="4">#REF!</definedName>
    <definedName name="bbdcc25" localSheetId="0">#REF!</definedName>
    <definedName name="bbdcc25" localSheetId="7">#REF!</definedName>
    <definedName name="bbdcc25" localSheetId="15">#REF!</definedName>
    <definedName name="bbdcc25" localSheetId="9">#REF!</definedName>
    <definedName name="bbdcc25" localSheetId="8">#REF!</definedName>
    <definedName name="bbdcc25" localSheetId="3">#REF!</definedName>
    <definedName name="bbdcc25" localSheetId="6">#REF!</definedName>
    <definedName name="bbdcc25">#REF!</definedName>
    <definedName name="bbdcc30" localSheetId="14">#REF!</definedName>
    <definedName name="bbdcc30" localSheetId="5">#REF!</definedName>
    <definedName name="bbdcc30" localSheetId="4">#REF!</definedName>
    <definedName name="bbdcc30" localSheetId="0">#REF!</definedName>
    <definedName name="bbdcc30" localSheetId="7">#REF!</definedName>
    <definedName name="bbdcc30" localSheetId="15">#REF!</definedName>
    <definedName name="bbdcc30" localSheetId="9">#REF!</definedName>
    <definedName name="bbdcc30" localSheetId="8">#REF!</definedName>
    <definedName name="bbdcc30" localSheetId="3">#REF!</definedName>
    <definedName name="bbdcc30" localSheetId="6">#REF!</definedName>
    <definedName name="bbdcc30">#REF!</definedName>
    <definedName name="bbdtc04" localSheetId="14">#REF!</definedName>
    <definedName name="bbdtc04" localSheetId="5">#REF!</definedName>
    <definedName name="bbdtc04" localSheetId="4">#REF!</definedName>
    <definedName name="bbdtc04" localSheetId="0">#REF!</definedName>
    <definedName name="bbdtc04" localSheetId="7">#REF!</definedName>
    <definedName name="bbdtc04" localSheetId="15">#REF!</definedName>
    <definedName name="bbdtc04" localSheetId="9">#REF!</definedName>
    <definedName name="bbdtc04" localSheetId="8">#REF!</definedName>
    <definedName name="bbdtc04" localSheetId="3">#REF!</definedName>
    <definedName name="bbdtc04" localSheetId="6">#REF!</definedName>
    <definedName name="bbdtc04">#REF!</definedName>
    <definedName name="bbdtc06" localSheetId="14">#REF!</definedName>
    <definedName name="bbdtc06" localSheetId="5">#REF!</definedName>
    <definedName name="bbdtc06" localSheetId="4">#REF!</definedName>
    <definedName name="bbdtc06" localSheetId="0">#REF!</definedName>
    <definedName name="bbdtc06" localSheetId="7">#REF!</definedName>
    <definedName name="bbdtc06" localSheetId="15">#REF!</definedName>
    <definedName name="bbdtc06" localSheetId="9">#REF!</definedName>
    <definedName name="bbdtc06" localSheetId="8">#REF!</definedName>
    <definedName name="bbdtc06" localSheetId="3">#REF!</definedName>
    <definedName name="bbdtc06" localSheetId="6">#REF!</definedName>
    <definedName name="bbdtc06">#REF!</definedName>
    <definedName name="bbdtc08" localSheetId="14">#REF!</definedName>
    <definedName name="bbdtc08" localSheetId="5">#REF!</definedName>
    <definedName name="bbdtc08" localSheetId="4">#REF!</definedName>
    <definedName name="bbdtc08" localSheetId="0">#REF!</definedName>
    <definedName name="bbdtc08" localSheetId="7">#REF!</definedName>
    <definedName name="bbdtc08" localSheetId="15">#REF!</definedName>
    <definedName name="bbdtc08" localSheetId="9">#REF!</definedName>
    <definedName name="bbdtc08" localSheetId="8">#REF!</definedName>
    <definedName name="bbdtc08" localSheetId="3">#REF!</definedName>
    <definedName name="bbdtc08" localSheetId="6">#REF!</definedName>
    <definedName name="bbdtc08">#REF!</definedName>
    <definedName name="bbdtc10" localSheetId="14">#REF!</definedName>
    <definedName name="bbdtc10" localSheetId="5">#REF!</definedName>
    <definedName name="bbdtc10" localSheetId="4">#REF!</definedName>
    <definedName name="bbdtc10" localSheetId="0">#REF!</definedName>
    <definedName name="bbdtc10" localSheetId="7">#REF!</definedName>
    <definedName name="bbdtc10" localSheetId="15">#REF!</definedName>
    <definedName name="bbdtc10" localSheetId="9">#REF!</definedName>
    <definedName name="bbdtc10" localSheetId="8">#REF!</definedName>
    <definedName name="bbdtc10" localSheetId="3">#REF!</definedName>
    <definedName name="bbdtc10" localSheetId="6">#REF!</definedName>
    <definedName name="bbdtc10">#REF!</definedName>
    <definedName name="bbdtc12" localSheetId="14">#REF!</definedName>
    <definedName name="bbdtc12" localSheetId="5">#REF!</definedName>
    <definedName name="bbdtc12" localSheetId="4">#REF!</definedName>
    <definedName name="bbdtc12" localSheetId="0">#REF!</definedName>
    <definedName name="bbdtc12" localSheetId="7">#REF!</definedName>
    <definedName name="bbdtc12" localSheetId="15">#REF!</definedName>
    <definedName name="bbdtc12" localSheetId="9">#REF!</definedName>
    <definedName name="bbdtc12" localSheetId="8">#REF!</definedName>
    <definedName name="bbdtc12" localSheetId="3">#REF!</definedName>
    <definedName name="bbdtc12" localSheetId="6">#REF!</definedName>
    <definedName name="bbdtc12">#REF!</definedName>
    <definedName name="bbdtc15" localSheetId="14">#REF!</definedName>
    <definedName name="bbdtc15" localSheetId="5">#REF!</definedName>
    <definedName name="bbdtc15" localSheetId="4">#REF!</definedName>
    <definedName name="bbdtc15" localSheetId="0">#REF!</definedName>
    <definedName name="bbdtc15" localSheetId="7">#REF!</definedName>
    <definedName name="bbdtc15" localSheetId="15">#REF!</definedName>
    <definedName name="bbdtc15" localSheetId="9">#REF!</definedName>
    <definedName name="bbdtc15" localSheetId="8">#REF!</definedName>
    <definedName name="bbdtc15" localSheetId="3">#REF!</definedName>
    <definedName name="bbdtc15" localSheetId="6">#REF!</definedName>
    <definedName name="bbdtc15">#REF!</definedName>
    <definedName name="bbscc15" localSheetId="14">#REF!</definedName>
    <definedName name="bbscc15" localSheetId="5">#REF!</definedName>
    <definedName name="bbscc15" localSheetId="4">#REF!</definedName>
    <definedName name="bbscc15" localSheetId="0">#REF!</definedName>
    <definedName name="bbscc15" localSheetId="7">#REF!</definedName>
    <definedName name="bbscc15" localSheetId="15">#REF!</definedName>
    <definedName name="bbscc15" localSheetId="9">#REF!</definedName>
    <definedName name="bbscc15" localSheetId="8">#REF!</definedName>
    <definedName name="bbscc15" localSheetId="3">#REF!</definedName>
    <definedName name="bbscc15" localSheetId="6">#REF!</definedName>
    <definedName name="bbscc15">#REF!</definedName>
    <definedName name="bbscc20" localSheetId="14">#REF!</definedName>
    <definedName name="bbscc20" localSheetId="5">#REF!</definedName>
    <definedName name="bbscc20" localSheetId="4">#REF!</definedName>
    <definedName name="bbscc20" localSheetId="0">#REF!</definedName>
    <definedName name="bbscc20" localSheetId="7">#REF!</definedName>
    <definedName name="bbscc20" localSheetId="15">#REF!</definedName>
    <definedName name="bbscc20" localSheetId="9">#REF!</definedName>
    <definedName name="bbscc20" localSheetId="8">#REF!</definedName>
    <definedName name="bbscc20" localSheetId="3">#REF!</definedName>
    <definedName name="bbscc20" localSheetId="6">#REF!</definedName>
    <definedName name="bbscc20">#REF!</definedName>
    <definedName name="bbscc25" localSheetId="14">#REF!</definedName>
    <definedName name="bbscc25" localSheetId="5">#REF!</definedName>
    <definedName name="bbscc25" localSheetId="4">#REF!</definedName>
    <definedName name="bbscc25" localSheetId="0">#REF!</definedName>
    <definedName name="bbscc25" localSheetId="7">#REF!</definedName>
    <definedName name="bbscc25" localSheetId="15">#REF!</definedName>
    <definedName name="bbscc25" localSheetId="9">#REF!</definedName>
    <definedName name="bbscc25" localSheetId="8">#REF!</definedName>
    <definedName name="bbscc25" localSheetId="3">#REF!</definedName>
    <definedName name="bbscc25" localSheetId="6">#REF!</definedName>
    <definedName name="bbscc25">#REF!</definedName>
    <definedName name="bbscc30" localSheetId="14">#REF!</definedName>
    <definedName name="bbscc30" localSheetId="5">#REF!</definedName>
    <definedName name="bbscc30" localSheetId="4">#REF!</definedName>
    <definedName name="bbscc30" localSheetId="0">#REF!</definedName>
    <definedName name="bbscc30" localSheetId="7">#REF!</definedName>
    <definedName name="bbscc30" localSheetId="15">#REF!</definedName>
    <definedName name="bbscc30" localSheetId="9">#REF!</definedName>
    <definedName name="bbscc30" localSheetId="8">#REF!</definedName>
    <definedName name="bbscc30" localSheetId="3">#REF!</definedName>
    <definedName name="bbscc30" localSheetId="6">#REF!</definedName>
    <definedName name="bbscc30">#REF!</definedName>
    <definedName name="bbstc04" localSheetId="14">#REF!</definedName>
    <definedName name="bbstc04" localSheetId="5">#REF!</definedName>
    <definedName name="bbstc04" localSheetId="4">#REF!</definedName>
    <definedName name="bbstc04" localSheetId="0">#REF!</definedName>
    <definedName name="bbstc04" localSheetId="7">#REF!</definedName>
    <definedName name="bbstc04" localSheetId="15">#REF!</definedName>
    <definedName name="bbstc04" localSheetId="9">#REF!</definedName>
    <definedName name="bbstc04" localSheetId="8">#REF!</definedName>
    <definedName name="bbstc04" localSheetId="3">#REF!</definedName>
    <definedName name="bbstc04" localSheetId="6">#REF!</definedName>
    <definedName name="bbstc04">#REF!</definedName>
    <definedName name="bbstc06" localSheetId="14">#REF!</definedName>
    <definedName name="bbstc06" localSheetId="5">#REF!</definedName>
    <definedName name="bbstc06" localSheetId="4">#REF!</definedName>
    <definedName name="bbstc06" localSheetId="0">#REF!</definedName>
    <definedName name="bbstc06" localSheetId="7">#REF!</definedName>
    <definedName name="bbstc06" localSheetId="15">#REF!</definedName>
    <definedName name="bbstc06" localSheetId="9">#REF!</definedName>
    <definedName name="bbstc06" localSheetId="8">#REF!</definedName>
    <definedName name="bbstc06" localSheetId="3">#REF!</definedName>
    <definedName name="bbstc06" localSheetId="6">#REF!</definedName>
    <definedName name="bbstc06">#REF!</definedName>
    <definedName name="bbstc08" localSheetId="14">#REF!</definedName>
    <definedName name="bbstc08" localSheetId="5">#REF!</definedName>
    <definedName name="bbstc08" localSheetId="4">#REF!</definedName>
    <definedName name="bbstc08" localSheetId="0">#REF!</definedName>
    <definedName name="bbstc08" localSheetId="7">#REF!</definedName>
    <definedName name="bbstc08" localSheetId="15">#REF!</definedName>
    <definedName name="bbstc08" localSheetId="9">#REF!</definedName>
    <definedName name="bbstc08" localSheetId="8">#REF!</definedName>
    <definedName name="bbstc08" localSheetId="3">#REF!</definedName>
    <definedName name="bbstc08" localSheetId="6">#REF!</definedName>
    <definedName name="bbstc08">#REF!</definedName>
    <definedName name="bbstc10" localSheetId="14">#REF!</definedName>
    <definedName name="bbstc10" localSheetId="5">#REF!</definedName>
    <definedName name="bbstc10" localSheetId="4">#REF!</definedName>
    <definedName name="bbstc10" localSheetId="0">#REF!</definedName>
    <definedName name="bbstc10" localSheetId="7">#REF!</definedName>
    <definedName name="bbstc10" localSheetId="15">#REF!</definedName>
    <definedName name="bbstc10" localSheetId="9">#REF!</definedName>
    <definedName name="bbstc10" localSheetId="8">#REF!</definedName>
    <definedName name="bbstc10" localSheetId="3">#REF!</definedName>
    <definedName name="bbstc10" localSheetId="6">#REF!</definedName>
    <definedName name="bbstc10">#REF!</definedName>
    <definedName name="bbstc12" localSheetId="14">#REF!</definedName>
    <definedName name="bbstc12" localSheetId="5">#REF!</definedName>
    <definedName name="bbstc12" localSheetId="4">#REF!</definedName>
    <definedName name="bbstc12" localSheetId="0">#REF!</definedName>
    <definedName name="bbstc12" localSheetId="7">#REF!</definedName>
    <definedName name="bbstc12" localSheetId="15">#REF!</definedName>
    <definedName name="bbstc12" localSheetId="9">#REF!</definedName>
    <definedName name="bbstc12" localSheetId="8">#REF!</definedName>
    <definedName name="bbstc12" localSheetId="3">#REF!</definedName>
    <definedName name="bbstc12" localSheetId="6">#REF!</definedName>
    <definedName name="bbstc12">#REF!</definedName>
    <definedName name="bbstc15" localSheetId="14">#REF!</definedName>
    <definedName name="bbstc15" localSheetId="5">#REF!</definedName>
    <definedName name="bbstc15" localSheetId="4">#REF!</definedName>
    <definedName name="bbstc15" localSheetId="0">#REF!</definedName>
    <definedName name="bbstc15" localSheetId="7">#REF!</definedName>
    <definedName name="bbstc15" localSheetId="15">#REF!</definedName>
    <definedName name="bbstc15" localSheetId="9">#REF!</definedName>
    <definedName name="bbstc15" localSheetId="8">#REF!</definedName>
    <definedName name="bbstc15" localSheetId="3">#REF!</definedName>
    <definedName name="bbstc15" localSheetId="6">#REF!</definedName>
    <definedName name="bbstc15">#REF!</definedName>
    <definedName name="bbtcc15" localSheetId="14">[2]DMT_EV!#REF!</definedName>
    <definedName name="bbtcc15" localSheetId="4">[2]DMT_EV!#REF!</definedName>
    <definedName name="bbtcc15" localSheetId="7">[2]DMT_EV!#REF!</definedName>
    <definedName name="bbtcc15" localSheetId="15">[2]DMT_EV!#REF!</definedName>
    <definedName name="bbtcc15" localSheetId="9">[2]DMT_EV!#REF!</definedName>
    <definedName name="bbtcc15" localSheetId="3">[2]DMT_EV!#REF!</definedName>
    <definedName name="bbtcc15" localSheetId="6">[2]DMT_EV!#REF!</definedName>
    <definedName name="bbtcc15">[2]DMT_EV!#REF!</definedName>
    <definedName name="bbtcc20" localSheetId="14">[2]DMT_EV!#REF!</definedName>
    <definedName name="bbtcc20" localSheetId="4">[2]DMT_EV!#REF!</definedName>
    <definedName name="bbtcc20" localSheetId="7">[2]DMT_EV!#REF!</definedName>
    <definedName name="bbtcc20" localSheetId="15">[2]DMT_EV!#REF!</definedName>
    <definedName name="bbtcc20" localSheetId="9">[2]DMT_EV!#REF!</definedName>
    <definedName name="bbtcc20" localSheetId="3">[2]DMT_EV!#REF!</definedName>
    <definedName name="bbtcc20" localSheetId="6">[2]DMT_EV!#REF!</definedName>
    <definedName name="bbtcc20">[2]DMT_EV!#REF!</definedName>
    <definedName name="bbtcc25" localSheetId="14">[2]DMT_EV!#REF!</definedName>
    <definedName name="bbtcc25" localSheetId="4">[2]DMT_EV!#REF!</definedName>
    <definedName name="bbtcc25" localSheetId="7">[2]DMT_EV!#REF!</definedName>
    <definedName name="bbtcc25" localSheetId="15">[2]DMT_EV!#REF!</definedName>
    <definedName name="bbtcc25" localSheetId="9">[2]DMT_EV!#REF!</definedName>
    <definedName name="bbtcc25" localSheetId="3">[2]DMT_EV!#REF!</definedName>
    <definedName name="bbtcc25" localSheetId="6">[2]DMT_EV!#REF!</definedName>
    <definedName name="bbtcc25">[2]DMT_EV!#REF!</definedName>
    <definedName name="bbtcc30" localSheetId="14">[2]DMT_EV!#REF!</definedName>
    <definedName name="bbtcc30" localSheetId="4">[2]DMT_EV!#REF!</definedName>
    <definedName name="bbtcc30" localSheetId="7">[2]DMT_EV!#REF!</definedName>
    <definedName name="bbtcc30" localSheetId="15">[2]DMT_EV!#REF!</definedName>
    <definedName name="bbtcc30" localSheetId="9">[2]DMT_EV!#REF!</definedName>
    <definedName name="bbtcc30" localSheetId="3">[2]DMT_EV!#REF!</definedName>
    <definedName name="bbtcc30" localSheetId="6">[2]DMT_EV!#REF!</definedName>
    <definedName name="bbtcc30">[2]DMT_EV!#REF!</definedName>
    <definedName name="bbttc04" localSheetId="14">#REF!</definedName>
    <definedName name="bbttc04" localSheetId="5">#REF!</definedName>
    <definedName name="bbttc04" localSheetId="4">#REF!</definedName>
    <definedName name="bbttc04" localSheetId="0">#REF!</definedName>
    <definedName name="bbttc04" localSheetId="7">#REF!</definedName>
    <definedName name="bbttc04" localSheetId="15">#REF!</definedName>
    <definedName name="bbttc04" localSheetId="2">#REF!</definedName>
    <definedName name="bbttc04" localSheetId="9">#REF!</definedName>
    <definedName name="bbttc04" localSheetId="8">#REF!</definedName>
    <definedName name="bbttc04" localSheetId="3">#REF!</definedName>
    <definedName name="bbttc04" localSheetId="1">#REF!</definedName>
    <definedName name="bbttc04" localSheetId="6">#REF!</definedName>
    <definedName name="bbttc04">#REF!</definedName>
    <definedName name="bbttc06" localSheetId="14">#REF!</definedName>
    <definedName name="bbttc06" localSheetId="5">#REF!</definedName>
    <definedName name="bbttc06" localSheetId="4">#REF!</definedName>
    <definedName name="bbttc06" localSheetId="0">#REF!</definedName>
    <definedName name="bbttc06" localSheetId="7">#REF!</definedName>
    <definedName name="bbttc06" localSheetId="15">#REF!</definedName>
    <definedName name="bbttc06" localSheetId="2">#REF!</definedName>
    <definedName name="bbttc06" localSheetId="9">#REF!</definedName>
    <definedName name="bbttc06" localSheetId="8">#REF!</definedName>
    <definedName name="bbttc06" localSheetId="3">#REF!</definedName>
    <definedName name="bbttc06" localSheetId="1">#REF!</definedName>
    <definedName name="bbttc06" localSheetId="6">#REF!</definedName>
    <definedName name="bbttc06">#REF!</definedName>
    <definedName name="bbttc08" localSheetId="14">#REF!</definedName>
    <definedName name="bbttc08" localSheetId="5">#REF!</definedName>
    <definedName name="bbttc08" localSheetId="4">#REF!</definedName>
    <definedName name="bbttc08" localSheetId="0">#REF!</definedName>
    <definedName name="bbttc08" localSheetId="7">#REF!</definedName>
    <definedName name="bbttc08" localSheetId="15">#REF!</definedName>
    <definedName name="bbttc08" localSheetId="2">#REF!</definedName>
    <definedName name="bbttc08" localSheetId="9">#REF!</definedName>
    <definedName name="bbttc08" localSheetId="8">#REF!</definedName>
    <definedName name="bbttc08" localSheetId="3">#REF!</definedName>
    <definedName name="bbttc08" localSheetId="1">#REF!</definedName>
    <definedName name="bbttc08" localSheetId="6">#REF!</definedName>
    <definedName name="bbttc08">#REF!</definedName>
    <definedName name="bbttc10" localSheetId="14">#REF!</definedName>
    <definedName name="bbttc10" localSheetId="5">#REF!</definedName>
    <definedName name="bbttc10" localSheetId="4">#REF!</definedName>
    <definedName name="bbttc10" localSheetId="0">#REF!</definedName>
    <definedName name="bbttc10" localSheetId="7">#REF!</definedName>
    <definedName name="bbttc10" localSheetId="15">#REF!</definedName>
    <definedName name="bbttc10" localSheetId="9">#REF!</definedName>
    <definedName name="bbttc10" localSheetId="8">#REF!</definedName>
    <definedName name="bbttc10" localSheetId="3">#REF!</definedName>
    <definedName name="bbttc10" localSheetId="6">#REF!</definedName>
    <definedName name="bbttc10">#REF!</definedName>
    <definedName name="bbttc12" localSheetId="14">#REF!</definedName>
    <definedName name="bbttc12" localSheetId="5">#REF!</definedName>
    <definedName name="bbttc12" localSheetId="4">#REF!</definedName>
    <definedName name="bbttc12" localSheetId="0">#REF!</definedName>
    <definedName name="bbttc12" localSheetId="7">#REF!</definedName>
    <definedName name="bbttc12" localSheetId="15">#REF!</definedName>
    <definedName name="bbttc12" localSheetId="9">#REF!</definedName>
    <definedName name="bbttc12" localSheetId="8">#REF!</definedName>
    <definedName name="bbttc12" localSheetId="3">#REF!</definedName>
    <definedName name="bbttc12" localSheetId="6">#REF!</definedName>
    <definedName name="bbttc12">#REF!</definedName>
    <definedName name="bbttc15" localSheetId="14">#REF!</definedName>
    <definedName name="bbttc15" localSheetId="5">#REF!</definedName>
    <definedName name="bbttc15" localSheetId="4">#REF!</definedName>
    <definedName name="bbttc15" localSheetId="0">#REF!</definedName>
    <definedName name="bbttc15" localSheetId="7">#REF!</definedName>
    <definedName name="bbttc15" localSheetId="15">#REF!</definedName>
    <definedName name="bbttc15" localSheetId="9">#REF!</definedName>
    <definedName name="bbttc15" localSheetId="8">#REF!</definedName>
    <definedName name="bbttc15" localSheetId="3">#REF!</definedName>
    <definedName name="bbttc15" localSheetId="6">#REF!</definedName>
    <definedName name="bbttc15">#REF!</definedName>
    <definedName name="betume" localSheetId="14">#REF!</definedName>
    <definedName name="betume" localSheetId="5">#REF!</definedName>
    <definedName name="betume" localSheetId="4">#REF!</definedName>
    <definedName name="betume" localSheetId="0">#REF!</definedName>
    <definedName name="betume" localSheetId="7">#REF!</definedName>
    <definedName name="betume" localSheetId="15">#REF!</definedName>
    <definedName name="betume" localSheetId="9">#REF!</definedName>
    <definedName name="betume" localSheetId="8">#REF!</definedName>
    <definedName name="betume" localSheetId="3">#REF!</definedName>
    <definedName name="betume" localSheetId="6">#REF!</definedName>
    <definedName name="betume">#REF!</definedName>
    <definedName name="cabeca" localSheetId="5">#REF!</definedName>
    <definedName name="cabeca" localSheetId="4">#REF!</definedName>
    <definedName name="cabeca" localSheetId="0">#REF!</definedName>
    <definedName name="cabeca" localSheetId="7">#REF!</definedName>
    <definedName name="cabeca" localSheetId="15">#REF!</definedName>
    <definedName name="cabeca" localSheetId="2">#REF!</definedName>
    <definedName name="cabeca" localSheetId="9">#REF!</definedName>
    <definedName name="cabeca" localSheetId="8">#REF!</definedName>
    <definedName name="cabeca" localSheetId="3">#REF!</definedName>
    <definedName name="cabeca" localSheetId="1">#REF!</definedName>
    <definedName name="cabeca" localSheetId="6">#REF!</definedName>
    <definedName name="cabeca">#REF!</definedName>
    <definedName name="cabeca1" localSheetId="5">#REF!</definedName>
    <definedName name="cabeca1" localSheetId="4">#REF!</definedName>
    <definedName name="cabeca1" localSheetId="0">#REF!</definedName>
    <definedName name="cabeca1" localSheetId="7">#REF!</definedName>
    <definedName name="cabeca1" localSheetId="15">#REF!</definedName>
    <definedName name="cabeca1" localSheetId="2">#REF!</definedName>
    <definedName name="cabeca1" localSheetId="9">#REF!</definedName>
    <definedName name="cabeca1" localSheetId="8">#REF!</definedName>
    <definedName name="cabeca1" localSheetId="3">#REF!</definedName>
    <definedName name="cabeca1" localSheetId="1">#REF!</definedName>
    <definedName name="cabeca1" localSheetId="6">#REF!</definedName>
    <definedName name="cabeca1">#REF!</definedName>
    <definedName name="cabeçalho" localSheetId="5">#REF!</definedName>
    <definedName name="cabeçalho" localSheetId="4">#REF!</definedName>
    <definedName name="cabeçalho" localSheetId="0">#REF!</definedName>
    <definedName name="cabeçalho" localSheetId="7">#REF!</definedName>
    <definedName name="cabeçalho" localSheetId="15">#REF!</definedName>
    <definedName name="cabeçalho" localSheetId="2">#REF!</definedName>
    <definedName name="cabeçalho" localSheetId="9">#REF!</definedName>
    <definedName name="cabeçalho" localSheetId="8">#REF!</definedName>
    <definedName name="cabeçalho" localSheetId="3">#REF!</definedName>
    <definedName name="cabeçalho" localSheetId="1">#REF!</definedName>
    <definedName name="cabeçalho" localSheetId="6">#REF!</definedName>
    <definedName name="cabeçalho">#REF!</definedName>
    <definedName name="cabeçalho1" localSheetId="5">#REF!</definedName>
    <definedName name="cabeçalho1" localSheetId="4">#REF!</definedName>
    <definedName name="cabeçalho1" localSheetId="0">#REF!</definedName>
    <definedName name="cabeçalho1" localSheetId="7">#REF!</definedName>
    <definedName name="cabeçalho1" localSheetId="15">#REF!</definedName>
    <definedName name="cabeçalho1" localSheetId="2">#REF!</definedName>
    <definedName name="cabeçalho1" localSheetId="9">#REF!</definedName>
    <definedName name="cabeçalho1" localSheetId="8">#REF!</definedName>
    <definedName name="cabeçalho1" localSheetId="3">#REF!</definedName>
    <definedName name="cabeçalho1" localSheetId="1">#REF!</definedName>
    <definedName name="cabeçalho1" localSheetId="6">#REF!</definedName>
    <definedName name="cabeçalho1">#REF!</definedName>
    <definedName name="cbdcc15" localSheetId="14">#REF!</definedName>
    <definedName name="cbdcc15" localSheetId="5">#REF!</definedName>
    <definedName name="cbdcc15" localSheetId="4">#REF!</definedName>
    <definedName name="cbdcc15" localSheetId="0">#REF!</definedName>
    <definedName name="cbdcc15" localSheetId="7">#REF!</definedName>
    <definedName name="cbdcc15" localSheetId="15">#REF!</definedName>
    <definedName name="cbdcc15" localSheetId="2">#REF!</definedName>
    <definedName name="cbdcc15" localSheetId="9">#REF!</definedName>
    <definedName name="cbdcc15" localSheetId="8">#REF!</definedName>
    <definedName name="cbdcc15" localSheetId="3">#REF!</definedName>
    <definedName name="cbdcc15" localSheetId="1">#REF!</definedName>
    <definedName name="cbdcc15" localSheetId="6">#REF!</definedName>
    <definedName name="cbdcc15">#REF!</definedName>
    <definedName name="cbdcc20" localSheetId="14">#REF!</definedName>
    <definedName name="cbdcc20" localSheetId="5">#REF!</definedName>
    <definedName name="cbdcc20" localSheetId="4">#REF!</definedName>
    <definedName name="cbdcc20" localSheetId="0">#REF!</definedName>
    <definedName name="cbdcc20" localSheetId="7">#REF!</definedName>
    <definedName name="cbdcc20" localSheetId="15">#REF!</definedName>
    <definedName name="cbdcc20" localSheetId="2">#REF!</definedName>
    <definedName name="cbdcc20" localSheetId="9">#REF!</definedName>
    <definedName name="cbdcc20" localSheetId="8">#REF!</definedName>
    <definedName name="cbdcc20" localSheetId="3">#REF!</definedName>
    <definedName name="cbdcc20" localSheetId="1">#REF!</definedName>
    <definedName name="cbdcc20" localSheetId="6">#REF!</definedName>
    <definedName name="cbdcc20">#REF!</definedName>
    <definedName name="cbdcc25" localSheetId="14">#REF!</definedName>
    <definedName name="cbdcc25" localSheetId="5">#REF!</definedName>
    <definedName name="cbdcc25" localSheetId="4">#REF!</definedName>
    <definedName name="cbdcc25" localSheetId="0">#REF!</definedName>
    <definedName name="cbdcc25" localSheetId="7">#REF!</definedName>
    <definedName name="cbdcc25" localSheetId="15">#REF!</definedName>
    <definedName name="cbdcc25" localSheetId="2">#REF!</definedName>
    <definedName name="cbdcc25" localSheetId="9">#REF!</definedName>
    <definedName name="cbdcc25" localSheetId="8">#REF!</definedName>
    <definedName name="cbdcc25" localSheetId="3">#REF!</definedName>
    <definedName name="cbdcc25" localSheetId="1">#REF!</definedName>
    <definedName name="cbdcc25" localSheetId="6">#REF!</definedName>
    <definedName name="cbdcc25">#REF!</definedName>
    <definedName name="cbdcc30" localSheetId="14">#REF!</definedName>
    <definedName name="cbdcc30" localSheetId="5">#REF!</definedName>
    <definedName name="cbdcc30" localSheetId="4">#REF!</definedName>
    <definedName name="cbdcc30" localSheetId="0">#REF!</definedName>
    <definedName name="cbdcc30" localSheetId="7">#REF!</definedName>
    <definedName name="cbdcc30" localSheetId="15">#REF!</definedName>
    <definedName name="cbdcc30" localSheetId="9">#REF!</definedName>
    <definedName name="cbdcc30" localSheetId="8">#REF!</definedName>
    <definedName name="cbdcc30" localSheetId="3">#REF!</definedName>
    <definedName name="cbdcc30" localSheetId="6">#REF!</definedName>
    <definedName name="cbdcc30">#REF!</definedName>
    <definedName name="cbdtc04" localSheetId="14">#REF!</definedName>
    <definedName name="cbdtc04" localSheetId="5">#REF!</definedName>
    <definedName name="cbdtc04" localSheetId="4">#REF!</definedName>
    <definedName name="cbdtc04" localSheetId="0">#REF!</definedName>
    <definedName name="cbdtc04" localSheetId="7">#REF!</definedName>
    <definedName name="cbdtc04" localSheetId="15">#REF!</definedName>
    <definedName name="cbdtc04" localSheetId="9">#REF!</definedName>
    <definedName name="cbdtc04" localSheetId="8">#REF!</definedName>
    <definedName name="cbdtc04" localSheetId="3">#REF!</definedName>
    <definedName name="cbdtc04" localSheetId="6">#REF!</definedName>
    <definedName name="cbdtc04">#REF!</definedName>
    <definedName name="cbdtc06" localSheetId="14">#REF!</definedName>
    <definedName name="cbdtc06" localSheetId="5">#REF!</definedName>
    <definedName name="cbdtc06" localSheetId="4">#REF!</definedName>
    <definedName name="cbdtc06" localSheetId="0">#REF!</definedName>
    <definedName name="cbdtc06" localSheetId="7">#REF!</definedName>
    <definedName name="cbdtc06" localSheetId="15">#REF!</definedName>
    <definedName name="cbdtc06" localSheetId="9">#REF!</definedName>
    <definedName name="cbdtc06" localSheetId="8">#REF!</definedName>
    <definedName name="cbdtc06" localSheetId="3">#REF!</definedName>
    <definedName name="cbdtc06" localSheetId="6">#REF!</definedName>
    <definedName name="cbdtc06">#REF!</definedName>
    <definedName name="cbdtc08" localSheetId="14">#REF!</definedName>
    <definedName name="cbdtc08" localSheetId="5">#REF!</definedName>
    <definedName name="cbdtc08" localSheetId="4">#REF!</definedName>
    <definedName name="cbdtc08" localSheetId="0">#REF!</definedName>
    <definedName name="cbdtc08" localSheetId="7">#REF!</definedName>
    <definedName name="cbdtc08" localSheetId="15">#REF!</definedName>
    <definedName name="cbdtc08" localSheetId="9">#REF!</definedName>
    <definedName name="cbdtc08" localSheetId="8">#REF!</definedName>
    <definedName name="cbdtc08" localSheetId="3">#REF!</definedName>
    <definedName name="cbdtc08" localSheetId="6">#REF!</definedName>
    <definedName name="cbdtc08">#REF!</definedName>
    <definedName name="cbdtc10" localSheetId="14">#REF!</definedName>
    <definedName name="cbdtc10" localSheetId="5">#REF!</definedName>
    <definedName name="cbdtc10" localSheetId="4">#REF!</definedName>
    <definedName name="cbdtc10" localSheetId="0">#REF!</definedName>
    <definedName name="cbdtc10" localSheetId="7">#REF!</definedName>
    <definedName name="cbdtc10" localSheetId="15">#REF!</definedName>
    <definedName name="cbdtc10" localSheetId="9">#REF!</definedName>
    <definedName name="cbdtc10" localSheetId="8">#REF!</definedName>
    <definedName name="cbdtc10" localSheetId="3">#REF!</definedName>
    <definedName name="cbdtc10" localSheetId="6">#REF!</definedName>
    <definedName name="cbdtc10">#REF!</definedName>
    <definedName name="cbdtc12" localSheetId="14">#REF!</definedName>
    <definedName name="cbdtc12" localSheetId="5">#REF!</definedName>
    <definedName name="cbdtc12" localSheetId="4">#REF!</definedName>
    <definedName name="cbdtc12" localSheetId="0">#REF!</definedName>
    <definedName name="cbdtc12" localSheetId="7">#REF!</definedName>
    <definedName name="cbdtc12" localSheetId="15">#REF!</definedName>
    <definedName name="cbdtc12" localSheetId="9">#REF!</definedName>
    <definedName name="cbdtc12" localSheetId="8">#REF!</definedName>
    <definedName name="cbdtc12" localSheetId="3">#REF!</definedName>
    <definedName name="cbdtc12" localSheetId="6">#REF!</definedName>
    <definedName name="cbdtc12">#REF!</definedName>
    <definedName name="cbdtc15" localSheetId="14">#REF!</definedName>
    <definedName name="cbdtc15" localSheetId="5">#REF!</definedName>
    <definedName name="cbdtc15" localSheetId="4">#REF!</definedName>
    <definedName name="cbdtc15" localSheetId="0">#REF!</definedName>
    <definedName name="cbdtc15" localSheetId="7">#REF!</definedName>
    <definedName name="cbdtc15" localSheetId="15">#REF!</definedName>
    <definedName name="cbdtc15" localSheetId="9">#REF!</definedName>
    <definedName name="cbdtc15" localSheetId="8">#REF!</definedName>
    <definedName name="cbdtc15" localSheetId="3">#REF!</definedName>
    <definedName name="cbdtc15" localSheetId="6">#REF!</definedName>
    <definedName name="cbdtc15">#REF!</definedName>
    <definedName name="cbscc15" localSheetId="14">#REF!</definedName>
    <definedName name="cbscc15" localSheetId="5">#REF!</definedName>
    <definedName name="cbscc15" localSheetId="4">#REF!</definedName>
    <definedName name="cbscc15" localSheetId="0">#REF!</definedName>
    <definedName name="cbscc15" localSheetId="7">#REF!</definedName>
    <definedName name="cbscc15" localSheetId="15">#REF!</definedName>
    <definedName name="cbscc15" localSheetId="9">#REF!</definedName>
    <definedName name="cbscc15" localSheetId="8">#REF!</definedName>
    <definedName name="cbscc15" localSheetId="3">#REF!</definedName>
    <definedName name="cbscc15" localSheetId="6">#REF!</definedName>
    <definedName name="cbscc15">#REF!</definedName>
    <definedName name="cbscc20" localSheetId="14">#REF!</definedName>
    <definedName name="cbscc20" localSheetId="5">#REF!</definedName>
    <definedName name="cbscc20" localSheetId="4">#REF!</definedName>
    <definedName name="cbscc20" localSheetId="0">#REF!</definedName>
    <definedName name="cbscc20" localSheetId="7">#REF!</definedName>
    <definedName name="cbscc20" localSheetId="15">#REF!</definedName>
    <definedName name="cbscc20" localSheetId="9">#REF!</definedName>
    <definedName name="cbscc20" localSheetId="8">#REF!</definedName>
    <definedName name="cbscc20" localSheetId="3">#REF!</definedName>
    <definedName name="cbscc20" localSheetId="6">#REF!</definedName>
    <definedName name="cbscc20">#REF!</definedName>
    <definedName name="cbscc25" localSheetId="14">#REF!</definedName>
    <definedName name="cbscc25" localSheetId="5">#REF!</definedName>
    <definedName name="cbscc25" localSheetId="4">#REF!</definedName>
    <definedName name="cbscc25" localSheetId="0">#REF!</definedName>
    <definedName name="cbscc25" localSheetId="7">#REF!</definedName>
    <definedName name="cbscc25" localSheetId="15">#REF!</definedName>
    <definedName name="cbscc25" localSheetId="9">#REF!</definedName>
    <definedName name="cbscc25" localSheetId="8">#REF!</definedName>
    <definedName name="cbscc25" localSheetId="3">#REF!</definedName>
    <definedName name="cbscc25" localSheetId="6">#REF!</definedName>
    <definedName name="cbscc25">#REF!</definedName>
    <definedName name="cbscc30" localSheetId="14">#REF!</definedName>
    <definedName name="cbscc30" localSheetId="5">#REF!</definedName>
    <definedName name="cbscc30" localSheetId="4">#REF!</definedName>
    <definedName name="cbscc30" localSheetId="0">#REF!</definedName>
    <definedName name="cbscc30" localSheetId="7">#REF!</definedName>
    <definedName name="cbscc30" localSheetId="15">#REF!</definedName>
    <definedName name="cbscc30" localSheetId="9">#REF!</definedName>
    <definedName name="cbscc30" localSheetId="8">#REF!</definedName>
    <definedName name="cbscc30" localSheetId="3">#REF!</definedName>
    <definedName name="cbscc30" localSheetId="6">#REF!</definedName>
    <definedName name="cbscc30">#REF!</definedName>
    <definedName name="cbstc04" localSheetId="14">#REF!</definedName>
    <definedName name="cbstc04" localSheetId="5">#REF!</definedName>
    <definedName name="cbstc04" localSheetId="4">#REF!</definedName>
    <definedName name="cbstc04" localSheetId="0">#REF!</definedName>
    <definedName name="cbstc04" localSheetId="7">#REF!</definedName>
    <definedName name="cbstc04" localSheetId="15">#REF!</definedName>
    <definedName name="cbstc04" localSheetId="9">#REF!</definedName>
    <definedName name="cbstc04" localSheetId="8">#REF!</definedName>
    <definedName name="cbstc04" localSheetId="3">#REF!</definedName>
    <definedName name="cbstc04" localSheetId="6">#REF!</definedName>
    <definedName name="cbstc04">#REF!</definedName>
    <definedName name="cbstc06" localSheetId="14">#REF!</definedName>
    <definedName name="cbstc06" localSheetId="5">#REF!</definedName>
    <definedName name="cbstc06" localSheetId="4">#REF!</definedName>
    <definedName name="cbstc06" localSheetId="0">#REF!</definedName>
    <definedName name="cbstc06" localSheetId="7">#REF!</definedName>
    <definedName name="cbstc06" localSheetId="15">#REF!</definedName>
    <definedName name="cbstc06" localSheetId="9">#REF!</definedName>
    <definedName name="cbstc06" localSheetId="8">#REF!</definedName>
    <definedName name="cbstc06" localSheetId="3">#REF!</definedName>
    <definedName name="cbstc06" localSheetId="6">#REF!</definedName>
    <definedName name="cbstc06">#REF!</definedName>
    <definedName name="cbstc08" localSheetId="14">#REF!</definedName>
    <definedName name="cbstc08" localSheetId="5">#REF!</definedName>
    <definedName name="cbstc08" localSheetId="4">#REF!</definedName>
    <definedName name="cbstc08" localSheetId="0">#REF!</definedName>
    <definedName name="cbstc08" localSheetId="7">#REF!</definedName>
    <definedName name="cbstc08" localSheetId="15">#REF!</definedName>
    <definedName name="cbstc08" localSheetId="9">#REF!</definedName>
    <definedName name="cbstc08" localSheetId="8">#REF!</definedName>
    <definedName name="cbstc08" localSheetId="3">#REF!</definedName>
    <definedName name="cbstc08" localSheetId="6">#REF!</definedName>
    <definedName name="cbstc08">#REF!</definedName>
    <definedName name="cbstc10" localSheetId="14">#REF!</definedName>
    <definedName name="cbstc10" localSheetId="5">#REF!</definedName>
    <definedName name="cbstc10" localSheetId="4">#REF!</definedName>
    <definedName name="cbstc10" localSheetId="0">#REF!</definedName>
    <definedName name="cbstc10" localSheetId="7">#REF!</definedName>
    <definedName name="cbstc10" localSheetId="15">#REF!</definedName>
    <definedName name="cbstc10" localSheetId="9">#REF!</definedName>
    <definedName name="cbstc10" localSheetId="8">#REF!</definedName>
    <definedName name="cbstc10" localSheetId="3">#REF!</definedName>
    <definedName name="cbstc10" localSheetId="6">#REF!</definedName>
    <definedName name="cbstc10">#REF!</definedName>
    <definedName name="cbstc12" localSheetId="14">#REF!</definedName>
    <definedName name="cbstc12" localSheetId="5">#REF!</definedName>
    <definedName name="cbstc12" localSheetId="4">#REF!</definedName>
    <definedName name="cbstc12" localSheetId="0">#REF!</definedName>
    <definedName name="cbstc12" localSheetId="7">#REF!</definedName>
    <definedName name="cbstc12" localSheetId="15">#REF!</definedName>
    <definedName name="cbstc12" localSheetId="9">#REF!</definedName>
    <definedName name="cbstc12" localSheetId="8">#REF!</definedName>
    <definedName name="cbstc12" localSheetId="3">#REF!</definedName>
    <definedName name="cbstc12" localSheetId="6">#REF!</definedName>
    <definedName name="cbstc12">#REF!</definedName>
    <definedName name="cbstc15" localSheetId="14">#REF!</definedName>
    <definedName name="cbstc15" localSheetId="5">#REF!</definedName>
    <definedName name="cbstc15" localSheetId="4">#REF!</definedName>
    <definedName name="cbstc15" localSheetId="0">#REF!</definedName>
    <definedName name="cbstc15" localSheetId="7">#REF!</definedName>
    <definedName name="cbstc15" localSheetId="15">#REF!</definedName>
    <definedName name="cbstc15" localSheetId="9">#REF!</definedName>
    <definedName name="cbstc15" localSheetId="8">#REF!</definedName>
    <definedName name="cbstc15" localSheetId="3">#REF!</definedName>
    <definedName name="cbstc15" localSheetId="6">#REF!</definedName>
    <definedName name="cbstc15">#REF!</definedName>
    <definedName name="cbtcc15" localSheetId="14">[2]DMT_EV!#REF!</definedName>
    <definedName name="cbtcc15" localSheetId="4">[2]DMT_EV!#REF!</definedName>
    <definedName name="cbtcc15" localSheetId="7">[2]DMT_EV!#REF!</definedName>
    <definedName name="cbtcc15" localSheetId="15">[2]DMT_EV!#REF!</definedName>
    <definedName name="cbtcc15" localSheetId="9">[2]DMT_EV!#REF!</definedName>
    <definedName name="cbtcc15" localSheetId="3">[2]DMT_EV!#REF!</definedName>
    <definedName name="cbtcc15" localSheetId="6">[2]DMT_EV!#REF!</definedName>
    <definedName name="cbtcc15">[2]DMT_EV!#REF!</definedName>
    <definedName name="cbtcc20" localSheetId="14">[2]DMT_EV!#REF!</definedName>
    <definedName name="cbtcc20" localSheetId="4">[2]DMT_EV!#REF!</definedName>
    <definedName name="cbtcc20" localSheetId="7">[2]DMT_EV!#REF!</definedName>
    <definedName name="cbtcc20" localSheetId="15">[2]DMT_EV!#REF!</definedName>
    <definedName name="cbtcc20" localSheetId="9">[2]DMT_EV!#REF!</definedName>
    <definedName name="cbtcc20" localSheetId="3">[2]DMT_EV!#REF!</definedName>
    <definedName name="cbtcc20" localSheetId="6">[2]DMT_EV!#REF!</definedName>
    <definedName name="cbtcc20">[2]DMT_EV!#REF!</definedName>
    <definedName name="cbtcc25" localSheetId="14">[2]DMT_EV!#REF!</definedName>
    <definedName name="cbtcc25" localSheetId="4">[2]DMT_EV!#REF!</definedName>
    <definedName name="cbtcc25" localSheetId="7">[2]DMT_EV!#REF!</definedName>
    <definedName name="cbtcc25" localSheetId="15">[2]DMT_EV!#REF!</definedName>
    <definedName name="cbtcc25" localSheetId="9">[2]DMT_EV!#REF!</definedName>
    <definedName name="cbtcc25" localSheetId="3">[2]DMT_EV!#REF!</definedName>
    <definedName name="cbtcc25" localSheetId="6">[2]DMT_EV!#REF!</definedName>
    <definedName name="cbtcc25">[2]DMT_EV!#REF!</definedName>
    <definedName name="cbtcc30" localSheetId="14">[2]DMT_EV!#REF!</definedName>
    <definedName name="cbtcc30" localSheetId="4">[2]DMT_EV!#REF!</definedName>
    <definedName name="cbtcc30" localSheetId="7">[2]DMT_EV!#REF!</definedName>
    <definedName name="cbtcc30" localSheetId="15">[2]DMT_EV!#REF!</definedName>
    <definedName name="cbtcc30" localSheetId="9">[2]DMT_EV!#REF!</definedName>
    <definedName name="cbtcc30" localSheetId="3">[2]DMT_EV!#REF!</definedName>
    <definedName name="cbtcc30" localSheetId="6">[2]DMT_EV!#REF!</definedName>
    <definedName name="cbtcc30">[2]DMT_EV!#REF!</definedName>
    <definedName name="cbttc04" localSheetId="14">#REF!</definedName>
    <definedName name="cbttc04" localSheetId="5">#REF!</definedName>
    <definedName name="cbttc04" localSheetId="4">#REF!</definedName>
    <definedName name="cbttc04" localSheetId="0">#REF!</definedName>
    <definedName name="cbttc04" localSheetId="7">#REF!</definedName>
    <definedName name="cbttc04" localSheetId="15">#REF!</definedName>
    <definedName name="cbttc04" localSheetId="2">#REF!</definedName>
    <definedName name="cbttc04" localSheetId="9">#REF!</definedName>
    <definedName name="cbttc04" localSheetId="8">#REF!</definedName>
    <definedName name="cbttc04" localSheetId="3">#REF!</definedName>
    <definedName name="cbttc04" localSheetId="1">#REF!</definedName>
    <definedName name="cbttc04" localSheetId="6">#REF!</definedName>
    <definedName name="cbttc04">#REF!</definedName>
    <definedName name="cbttc06" localSheetId="14">#REF!</definedName>
    <definedName name="cbttc06" localSheetId="5">#REF!</definedName>
    <definedName name="cbttc06" localSheetId="4">#REF!</definedName>
    <definedName name="cbttc06" localSheetId="0">#REF!</definedName>
    <definedName name="cbttc06" localSheetId="7">#REF!</definedName>
    <definedName name="cbttc06" localSheetId="15">#REF!</definedName>
    <definedName name="cbttc06" localSheetId="2">#REF!</definedName>
    <definedName name="cbttc06" localSheetId="9">#REF!</definedName>
    <definedName name="cbttc06" localSheetId="8">#REF!</definedName>
    <definedName name="cbttc06" localSheetId="3">#REF!</definedName>
    <definedName name="cbttc06" localSheetId="1">#REF!</definedName>
    <definedName name="cbttc06" localSheetId="6">#REF!</definedName>
    <definedName name="cbttc06">#REF!</definedName>
    <definedName name="cbttc08" localSheetId="14">#REF!</definedName>
    <definedName name="cbttc08" localSheetId="5">#REF!</definedName>
    <definedName name="cbttc08" localSheetId="4">#REF!</definedName>
    <definedName name="cbttc08" localSheetId="0">#REF!</definedName>
    <definedName name="cbttc08" localSheetId="7">#REF!</definedName>
    <definedName name="cbttc08" localSheetId="15">#REF!</definedName>
    <definedName name="cbttc08" localSheetId="2">#REF!</definedName>
    <definedName name="cbttc08" localSheetId="9">#REF!</definedName>
    <definedName name="cbttc08" localSheetId="8">#REF!</definedName>
    <definedName name="cbttc08" localSheetId="3">#REF!</definedName>
    <definedName name="cbttc08" localSheetId="1">#REF!</definedName>
    <definedName name="cbttc08" localSheetId="6">#REF!</definedName>
    <definedName name="cbttc08">#REF!</definedName>
    <definedName name="cbttc10" localSheetId="14">#REF!</definedName>
    <definedName name="cbttc10" localSheetId="5">#REF!</definedName>
    <definedName name="cbttc10" localSheetId="4">#REF!</definedName>
    <definedName name="cbttc10" localSheetId="0">#REF!</definedName>
    <definedName name="cbttc10" localSheetId="7">#REF!</definedName>
    <definedName name="cbttc10" localSheetId="15">#REF!</definedName>
    <definedName name="cbttc10" localSheetId="9">#REF!</definedName>
    <definedName name="cbttc10" localSheetId="8">#REF!</definedName>
    <definedName name="cbttc10" localSheetId="3">#REF!</definedName>
    <definedName name="cbttc10" localSheetId="6">#REF!</definedName>
    <definedName name="cbttc10">#REF!</definedName>
    <definedName name="cbttc12" localSheetId="14">#REF!</definedName>
    <definedName name="cbttc12" localSheetId="5">#REF!</definedName>
    <definedName name="cbttc12" localSheetId="4">#REF!</definedName>
    <definedName name="cbttc12" localSheetId="0">#REF!</definedName>
    <definedName name="cbttc12" localSheetId="7">#REF!</definedName>
    <definedName name="cbttc12" localSheetId="15">#REF!</definedName>
    <definedName name="cbttc12" localSheetId="9">#REF!</definedName>
    <definedName name="cbttc12" localSheetId="8">#REF!</definedName>
    <definedName name="cbttc12" localSheetId="3">#REF!</definedName>
    <definedName name="cbttc12" localSheetId="6">#REF!</definedName>
    <definedName name="cbttc12">#REF!</definedName>
    <definedName name="cbttc15" localSheetId="14">#REF!</definedName>
    <definedName name="cbttc15" localSheetId="5">#REF!</definedName>
    <definedName name="cbttc15" localSheetId="4">#REF!</definedName>
    <definedName name="cbttc15" localSheetId="0">#REF!</definedName>
    <definedName name="cbttc15" localSheetId="7">#REF!</definedName>
    <definedName name="cbttc15" localSheetId="15">#REF!</definedName>
    <definedName name="cbttc15" localSheetId="9">#REF!</definedName>
    <definedName name="cbttc15" localSheetId="8">#REF!</definedName>
    <definedName name="cbttc15" localSheetId="3">#REF!</definedName>
    <definedName name="cbttc15" localSheetId="6">#REF!</definedName>
    <definedName name="cbttc15">#REF!</definedName>
    <definedName name="ccerca" localSheetId="14">#REF!</definedName>
    <definedName name="ccerca" localSheetId="5">#REF!</definedName>
    <definedName name="ccerca" localSheetId="4">#REF!</definedName>
    <definedName name="ccerca" localSheetId="0">#REF!</definedName>
    <definedName name="ccerca" localSheetId="7">#REF!</definedName>
    <definedName name="ccerca" localSheetId="15">#REF!</definedName>
    <definedName name="ccerca" localSheetId="9">#REF!</definedName>
    <definedName name="ccerca" localSheetId="8">#REF!</definedName>
    <definedName name="ccerca" localSheetId="3">#REF!</definedName>
    <definedName name="ccerca" localSheetId="6">#REF!</definedName>
    <definedName name="ccerca">#REF!</definedName>
    <definedName name="cesar" localSheetId="5">#REF!</definedName>
    <definedName name="cesar" localSheetId="4">#REF!</definedName>
    <definedName name="cesar" localSheetId="0">#REF!</definedName>
    <definedName name="cesar" localSheetId="7">#REF!</definedName>
    <definedName name="cesar" localSheetId="15">#REF!</definedName>
    <definedName name="cesar" localSheetId="2">#REF!</definedName>
    <definedName name="cesar" localSheetId="9">#REF!</definedName>
    <definedName name="cesar" localSheetId="8">#REF!</definedName>
    <definedName name="cesar" localSheetId="3">#REF!</definedName>
    <definedName name="cesar" localSheetId="1">#REF!</definedName>
    <definedName name="cesar" localSheetId="6">#REF!</definedName>
    <definedName name="cesar">#REF!</definedName>
    <definedName name="cm_30" localSheetId="14">#REF!</definedName>
    <definedName name="cm_30" localSheetId="5">#REF!</definedName>
    <definedName name="cm_30" localSheetId="4">#REF!</definedName>
    <definedName name="cm_30" localSheetId="0">#REF!</definedName>
    <definedName name="cm_30" localSheetId="7">#REF!</definedName>
    <definedName name="cm_30" localSheetId="15">#REF!</definedName>
    <definedName name="cm_30" localSheetId="9">#REF!</definedName>
    <definedName name="cm_30" localSheetId="8">#REF!</definedName>
    <definedName name="cm_30" localSheetId="3">#REF!</definedName>
    <definedName name="cm_30" localSheetId="6">#REF!</definedName>
    <definedName name="cm_30">#REF!</definedName>
    <definedName name="comp100" localSheetId="14">#REF!</definedName>
    <definedName name="comp100" localSheetId="5">#REF!</definedName>
    <definedName name="comp100" localSheetId="4">#REF!</definedName>
    <definedName name="comp100" localSheetId="0">#REF!</definedName>
    <definedName name="comp100" localSheetId="7">#REF!</definedName>
    <definedName name="comp100" localSheetId="15">#REF!</definedName>
    <definedName name="comp100" localSheetId="9">#REF!</definedName>
    <definedName name="comp100" localSheetId="8">#REF!</definedName>
    <definedName name="comp100" localSheetId="3">#REF!</definedName>
    <definedName name="comp100" localSheetId="6">#REF!</definedName>
    <definedName name="comp100">#REF!</definedName>
    <definedName name="comp95" localSheetId="14">#REF!</definedName>
    <definedName name="comp95" localSheetId="5">#REF!</definedName>
    <definedName name="comp95" localSheetId="4">#REF!</definedName>
    <definedName name="comp95" localSheetId="0">#REF!</definedName>
    <definedName name="comp95" localSheetId="7">#REF!</definedName>
    <definedName name="comp95" localSheetId="15">#REF!</definedName>
    <definedName name="comp95" localSheetId="9">#REF!</definedName>
    <definedName name="comp95" localSheetId="8">#REF!</definedName>
    <definedName name="comp95" localSheetId="3">#REF!</definedName>
    <definedName name="comp95" localSheetId="6">#REF!</definedName>
    <definedName name="comp95">#REF!</definedName>
    <definedName name="compala" localSheetId="14">#REF!</definedName>
    <definedName name="compala" localSheetId="5">#REF!</definedName>
    <definedName name="compala" localSheetId="4">#REF!</definedName>
    <definedName name="compala" localSheetId="0">#REF!</definedName>
    <definedName name="compala" localSheetId="7">#REF!</definedName>
    <definedName name="compala" localSheetId="15">#REF!</definedName>
    <definedName name="compala" localSheetId="9">#REF!</definedName>
    <definedName name="compala" localSheetId="8">#REF!</definedName>
    <definedName name="compala" localSheetId="3">#REF!</definedName>
    <definedName name="compala" localSheetId="6">#REF!</definedName>
    <definedName name="compala">#REF!</definedName>
    <definedName name="COMPOS" localSheetId="5">[3]Plan1!$A$2:$D$4073</definedName>
    <definedName name="COMPOS" localSheetId="4">[3]Plan1!$A$2:$D$4073</definedName>
    <definedName name="COMPOS" localSheetId="0">[3]Plan1!$A$2:$D$4073</definedName>
    <definedName name="COMPOS" localSheetId="7">[3]Plan1!$A$2:$D$4073</definedName>
    <definedName name="COMPOS" localSheetId="6">[3]Plan1!$A$2:$D$4073</definedName>
    <definedName name="COMPOS">[4]Plan1!$A$2:$D$4073</definedName>
    <definedName name="conap" localSheetId="14">#REF!</definedName>
    <definedName name="conap" localSheetId="5">#REF!</definedName>
    <definedName name="conap" localSheetId="4">#REF!</definedName>
    <definedName name="conap" localSheetId="0">#REF!</definedName>
    <definedName name="conap" localSheetId="7">#REF!</definedName>
    <definedName name="conap" localSheetId="15">#REF!</definedName>
    <definedName name="conap" localSheetId="9">#REF!</definedName>
    <definedName name="conap" localSheetId="8">#REF!</definedName>
    <definedName name="conap" localSheetId="3">#REF!</definedName>
    <definedName name="conap" localSheetId="6">#REF!</definedName>
    <definedName name="conap">#REF!</definedName>
    <definedName name="conass" localSheetId="14">#REF!</definedName>
    <definedName name="conass" localSheetId="5">#REF!</definedName>
    <definedName name="conass" localSheetId="4">#REF!</definedName>
    <definedName name="conass" localSheetId="0">#REF!</definedName>
    <definedName name="conass" localSheetId="7">#REF!</definedName>
    <definedName name="conass" localSheetId="15">#REF!</definedName>
    <definedName name="conass" localSheetId="9">#REF!</definedName>
    <definedName name="conass" localSheetId="8">#REF!</definedName>
    <definedName name="conass" localSheetId="3">#REF!</definedName>
    <definedName name="conass" localSheetId="6">#REF!</definedName>
    <definedName name="conass">#REF!</definedName>
    <definedName name="connum" localSheetId="14">#REF!</definedName>
    <definedName name="connum" localSheetId="5">#REF!</definedName>
    <definedName name="connum" localSheetId="4">#REF!</definedName>
    <definedName name="connum" localSheetId="0">#REF!</definedName>
    <definedName name="connum" localSheetId="7">#REF!</definedName>
    <definedName name="connum" localSheetId="15">#REF!</definedName>
    <definedName name="connum" localSheetId="9">#REF!</definedName>
    <definedName name="connum" localSheetId="8">#REF!</definedName>
    <definedName name="connum" localSheetId="3">#REF!</definedName>
    <definedName name="connum" localSheetId="6">#REF!</definedName>
    <definedName name="connum">#REF!</definedName>
    <definedName name="conpro" localSheetId="14">#REF!</definedName>
    <definedName name="conpro" localSheetId="5">#REF!</definedName>
    <definedName name="conpro" localSheetId="4">#REF!</definedName>
    <definedName name="conpro" localSheetId="0">#REF!</definedName>
    <definedName name="conpro" localSheetId="7">#REF!</definedName>
    <definedName name="conpro" localSheetId="15">#REF!</definedName>
    <definedName name="conpro" localSheetId="9">#REF!</definedName>
    <definedName name="conpro" localSheetId="8">#REF!</definedName>
    <definedName name="conpro" localSheetId="3">#REF!</definedName>
    <definedName name="conpro" localSheetId="6">#REF!</definedName>
    <definedName name="conpro">#REF!</definedName>
    <definedName name="contrato" localSheetId="14">#REF!</definedName>
    <definedName name="contrato" localSheetId="5">#REF!</definedName>
    <definedName name="contrato" localSheetId="4">#REF!</definedName>
    <definedName name="contrato" localSheetId="0">#REF!</definedName>
    <definedName name="contrato" localSheetId="7">#REF!</definedName>
    <definedName name="contrato" localSheetId="15">#REF!</definedName>
    <definedName name="contrato" localSheetId="9">#REF!</definedName>
    <definedName name="contrato" localSheetId="8">#REF!</definedName>
    <definedName name="contrato" localSheetId="3">#REF!</definedName>
    <definedName name="contrato" localSheetId="6">#REF!</definedName>
    <definedName name="contrato">#REF!</definedName>
    <definedName name="corte" localSheetId="14">#REF!</definedName>
    <definedName name="corte" localSheetId="5">#REF!</definedName>
    <definedName name="corte" localSheetId="4">#REF!</definedName>
    <definedName name="corte" localSheetId="0">#REF!</definedName>
    <definedName name="corte" localSheetId="7">#REF!</definedName>
    <definedName name="corte" localSheetId="15">#REF!</definedName>
    <definedName name="corte" localSheetId="9">#REF!</definedName>
    <definedName name="corte" localSheetId="8">#REF!</definedName>
    <definedName name="corte" localSheetId="3">#REF!</definedName>
    <definedName name="corte" localSheetId="6">#REF!</definedName>
    <definedName name="corte">#REF!</definedName>
    <definedName name="DATA" localSheetId="14">#REF!</definedName>
    <definedName name="DATA" localSheetId="5">#REF!</definedName>
    <definedName name="DATA" localSheetId="4">#REF!</definedName>
    <definedName name="DATA" localSheetId="0">#REF!</definedName>
    <definedName name="DATA" localSheetId="7">#REF!</definedName>
    <definedName name="DATA" localSheetId="15">#REF!</definedName>
    <definedName name="DATA" localSheetId="2">#REF!</definedName>
    <definedName name="DATA" localSheetId="9">#REF!</definedName>
    <definedName name="DATA" localSheetId="8">#REF!</definedName>
    <definedName name="DATA" localSheetId="3">#REF!</definedName>
    <definedName name="DATA" localSheetId="1">#REF!</definedName>
    <definedName name="DATA" localSheetId="6">#REF!</definedName>
    <definedName name="DATA">#REF!</definedName>
    <definedName name="defensa" localSheetId="14">#REF!</definedName>
    <definedName name="defensa" localSheetId="5">#REF!</definedName>
    <definedName name="defensa" localSheetId="4">#REF!</definedName>
    <definedName name="defensa" localSheetId="0">#REF!</definedName>
    <definedName name="defensa" localSheetId="7">#REF!</definedName>
    <definedName name="defensa" localSheetId="15">#REF!</definedName>
    <definedName name="defensa" localSheetId="2">#REF!</definedName>
    <definedName name="defensa" localSheetId="9">#REF!</definedName>
    <definedName name="defensa" localSheetId="8">#REF!</definedName>
    <definedName name="defensa" localSheetId="3">#REF!</definedName>
    <definedName name="defensa" localSheetId="1">#REF!</definedName>
    <definedName name="defensa" localSheetId="6">#REF!</definedName>
    <definedName name="defensa">#REF!</definedName>
    <definedName name="dmt_1000" localSheetId="14">#REF!</definedName>
    <definedName name="dmt_1000" localSheetId="5">#REF!</definedName>
    <definedName name="dmt_1000" localSheetId="4">#REF!</definedName>
    <definedName name="dmt_1000" localSheetId="0">#REF!</definedName>
    <definedName name="dmt_1000" localSheetId="7">#REF!</definedName>
    <definedName name="dmt_1000" localSheetId="15">#REF!</definedName>
    <definedName name="dmt_1000" localSheetId="2">#REF!</definedName>
    <definedName name="dmt_1000" localSheetId="9">#REF!</definedName>
    <definedName name="dmt_1000" localSheetId="8">#REF!</definedName>
    <definedName name="dmt_1000" localSheetId="3">#REF!</definedName>
    <definedName name="dmt_1000" localSheetId="1">#REF!</definedName>
    <definedName name="dmt_1000" localSheetId="6">#REF!</definedName>
    <definedName name="dmt_1000">#REF!</definedName>
    <definedName name="dmt_1200" localSheetId="14">#REF!</definedName>
    <definedName name="dmt_1200" localSheetId="5">#REF!</definedName>
    <definedName name="dmt_1200" localSheetId="4">#REF!</definedName>
    <definedName name="dmt_1200" localSheetId="0">#REF!</definedName>
    <definedName name="dmt_1200" localSheetId="7">#REF!</definedName>
    <definedName name="dmt_1200" localSheetId="15">#REF!</definedName>
    <definedName name="dmt_1200" localSheetId="2">#REF!</definedName>
    <definedName name="dmt_1200" localSheetId="9">#REF!</definedName>
    <definedName name="dmt_1200" localSheetId="8">#REF!</definedName>
    <definedName name="dmt_1200" localSheetId="3">#REF!</definedName>
    <definedName name="dmt_1200" localSheetId="1">#REF!</definedName>
    <definedName name="dmt_1200" localSheetId="6">#REF!</definedName>
    <definedName name="dmt_1200">#REF!</definedName>
    <definedName name="dmt_1400" localSheetId="14">#REF!</definedName>
    <definedName name="dmt_1400" localSheetId="5">#REF!</definedName>
    <definedName name="dmt_1400" localSheetId="4">#REF!</definedName>
    <definedName name="dmt_1400" localSheetId="0">#REF!</definedName>
    <definedName name="dmt_1400" localSheetId="7">#REF!</definedName>
    <definedName name="dmt_1400" localSheetId="15">#REF!</definedName>
    <definedName name="dmt_1400" localSheetId="2">#REF!</definedName>
    <definedName name="dmt_1400" localSheetId="9">#REF!</definedName>
    <definedName name="dmt_1400" localSheetId="8">#REF!</definedName>
    <definedName name="dmt_1400" localSheetId="3">#REF!</definedName>
    <definedName name="dmt_1400" localSheetId="1">#REF!</definedName>
    <definedName name="dmt_1400" localSheetId="6">#REF!</definedName>
    <definedName name="dmt_1400">#REF!</definedName>
    <definedName name="dmt_200" localSheetId="14">#REF!</definedName>
    <definedName name="dmt_200" localSheetId="5">#REF!</definedName>
    <definedName name="dmt_200" localSheetId="4">#REF!</definedName>
    <definedName name="dmt_200" localSheetId="0">#REF!</definedName>
    <definedName name="dmt_200" localSheetId="7">#REF!</definedName>
    <definedName name="dmt_200" localSheetId="15">#REF!</definedName>
    <definedName name="dmt_200" localSheetId="2">#REF!</definedName>
    <definedName name="dmt_200" localSheetId="9">#REF!</definedName>
    <definedName name="dmt_200" localSheetId="8">#REF!</definedName>
    <definedName name="dmt_200" localSheetId="3">#REF!</definedName>
    <definedName name="dmt_200" localSheetId="1">#REF!</definedName>
    <definedName name="dmt_200" localSheetId="6">#REF!</definedName>
    <definedName name="dmt_200">#REF!</definedName>
    <definedName name="dmt_400" localSheetId="14">#REF!</definedName>
    <definedName name="dmt_400" localSheetId="5">#REF!</definedName>
    <definedName name="dmt_400" localSheetId="4">#REF!</definedName>
    <definedName name="dmt_400" localSheetId="0">#REF!</definedName>
    <definedName name="dmt_400" localSheetId="7">#REF!</definedName>
    <definedName name="dmt_400" localSheetId="15">#REF!</definedName>
    <definedName name="dmt_400" localSheetId="2">#REF!</definedName>
    <definedName name="dmt_400" localSheetId="9">#REF!</definedName>
    <definedName name="dmt_400" localSheetId="8">#REF!</definedName>
    <definedName name="dmt_400" localSheetId="3">#REF!</definedName>
    <definedName name="dmt_400" localSheetId="1">#REF!</definedName>
    <definedName name="dmt_400" localSheetId="6">#REF!</definedName>
    <definedName name="dmt_400">#REF!</definedName>
    <definedName name="dmt_50" localSheetId="14">#REF!</definedName>
    <definedName name="dmt_50" localSheetId="5">#REF!</definedName>
    <definedName name="dmt_50" localSheetId="4">#REF!</definedName>
    <definedName name="dmt_50" localSheetId="0">#REF!</definedName>
    <definedName name="dmt_50" localSheetId="7">#REF!</definedName>
    <definedName name="dmt_50" localSheetId="15">#REF!</definedName>
    <definedName name="dmt_50" localSheetId="2">#REF!</definedName>
    <definedName name="dmt_50" localSheetId="9">#REF!</definedName>
    <definedName name="dmt_50" localSheetId="8">#REF!</definedName>
    <definedName name="dmt_50" localSheetId="3">#REF!</definedName>
    <definedName name="dmt_50" localSheetId="1">#REF!</definedName>
    <definedName name="dmt_50" localSheetId="6">#REF!</definedName>
    <definedName name="dmt_50">#REF!</definedName>
    <definedName name="dmt_600" localSheetId="14">#REF!</definedName>
    <definedName name="dmt_600" localSheetId="5">#REF!</definedName>
    <definedName name="dmt_600" localSheetId="4">#REF!</definedName>
    <definedName name="dmt_600" localSheetId="0">#REF!</definedName>
    <definedName name="dmt_600" localSheetId="7">#REF!</definedName>
    <definedName name="dmt_600" localSheetId="15">#REF!</definedName>
    <definedName name="dmt_600" localSheetId="2">#REF!</definedName>
    <definedName name="dmt_600" localSheetId="9">#REF!</definedName>
    <definedName name="dmt_600" localSheetId="8">#REF!</definedName>
    <definedName name="dmt_600" localSheetId="3">#REF!</definedName>
    <definedName name="dmt_600" localSheetId="1">#REF!</definedName>
    <definedName name="dmt_600" localSheetId="6">#REF!</definedName>
    <definedName name="dmt_600">#REF!</definedName>
    <definedName name="dmt_800" localSheetId="14">#REF!</definedName>
    <definedName name="dmt_800" localSheetId="5">#REF!</definedName>
    <definedName name="dmt_800" localSheetId="4">#REF!</definedName>
    <definedName name="dmt_800" localSheetId="0">#REF!</definedName>
    <definedName name="dmt_800" localSheetId="7">#REF!</definedName>
    <definedName name="dmt_800" localSheetId="15">#REF!</definedName>
    <definedName name="dmt_800" localSheetId="2">#REF!</definedName>
    <definedName name="dmt_800" localSheetId="9">#REF!</definedName>
    <definedName name="dmt_800" localSheetId="8">#REF!</definedName>
    <definedName name="dmt_800" localSheetId="3">#REF!</definedName>
    <definedName name="dmt_800" localSheetId="1">#REF!</definedName>
    <definedName name="dmt_800" localSheetId="6">#REF!</definedName>
    <definedName name="dmt_800">#REF!</definedName>
    <definedName name="drena" localSheetId="14">#REF!</definedName>
    <definedName name="drena" localSheetId="5">#REF!</definedName>
    <definedName name="drena" localSheetId="4">#REF!</definedName>
    <definedName name="drena" localSheetId="0">#REF!</definedName>
    <definedName name="drena" localSheetId="7">#REF!</definedName>
    <definedName name="drena" localSheetId="15">#REF!</definedName>
    <definedName name="drena" localSheetId="2">#REF!</definedName>
    <definedName name="drena" localSheetId="9">#REF!</definedName>
    <definedName name="drena" localSheetId="8">#REF!</definedName>
    <definedName name="drena" localSheetId="3">#REF!</definedName>
    <definedName name="drena" localSheetId="1">#REF!</definedName>
    <definedName name="drena" localSheetId="6">#REF!</definedName>
    <definedName name="drena">#REF!</definedName>
    <definedName name="dreno" localSheetId="14">#REF!</definedName>
    <definedName name="dreno" localSheetId="5">#REF!</definedName>
    <definedName name="dreno" localSheetId="4">#REF!</definedName>
    <definedName name="dreno" localSheetId="0">#REF!</definedName>
    <definedName name="dreno" localSheetId="7">#REF!</definedName>
    <definedName name="dreno" localSheetId="15">#REF!</definedName>
    <definedName name="dreno" localSheetId="2">#REF!</definedName>
    <definedName name="dreno" localSheetId="9">#REF!</definedName>
    <definedName name="dreno" localSheetId="8">#REF!</definedName>
    <definedName name="dreno" localSheetId="3">#REF!</definedName>
    <definedName name="dreno" localSheetId="1">#REF!</definedName>
    <definedName name="dreno" localSheetId="6">#REF!</definedName>
    <definedName name="dreno">#REF!</definedName>
    <definedName name="dtipo1" localSheetId="14">#REF!</definedName>
    <definedName name="dtipo1" localSheetId="5">#REF!</definedName>
    <definedName name="dtipo1" localSheetId="4">#REF!</definedName>
    <definedName name="dtipo1" localSheetId="0">#REF!</definedName>
    <definedName name="dtipo1" localSheetId="7">#REF!</definedName>
    <definedName name="dtipo1" localSheetId="15">#REF!</definedName>
    <definedName name="dtipo1" localSheetId="2">#REF!</definedName>
    <definedName name="dtipo1" localSheetId="9">#REF!</definedName>
    <definedName name="dtipo1" localSheetId="8">#REF!</definedName>
    <definedName name="dtipo1" localSheetId="3">#REF!</definedName>
    <definedName name="dtipo1" localSheetId="1">#REF!</definedName>
    <definedName name="dtipo1" localSheetId="6">#REF!</definedName>
    <definedName name="dtipo1">#REF!</definedName>
    <definedName name="dtipo2" localSheetId="14">#REF!</definedName>
    <definedName name="dtipo2" localSheetId="5">#REF!</definedName>
    <definedName name="dtipo2" localSheetId="4">#REF!</definedName>
    <definedName name="dtipo2" localSheetId="0">#REF!</definedName>
    <definedName name="dtipo2" localSheetId="7">#REF!</definedName>
    <definedName name="dtipo2" localSheetId="15">#REF!</definedName>
    <definedName name="dtipo2" localSheetId="9">#REF!</definedName>
    <definedName name="dtipo2" localSheetId="8">#REF!</definedName>
    <definedName name="dtipo2" localSheetId="3">#REF!</definedName>
    <definedName name="dtipo2" localSheetId="6">#REF!</definedName>
    <definedName name="dtipo2">#REF!</definedName>
    <definedName name="empo2" localSheetId="14">#REF!</definedName>
    <definedName name="empo2" localSheetId="5">#REF!</definedName>
    <definedName name="empo2" localSheetId="4">#REF!</definedName>
    <definedName name="empo2" localSheetId="0">#REF!</definedName>
    <definedName name="empo2" localSheetId="7">#REF!</definedName>
    <definedName name="empo2" localSheetId="15">#REF!</definedName>
    <definedName name="empo2" localSheetId="2">#REF!</definedName>
    <definedName name="empo2" localSheetId="9">#REF!</definedName>
    <definedName name="empo2" localSheetId="8">#REF!</definedName>
    <definedName name="empo2" localSheetId="3">#REF!</definedName>
    <definedName name="empo2" localSheetId="1">#REF!</definedName>
    <definedName name="empo2" localSheetId="6">#REF!</definedName>
    <definedName name="empo2">#REF!</definedName>
    <definedName name="Empola2" localSheetId="14">#REF!</definedName>
    <definedName name="Empola2" localSheetId="5">#REF!</definedName>
    <definedName name="Empola2" localSheetId="4">#REF!</definedName>
    <definedName name="Empola2" localSheetId="0">#REF!</definedName>
    <definedName name="Empola2" localSheetId="7">#REF!</definedName>
    <definedName name="Empola2" localSheetId="15">#REF!</definedName>
    <definedName name="Empola2" localSheetId="2">#REF!</definedName>
    <definedName name="Empola2" localSheetId="9">#REF!</definedName>
    <definedName name="Empola2" localSheetId="8">#REF!</definedName>
    <definedName name="Empola2" localSheetId="3">#REF!</definedName>
    <definedName name="Empola2" localSheetId="1">#REF!</definedName>
    <definedName name="Empola2" localSheetId="6">#REF!</definedName>
    <definedName name="Empola2">#REF!</definedName>
    <definedName name="Empolo2" localSheetId="14">#REF!</definedName>
    <definedName name="Empolo2" localSheetId="5">#REF!</definedName>
    <definedName name="Empolo2" localSheetId="4">#REF!</definedName>
    <definedName name="Empolo2" localSheetId="0">#REF!</definedName>
    <definedName name="Empolo2" localSheetId="7">#REF!</definedName>
    <definedName name="Empolo2" localSheetId="15">#REF!</definedName>
    <definedName name="Empolo2" localSheetId="2">#REF!</definedName>
    <definedName name="Empolo2" localSheetId="9">#REF!</definedName>
    <definedName name="Empolo2" localSheetId="8">#REF!</definedName>
    <definedName name="Empolo2" localSheetId="3">#REF!</definedName>
    <definedName name="Empolo2" localSheetId="1">#REF!</definedName>
    <definedName name="Empolo2" localSheetId="6">#REF!</definedName>
    <definedName name="Empolo2">#REF!</definedName>
    <definedName name="empolo3" localSheetId="14">#REF!</definedName>
    <definedName name="empolo3" localSheetId="5">#REF!</definedName>
    <definedName name="empolo3" localSheetId="4">#REF!</definedName>
    <definedName name="empolo3" localSheetId="0">#REF!</definedName>
    <definedName name="empolo3" localSheetId="7">#REF!</definedName>
    <definedName name="empolo3" localSheetId="15">#REF!</definedName>
    <definedName name="empolo3" localSheetId="2">#REF!</definedName>
    <definedName name="empolo3" localSheetId="9">#REF!</definedName>
    <definedName name="empolo3" localSheetId="8">#REF!</definedName>
    <definedName name="empolo3" localSheetId="3">#REF!</definedName>
    <definedName name="empolo3" localSheetId="1">#REF!</definedName>
    <definedName name="empolo3" localSheetId="6">#REF!</definedName>
    <definedName name="empolo3">#REF!</definedName>
    <definedName name="eng">'[1]Mat Asf'!$C$36</definedName>
    <definedName name="engfiscal" localSheetId="14">#REF!</definedName>
    <definedName name="engfiscal" localSheetId="5">#REF!</definedName>
    <definedName name="engfiscal" localSheetId="4">#REF!</definedName>
    <definedName name="engfiscal" localSheetId="0">#REF!</definedName>
    <definedName name="engfiscal" localSheetId="7">#REF!</definedName>
    <definedName name="engfiscal" localSheetId="15">#REF!</definedName>
    <definedName name="engfiscal" localSheetId="2">#REF!</definedName>
    <definedName name="engfiscal" localSheetId="9">#REF!</definedName>
    <definedName name="engfiscal" localSheetId="8">#REF!</definedName>
    <definedName name="engfiscal" localSheetId="3">#REF!</definedName>
    <definedName name="engfiscal" localSheetId="1">#REF!</definedName>
    <definedName name="engfiscal" localSheetId="6">#REF!</definedName>
    <definedName name="engfiscal">#REF!</definedName>
    <definedName name="engm1" localSheetId="14">#REF!</definedName>
    <definedName name="engm1" localSheetId="5">#REF!</definedName>
    <definedName name="engm1" localSheetId="4">#REF!</definedName>
    <definedName name="engm1" localSheetId="0">#REF!</definedName>
    <definedName name="engm1" localSheetId="7">#REF!</definedName>
    <definedName name="engm1" localSheetId="15">#REF!</definedName>
    <definedName name="engm1" localSheetId="2">#REF!</definedName>
    <definedName name="engm1" localSheetId="9">#REF!</definedName>
    <definedName name="engm1" localSheetId="8">#REF!</definedName>
    <definedName name="engm1" localSheetId="3">#REF!</definedName>
    <definedName name="engm1" localSheetId="1">#REF!</definedName>
    <definedName name="engm1" localSheetId="6">#REF!</definedName>
    <definedName name="engm1">#REF!</definedName>
    <definedName name="engm2" localSheetId="14">#REF!</definedName>
    <definedName name="engm2" localSheetId="5">#REF!</definedName>
    <definedName name="engm2" localSheetId="4">#REF!</definedName>
    <definedName name="engm2" localSheetId="0">#REF!</definedName>
    <definedName name="engm2" localSheetId="7">#REF!</definedName>
    <definedName name="engm2" localSheetId="15">#REF!</definedName>
    <definedName name="engm2" localSheetId="2">#REF!</definedName>
    <definedName name="engm2" localSheetId="9">#REF!</definedName>
    <definedName name="engm2" localSheetId="8">#REF!</definedName>
    <definedName name="engm2" localSheetId="3">#REF!</definedName>
    <definedName name="engm2" localSheetId="1">#REF!</definedName>
    <definedName name="engm2" localSheetId="6">#REF!</definedName>
    <definedName name="engm2">#REF!</definedName>
    <definedName name="engmds" localSheetId="14">#REF!</definedName>
    <definedName name="engmds" localSheetId="5">#REF!</definedName>
    <definedName name="engmds" localSheetId="4">#REF!</definedName>
    <definedName name="engmds" localSheetId="0">#REF!</definedName>
    <definedName name="engmds" localSheetId="7">#REF!</definedName>
    <definedName name="engmds" localSheetId="15">#REF!</definedName>
    <definedName name="engmds" localSheetId="9">#REF!</definedName>
    <definedName name="engmds" localSheetId="8">#REF!</definedName>
    <definedName name="engmds" localSheetId="3">#REF!</definedName>
    <definedName name="engmds" localSheetId="6">#REF!</definedName>
    <definedName name="engmds">#REF!</definedName>
    <definedName name="escavd" localSheetId="14">#REF!</definedName>
    <definedName name="escavd" localSheetId="5">#REF!</definedName>
    <definedName name="escavd" localSheetId="4">#REF!</definedName>
    <definedName name="escavd" localSheetId="0">#REF!</definedName>
    <definedName name="escavd" localSheetId="7">#REF!</definedName>
    <definedName name="escavd" localSheetId="15">#REF!</definedName>
    <definedName name="escavd" localSheetId="9">#REF!</definedName>
    <definedName name="escavd" localSheetId="8">#REF!</definedName>
    <definedName name="escavd" localSheetId="3">#REF!</definedName>
    <definedName name="escavd" localSheetId="6">#REF!</definedName>
    <definedName name="escavd">#REF!</definedName>
    <definedName name="escavgd" localSheetId="14">#REF!</definedName>
    <definedName name="escavgd" localSheetId="5">#REF!</definedName>
    <definedName name="escavgd" localSheetId="4">#REF!</definedName>
    <definedName name="escavgd" localSheetId="0">#REF!</definedName>
    <definedName name="escavgd" localSheetId="7">#REF!</definedName>
    <definedName name="escavgd" localSheetId="15">#REF!</definedName>
    <definedName name="escavgd" localSheetId="9">#REF!</definedName>
    <definedName name="escavgd" localSheetId="8">#REF!</definedName>
    <definedName name="escavgd" localSheetId="3">#REF!</definedName>
    <definedName name="escavgd" localSheetId="6">#REF!</definedName>
    <definedName name="escavgd">#REF!</definedName>
    <definedName name="escavgs" localSheetId="14">#REF!</definedName>
    <definedName name="escavgs" localSheetId="5">#REF!</definedName>
    <definedName name="escavgs" localSheetId="4">#REF!</definedName>
    <definedName name="escavgs" localSheetId="0">#REF!</definedName>
    <definedName name="escavgs" localSheetId="7">#REF!</definedName>
    <definedName name="escavgs" localSheetId="15">#REF!</definedName>
    <definedName name="escavgs" localSheetId="9">#REF!</definedName>
    <definedName name="escavgs" localSheetId="8">#REF!</definedName>
    <definedName name="escavgs" localSheetId="3">#REF!</definedName>
    <definedName name="escavgs" localSheetId="6">#REF!</definedName>
    <definedName name="escavgs">#REF!</definedName>
    <definedName name="escavgt" localSheetId="14">[2]DMT_EV!#REF!</definedName>
    <definedName name="escavgt" localSheetId="4">[2]DMT_EV!#REF!</definedName>
    <definedName name="escavgt" localSheetId="7">[2]DMT_EV!#REF!</definedName>
    <definedName name="escavgt" localSheetId="15">[2]DMT_EV!#REF!</definedName>
    <definedName name="escavgt" localSheetId="9">[2]DMT_EV!#REF!</definedName>
    <definedName name="escavgt" localSheetId="3">[2]DMT_EV!#REF!</definedName>
    <definedName name="escavgt" localSheetId="6">[2]DMT_EV!#REF!</definedName>
    <definedName name="escavgt">[2]DMT_EV!#REF!</definedName>
    <definedName name="escavs" localSheetId="14">#REF!</definedName>
    <definedName name="escavs" localSheetId="5">#REF!</definedName>
    <definedName name="escavs" localSheetId="4">#REF!</definedName>
    <definedName name="escavs" localSheetId="0">#REF!</definedName>
    <definedName name="escavs" localSheetId="7">#REF!</definedName>
    <definedName name="escavs" localSheetId="15">#REF!</definedName>
    <definedName name="escavs" localSheetId="2">#REF!</definedName>
    <definedName name="escavs" localSheetId="9">#REF!</definedName>
    <definedName name="escavs" localSheetId="8">#REF!</definedName>
    <definedName name="escavs" localSheetId="3">#REF!</definedName>
    <definedName name="escavs" localSheetId="1">#REF!</definedName>
    <definedName name="escavs" localSheetId="6">#REF!</definedName>
    <definedName name="escavs">#REF!</definedName>
    <definedName name="escavt" localSheetId="14">#REF!</definedName>
    <definedName name="escavt" localSheetId="5">#REF!</definedName>
    <definedName name="escavt" localSheetId="4">#REF!</definedName>
    <definedName name="escavt" localSheetId="0">#REF!</definedName>
    <definedName name="escavt" localSheetId="7">#REF!</definedName>
    <definedName name="escavt" localSheetId="15">#REF!</definedName>
    <definedName name="escavt" localSheetId="2">#REF!</definedName>
    <definedName name="escavt" localSheetId="9">#REF!</definedName>
    <definedName name="escavt" localSheetId="8">#REF!</definedName>
    <definedName name="escavt" localSheetId="3">#REF!</definedName>
    <definedName name="escavt" localSheetId="1">#REF!</definedName>
    <definedName name="escavt" localSheetId="6">#REF!</definedName>
    <definedName name="escavt">#REF!</definedName>
    <definedName name="etipo1" localSheetId="14">#REF!</definedName>
    <definedName name="etipo1" localSheetId="5">#REF!</definedName>
    <definedName name="etipo1" localSheetId="4">#REF!</definedName>
    <definedName name="etipo1" localSheetId="0">#REF!</definedName>
    <definedName name="etipo1" localSheetId="7">#REF!</definedName>
    <definedName name="etipo1" localSheetId="15">#REF!</definedName>
    <definedName name="etipo1" localSheetId="2">#REF!</definedName>
    <definedName name="etipo1" localSheetId="9">#REF!</definedName>
    <definedName name="etipo1" localSheetId="8">#REF!</definedName>
    <definedName name="etipo1" localSheetId="3">#REF!</definedName>
    <definedName name="etipo1" localSheetId="1">#REF!</definedName>
    <definedName name="etipo1" localSheetId="6">#REF!</definedName>
    <definedName name="etipo1">#REF!</definedName>
    <definedName name="etipo2" localSheetId="14">#REF!</definedName>
    <definedName name="etipo2" localSheetId="5">#REF!</definedName>
    <definedName name="etipo2" localSheetId="4">#REF!</definedName>
    <definedName name="etipo2" localSheetId="0">#REF!</definedName>
    <definedName name="etipo2" localSheetId="7">#REF!</definedName>
    <definedName name="etipo2" localSheetId="15">#REF!</definedName>
    <definedName name="etipo2" localSheetId="9">#REF!</definedName>
    <definedName name="etipo2" localSheetId="8">#REF!</definedName>
    <definedName name="etipo2" localSheetId="3">#REF!</definedName>
    <definedName name="etipo2" localSheetId="6">#REF!</definedName>
    <definedName name="etipo2">#REF!</definedName>
    <definedName name="faixa" localSheetId="14">#REF!</definedName>
    <definedName name="faixa" localSheetId="5">#REF!</definedName>
    <definedName name="faixa" localSheetId="4">#REF!</definedName>
    <definedName name="faixa" localSheetId="0">#REF!</definedName>
    <definedName name="faixa" localSheetId="7">#REF!</definedName>
    <definedName name="faixa" localSheetId="15">#REF!</definedName>
    <definedName name="faixa" localSheetId="9">#REF!</definedName>
    <definedName name="faixa" localSheetId="8">#REF!</definedName>
    <definedName name="faixa" localSheetId="3">#REF!</definedName>
    <definedName name="faixa" localSheetId="6">#REF!</definedName>
    <definedName name="faixa">#REF!</definedName>
    <definedName name="fator100" localSheetId="14">#REF!</definedName>
    <definedName name="fator100" localSheetId="5">#REF!</definedName>
    <definedName name="fator100" localSheetId="4">#REF!</definedName>
    <definedName name="fator100" localSheetId="0">#REF!</definedName>
    <definedName name="fator100" localSheetId="7">#REF!</definedName>
    <definedName name="fator100" localSheetId="15">#REF!</definedName>
    <definedName name="fator100" localSheetId="9">#REF!</definedName>
    <definedName name="fator100" localSheetId="8">#REF!</definedName>
    <definedName name="fator100" localSheetId="3">#REF!</definedName>
    <definedName name="fator100" localSheetId="6">#REF!</definedName>
    <definedName name="fator100">#REF!</definedName>
    <definedName name="fator50" localSheetId="14">#REF!</definedName>
    <definedName name="fator50" localSheetId="5">#REF!</definedName>
    <definedName name="fator50" localSheetId="4">#REF!</definedName>
    <definedName name="fator50" localSheetId="0">#REF!</definedName>
    <definedName name="fator50" localSheetId="7">#REF!</definedName>
    <definedName name="fator50" localSheetId="15">#REF!</definedName>
    <definedName name="fator50" localSheetId="9">#REF!</definedName>
    <definedName name="fator50" localSheetId="8">#REF!</definedName>
    <definedName name="fator50" localSheetId="3">#REF!</definedName>
    <definedName name="fator50" localSheetId="6">#REF!</definedName>
    <definedName name="fator50">#REF!</definedName>
    <definedName name="fdreno" localSheetId="14">#REF!</definedName>
    <definedName name="fdreno" localSheetId="5">#REF!</definedName>
    <definedName name="fdreno" localSheetId="4">#REF!</definedName>
    <definedName name="fdreno" localSheetId="0">#REF!</definedName>
    <definedName name="fdreno" localSheetId="7">#REF!</definedName>
    <definedName name="fdreno" localSheetId="15">#REF!</definedName>
    <definedName name="fdreno" localSheetId="9">#REF!</definedName>
    <definedName name="fdreno" localSheetId="8">#REF!</definedName>
    <definedName name="fdreno" localSheetId="3">#REF!</definedName>
    <definedName name="fdreno" localSheetId="6">#REF!</definedName>
    <definedName name="fdreno">#REF!</definedName>
    <definedName name="fir" localSheetId="5">[5]RELATÓRIO!$B$12</definedName>
    <definedName name="fir" localSheetId="4">[5]RELATÓRIO!$B$12</definedName>
    <definedName name="fir" localSheetId="0">[6]RELATÓRIO!$B$12</definedName>
    <definedName name="fir" localSheetId="7">[5]RELATÓRIO!$B$12</definedName>
    <definedName name="fir" localSheetId="15">[7]RELATÓRIO!$B$12</definedName>
    <definedName name="fir" localSheetId="2">[8]RELATÓRIO!$B$12</definedName>
    <definedName name="fir" localSheetId="9">[9]RELATÓRIO!$B$12</definedName>
    <definedName name="fir" localSheetId="8">[9]RELATÓRIO!$B$12</definedName>
    <definedName name="fir" localSheetId="3">[8]RELATÓRIO!$B$12</definedName>
    <definedName name="fir" localSheetId="1">[10]RELATÓRIO!$B$12</definedName>
    <definedName name="fir" localSheetId="6">[11]RELATÓRIO!$B$12</definedName>
    <definedName name="fir">[12]RELATÓRIO!$B$12</definedName>
    <definedName name="firma" localSheetId="14">#REF!</definedName>
    <definedName name="firma" localSheetId="5">#REF!</definedName>
    <definedName name="firma" localSheetId="4">#REF!</definedName>
    <definedName name="firma" localSheetId="0">#REF!</definedName>
    <definedName name="firma" localSheetId="7">#REF!</definedName>
    <definedName name="firma" localSheetId="15">#REF!</definedName>
    <definedName name="firma" localSheetId="2">#REF!</definedName>
    <definedName name="firma" localSheetId="9">#REF!</definedName>
    <definedName name="firma" localSheetId="8">#REF!</definedName>
    <definedName name="firma" localSheetId="3">#REF!</definedName>
    <definedName name="firma" localSheetId="1">#REF!</definedName>
    <definedName name="firma" localSheetId="6">#REF!</definedName>
    <definedName name="firma">#REF!</definedName>
    <definedName name="foac" localSheetId="14">#REF!</definedName>
    <definedName name="foac" localSheetId="5">#REF!</definedName>
    <definedName name="foac" localSheetId="4">#REF!</definedName>
    <definedName name="foac" localSheetId="0">#REF!</definedName>
    <definedName name="foac" localSheetId="7">#REF!</definedName>
    <definedName name="foac" localSheetId="15">#REF!</definedName>
    <definedName name="foac" localSheetId="2">#REF!</definedName>
    <definedName name="foac" localSheetId="9">#REF!</definedName>
    <definedName name="foac" localSheetId="8">#REF!</definedName>
    <definedName name="foac" localSheetId="3">#REF!</definedName>
    <definedName name="foac" localSheetId="1">#REF!</definedName>
    <definedName name="foac" localSheetId="6">#REF!</definedName>
    <definedName name="foac">#REF!</definedName>
    <definedName name="foae" localSheetId="14">#REF!</definedName>
    <definedName name="foae" localSheetId="5">#REF!</definedName>
    <definedName name="foae" localSheetId="4">#REF!</definedName>
    <definedName name="foae" localSheetId="0">#REF!</definedName>
    <definedName name="foae" localSheetId="7">#REF!</definedName>
    <definedName name="foae" localSheetId="15">#REF!</definedName>
    <definedName name="foae" localSheetId="2">#REF!</definedName>
    <definedName name="foae" localSheetId="9">#REF!</definedName>
    <definedName name="foae" localSheetId="8">#REF!</definedName>
    <definedName name="foae" localSheetId="3">#REF!</definedName>
    <definedName name="foae" localSheetId="1">#REF!</definedName>
    <definedName name="foae" localSheetId="6">#REF!</definedName>
    <definedName name="foae">#REF!</definedName>
    <definedName name="foc" localSheetId="14">#REF!</definedName>
    <definedName name="foc" localSheetId="5">#REF!</definedName>
    <definedName name="foc" localSheetId="4">#REF!</definedName>
    <definedName name="foc" localSheetId="0">#REF!</definedName>
    <definedName name="foc" localSheetId="7">#REF!</definedName>
    <definedName name="foc" localSheetId="15">#REF!</definedName>
    <definedName name="foc" localSheetId="9">#REF!</definedName>
    <definedName name="foc" localSheetId="8">#REF!</definedName>
    <definedName name="foc" localSheetId="3">#REF!</definedName>
    <definedName name="foc" localSheetId="6">#REF!</definedName>
    <definedName name="foc">#REF!</definedName>
    <definedName name="FOG" localSheetId="14">#REF!</definedName>
    <definedName name="FOG" localSheetId="5">#REF!</definedName>
    <definedName name="FOG" localSheetId="4">#REF!</definedName>
    <definedName name="FOG" localSheetId="0">#REF!</definedName>
    <definedName name="FOG" localSheetId="7">#REF!</definedName>
    <definedName name="FOG" localSheetId="15">#REF!</definedName>
    <definedName name="FOG" localSheetId="9">#REF!</definedName>
    <definedName name="FOG" localSheetId="8">#REF!</definedName>
    <definedName name="FOG" localSheetId="3">#REF!</definedName>
    <definedName name="FOG" localSheetId="6">#REF!</definedName>
    <definedName name="FOG">#REF!</definedName>
    <definedName name="fpavi" localSheetId="14">#REF!</definedName>
    <definedName name="fpavi" localSheetId="5">#REF!</definedName>
    <definedName name="fpavi" localSheetId="4">#REF!</definedName>
    <definedName name="fpavi" localSheetId="0">#REF!</definedName>
    <definedName name="fpavi" localSheetId="7">#REF!</definedName>
    <definedName name="fpavi" localSheetId="15">#REF!</definedName>
    <definedName name="fpavi" localSheetId="9">#REF!</definedName>
    <definedName name="fpavi" localSheetId="8">#REF!</definedName>
    <definedName name="fpavi" localSheetId="3">#REF!</definedName>
    <definedName name="fpavi" localSheetId="6">#REF!</definedName>
    <definedName name="fpavi">#REF!</definedName>
    <definedName name="fsinal" localSheetId="14">#REF!</definedName>
    <definedName name="fsinal" localSheetId="5">#REF!</definedName>
    <definedName name="fsinal" localSheetId="4">#REF!</definedName>
    <definedName name="fsinal" localSheetId="0">#REF!</definedName>
    <definedName name="fsinal" localSheetId="7">#REF!</definedName>
    <definedName name="fsinal" localSheetId="15">#REF!</definedName>
    <definedName name="fsinal" localSheetId="9">#REF!</definedName>
    <definedName name="fsinal" localSheetId="8">#REF!</definedName>
    <definedName name="fsinal" localSheetId="3">#REF!</definedName>
    <definedName name="fsinal" localSheetId="6">#REF!</definedName>
    <definedName name="fsinal">#REF!</definedName>
    <definedName name="fterra" localSheetId="14">#REF!</definedName>
    <definedName name="fterra" localSheetId="5">#REF!</definedName>
    <definedName name="fterra" localSheetId="4">#REF!</definedName>
    <definedName name="fterra" localSheetId="0">#REF!</definedName>
    <definedName name="fterra" localSheetId="7">#REF!</definedName>
    <definedName name="fterra" localSheetId="15">#REF!</definedName>
    <definedName name="fterra" localSheetId="9">#REF!</definedName>
    <definedName name="fterra" localSheetId="8">#REF!</definedName>
    <definedName name="fterra" localSheetId="3">#REF!</definedName>
    <definedName name="fterra" localSheetId="6">#REF!</definedName>
    <definedName name="fterra">#REF!</definedName>
    <definedName name="grama" localSheetId="14">#REF!</definedName>
    <definedName name="grama" localSheetId="5">#REF!</definedName>
    <definedName name="grama" localSheetId="4">#REF!</definedName>
    <definedName name="grama" localSheetId="0">#REF!</definedName>
    <definedName name="grama" localSheetId="7">#REF!</definedName>
    <definedName name="grama" localSheetId="15">#REF!</definedName>
    <definedName name="grama" localSheetId="2">#REF!</definedName>
    <definedName name="grama" localSheetId="9">#REF!</definedName>
    <definedName name="grama" localSheetId="8">#REF!</definedName>
    <definedName name="grama" localSheetId="3">#REF!</definedName>
    <definedName name="grama" localSheetId="1">#REF!</definedName>
    <definedName name="grama" localSheetId="6">#REF!</definedName>
    <definedName name="grama">#REF!</definedName>
    <definedName name="_xlnm.Recorder" localSheetId="5">#REF!</definedName>
    <definedName name="_xlnm.Recorder" localSheetId="4">#REF!</definedName>
    <definedName name="_xlnm.Recorder" localSheetId="0">#REF!</definedName>
    <definedName name="_xlnm.Recorder" localSheetId="7">#REF!</definedName>
    <definedName name="_xlnm.Recorder" localSheetId="15">#REF!</definedName>
    <definedName name="_xlnm.Recorder" localSheetId="2">#REF!</definedName>
    <definedName name="_xlnm.Recorder" localSheetId="9">#REF!</definedName>
    <definedName name="_xlnm.Recorder" localSheetId="8">#REF!</definedName>
    <definedName name="_xlnm.Recorder" localSheetId="3">#REF!</definedName>
    <definedName name="_xlnm.Recorder" localSheetId="1">#REF!</definedName>
    <definedName name="_xlnm.Recorder" localSheetId="6">#REF!</definedName>
    <definedName name="_xlnm.Recorder">#REF!</definedName>
    <definedName name="Guias" localSheetId="5">#REF!</definedName>
    <definedName name="Guias" localSheetId="4">#REF!</definedName>
    <definedName name="Guias" localSheetId="0">#REF!</definedName>
    <definedName name="Guias" localSheetId="7">#REF!</definedName>
    <definedName name="Guias" localSheetId="15">#REF!</definedName>
    <definedName name="Guias" localSheetId="2">#REF!</definedName>
    <definedName name="Guias" localSheetId="9">#REF!</definedName>
    <definedName name="Guias" localSheetId="8">#REF!</definedName>
    <definedName name="Guias" localSheetId="3">#REF!</definedName>
    <definedName name="Guias" localSheetId="1">#REF!</definedName>
    <definedName name="Guias" localSheetId="6">#REF!</definedName>
    <definedName name="Guias">#REF!</definedName>
    <definedName name="horad6" localSheetId="14">#REF!</definedName>
    <definedName name="horad6" localSheetId="5">#REF!</definedName>
    <definedName name="horad6" localSheetId="4">#REF!</definedName>
    <definedName name="horad6" localSheetId="0">#REF!</definedName>
    <definedName name="horad6" localSheetId="7">#REF!</definedName>
    <definedName name="horad6" localSheetId="15">#REF!</definedName>
    <definedName name="horad6" localSheetId="2">#REF!</definedName>
    <definedName name="horad6" localSheetId="9">#REF!</definedName>
    <definedName name="horad6" localSheetId="8">#REF!</definedName>
    <definedName name="horad6" localSheetId="3">#REF!</definedName>
    <definedName name="horad6" localSheetId="1">#REF!</definedName>
    <definedName name="horad6" localSheetId="6">#REF!</definedName>
    <definedName name="horad6">#REF!</definedName>
    <definedName name="horad8" localSheetId="14">#REF!</definedName>
    <definedName name="horad8" localSheetId="5">#REF!</definedName>
    <definedName name="horad8" localSheetId="4">#REF!</definedName>
    <definedName name="horad8" localSheetId="0">#REF!</definedName>
    <definedName name="horad8" localSheetId="7">#REF!</definedName>
    <definedName name="horad8" localSheetId="15">#REF!</definedName>
    <definedName name="horad8" localSheetId="2">#REF!</definedName>
    <definedName name="horad8" localSheetId="9">#REF!</definedName>
    <definedName name="horad8" localSheetId="8">#REF!</definedName>
    <definedName name="horad8" localSheetId="3">#REF!</definedName>
    <definedName name="horad8" localSheetId="1">#REF!</definedName>
    <definedName name="horad8" localSheetId="6">#REF!</definedName>
    <definedName name="horad8">#REF!</definedName>
    <definedName name="imparea" localSheetId="14">#REF!</definedName>
    <definedName name="imparea" localSheetId="5">#REF!</definedName>
    <definedName name="imparea" localSheetId="4">#REF!</definedName>
    <definedName name="imparea" localSheetId="0">#REF!</definedName>
    <definedName name="imparea" localSheetId="7">#REF!</definedName>
    <definedName name="imparea" localSheetId="15">#REF!</definedName>
    <definedName name="imparea" localSheetId="9">#REF!</definedName>
    <definedName name="imparea" localSheetId="8">#REF!</definedName>
    <definedName name="imparea" localSheetId="3">#REF!</definedName>
    <definedName name="imparea" localSheetId="6">#REF!</definedName>
    <definedName name="imparea">#REF!</definedName>
    <definedName name="kpavi" localSheetId="14">Base!#REF!</definedName>
    <definedName name="kpavi" localSheetId="10">Carga!#REF!</definedName>
    <definedName name="kpavi" localSheetId="15">'Comp 01'!#REF!</definedName>
    <definedName name="kpavi" localSheetId="9">Cubação!#REF!</definedName>
    <definedName name="kpavi" localSheetId="8">Escav!#REF!</definedName>
    <definedName name="kpavi" localSheetId="13">'Sub base'!#REF!</definedName>
    <definedName name="kpavi" localSheetId="12">Subleito!#REF!</definedName>
    <definedName name="kpavi" localSheetId="11">Transp!#REF!</definedName>
    <definedName name="ksinal" localSheetId="14">'[13]Indice de Reajuste'!#REF!</definedName>
    <definedName name="ksinal" localSheetId="4">'[13]Indice de Reajuste'!#REF!</definedName>
    <definedName name="ksinal" localSheetId="7">'[13]Indice de Reajuste'!#REF!</definedName>
    <definedName name="ksinal" localSheetId="15">'[13]Indice de Reajuste'!#REF!</definedName>
    <definedName name="ksinal" localSheetId="9">'[13]Indice de Reajuste'!#REF!</definedName>
    <definedName name="ksinal" localSheetId="3">'[13]Indice de Reajuste'!#REF!</definedName>
    <definedName name="ksinal" localSheetId="6">'[13]Indice de Reajuste'!#REF!</definedName>
    <definedName name="ksinal">'[13]Indice de Reajuste'!#REF!</definedName>
    <definedName name="kterra" localSheetId="14">Base!#REF!</definedName>
    <definedName name="kterra" localSheetId="10">Carga!#REF!</definedName>
    <definedName name="kterra" localSheetId="15">'Comp 01'!#REF!</definedName>
    <definedName name="kterra" localSheetId="9">Cubação!#REF!</definedName>
    <definedName name="kterra" localSheetId="8">Escav!#REF!</definedName>
    <definedName name="kterra" localSheetId="13">'Sub base'!#REF!</definedName>
    <definedName name="kterra" localSheetId="12">Subleito!#REF!</definedName>
    <definedName name="kterra" localSheetId="11">Transp!#REF!</definedName>
    <definedName name="licerra" localSheetId="14">#REF!</definedName>
    <definedName name="licerra" localSheetId="5">#REF!</definedName>
    <definedName name="licerra" localSheetId="4">#REF!</definedName>
    <definedName name="licerra" localSheetId="0">#REF!</definedName>
    <definedName name="licerra" localSheetId="7">#REF!</definedName>
    <definedName name="licerra" localSheetId="15">#REF!</definedName>
    <definedName name="licerra" localSheetId="2">#REF!</definedName>
    <definedName name="licerra" localSheetId="9">#REF!</definedName>
    <definedName name="licerra" localSheetId="8">#REF!</definedName>
    <definedName name="licerra" localSheetId="3">#REF!</definedName>
    <definedName name="licerra" localSheetId="1">#REF!</definedName>
    <definedName name="licerra" localSheetId="6">#REF!</definedName>
    <definedName name="licerra">#REF!</definedName>
    <definedName name="limata" localSheetId="14">#REF!</definedName>
    <definedName name="limata" localSheetId="5">#REF!</definedName>
    <definedName name="limata" localSheetId="4">#REF!</definedName>
    <definedName name="limata" localSheetId="0">#REF!</definedName>
    <definedName name="limata" localSheetId="7">#REF!</definedName>
    <definedName name="limata" localSheetId="15">#REF!</definedName>
    <definedName name="limata" localSheetId="2">#REF!</definedName>
    <definedName name="limata" localSheetId="9">#REF!</definedName>
    <definedName name="limata" localSheetId="8">#REF!</definedName>
    <definedName name="limata" localSheetId="3">#REF!</definedName>
    <definedName name="limata" localSheetId="1">#REF!</definedName>
    <definedName name="limata" localSheetId="6">#REF!</definedName>
    <definedName name="limata">#REF!</definedName>
    <definedName name="luis" localSheetId="5">'[5]REAJU (2)'!$H$35</definedName>
    <definedName name="luis" localSheetId="4">'[5]REAJU (2)'!$H$35</definedName>
    <definedName name="luis" localSheetId="0">'[6]REAJU (2)'!$H$35</definedName>
    <definedName name="luis" localSheetId="7">'[5]REAJU (2)'!$H$35</definedName>
    <definedName name="luis" localSheetId="15">'[7]REAJU (2)'!$H$35</definedName>
    <definedName name="luis" localSheetId="2">'[8]REAJU (2)'!$H$35</definedName>
    <definedName name="luis" localSheetId="9">'[9]REAJU (2)'!$H$35</definedName>
    <definedName name="luis" localSheetId="8">'[9]REAJU (2)'!$H$35</definedName>
    <definedName name="luis" localSheetId="3">'[8]REAJU (2)'!$H$35</definedName>
    <definedName name="luis" localSheetId="1">'[10]REAJU (2)'!$H$35</definedName>
    <definedName name="luis" localSheetId="6">'[11]REAJU (2)'!$H$35</definedName>
    <definedName name="luis">'[12]REAJU (2)'!$H$35</definedName>
    <definedName name="marco" localSheetId="14">#REF!</definedName>
    <definedName name="marco" localSheetId="5">#REF!</definedName>
    <definedName name="marco" localSheetId="4">#REF!</definedName>
    <definedName name="marco" localSheetId="0">#REF!</definedName>
    <definedName name="marco" localSheetId="7">#REF!</definedName>
    <definedName name="marco" localSheetId="15">#REF!</definedName>
    <definedName name="marco" localSheetId="2">#REF!</definedName>
    <definedName name="marco" localSheetId="9">#REF!</definedName>
    <definedName name="marco" localSheetId="8">#REF!</definedName>
    <definedName name="marco" localSheetId="3">#REF!</definedName>
    <definedName name="marco" localSheetId="1">#REF!</definedName>
    <definedName name="marco" localSheetId="6">#REF!</definedName>
    <definedName name="marco">#REF!</definedName>
    <definedName name="mds" localSheetId="14">#REF!</definedName>
    <definedName name="mds" localSheetId="5">#REF!</definedName>
    <definedName name="mds" localSheetId="4">#REF!</definedName>
    <definedName name="mds" localSheetId="0">#REF!</definedName>
    <definedName name="mds" localSheetId="7">#REF!</definedName>
    <definedName name="mds" localSheetId="15">#REF!</definedName>
    <definedName name="mds" localSheetId="2">#REF!</definedName>
    <definedName name="mds" localSheetId="9">#REF!</definedName>
    <definedName name="mds" localSheetId="8">#REF!</definedName>
    <definedName name="mds" localSheetId="3">#REF!</definedName>
    <definedName name="mds" localSheetId="1">#REF!</definedName>
    <definedName name="mds" localSheetId="6">#REF!</definedName>
    <definedName name="mds">#REF!</definedName>
    <definedName name="Mem">'[1]Mat Asf'!$C$37</definedName>
    <definedName name="mo_base" localSheetId="14">#REF!</definedName>
    <definedName name="mo_base" localSheetId="5">#REF!</definedName>
    <definedName name="mo_base" localSheetId="4">#REF!</definedName>
    <definedName name="mo_base" localSheetId="0">#REF!</definedName>
    <definedName name="mo_base" localSheetId="7">#REF!</definedName>
    <definedName name="mo_base" localSheetId="15">#REF!</definedName>
    <definedName name="mo_base" localSheetId="2">#REF!</definedName>
    <definedName name="mo_base" localSheetId="9">#REF!</definedName>
    <definedName name="mo_base" localSheetId="8">#REF!</definedName>
    <definedName name="mo_base" localSheetId="3">#REF!</definedName>
    <definedName name="mo_base" localSheetId="1">#REF!</definedName>
    <definedName name="mo_base" localSheetId="6">#REF!</definedName>
    <definedName name="mo_base">#REF!</definedName>
    <definedName name="mo_sub_base" localSheetId="14">#REF!</definedName>
    <definedName name="mo_sub_base" localSheetId="5">#REF!</definedName>
    <definedName name="mo_sub_base" localSheetId="4">#REF!</definedName>
    <definedName name="mo_sub_base" localSheetId="0">#REF!</definedName>
    <definedName name="mo_sub_base" localSheetId="7">#REF!</definedName>
    <definedName name="mo_sub_base" localSheetId="15">#REF!</definedName>
    <definedName name="mo_sub_base" localSheetId="2">#REF!</definedName>
    <definedName name="mo_sub_base" localSheetId="9">#REF!</definedName>
    <definedName name="mo_sub_base" localSheetId="8">#REF!</definedName>
    <definedName name="mo_sub_base" localSheetId="3">#REF!</definedName>
    <definedName name="mo_sub_base" localSheetId="1">#REF!</definedName>
    <definedName name="mo_sub_base" localSheetId="6">#REF!</definedName>
    <definedName name="mo_sub_base">#REF!</definedName>
    <definedName name="mobase" localSheetId="14">#REF!</definedName>
    <definedName name="mobase" localSheetId="5">#REF!</definedName>
    <definedName name="mobase" localSheetId="4">#REF!</definedName>
    <definedName name="mobase" localSheetId="0">#REF!</definedName>
    <definedName name="mobase" localSheetId="7">#REF!</definedName>
    <definedName name="mobase" localSheetId="15">#REF!</definedName>
    <definedName name="mobase" localSheetId="2">#REF!</definedName>
    <definedName name="mobase" localSheetId="9">#REF!</definedName>
    <definedName name="mobase" localSheetId="8">#REF!</definedName>
    <definedName name="mobase" localSheetId="3">#REF!</definedName>
    <definedName name="mobase" localSheetId="1">#REF!</definedName>
    <definedName name="mobase" localSheetId="6">#REF!</definedName>
    <definedName name="mobase">#REF!</definedName>
    <definedName name="mocomercial" localSheetId="14">#REF!</definedName>
    <definedName name="mocomercial" localSheetId="5">#REF!</definedName>
    <definedName name="mocomercial" localSheetId="4">#REF!</definedName>
    <definedName name="mocomercial" localSheetId="0">#REF!</definedName>
    <definedName name="mocomercial" localSheetId="7">#REF!</definedName>
    <definedName name="mocomercial" localSheetId="15">#REF!</definedName>
    <definedName name="mocomercial" localSheetId="2">#REF!</definedName>
    <definedName name="mocomercial" localSheetId="9">#REF!</definedName>
    <definedName name="mocomercial" localSheetId="8">#REF!</definedName>
    <definedName name="mocomercial" localSheetId="3">#REF!</definedName>
    <definedName name="mocomercial" localSheetId="1">#REF!</definedName>
    <definedName name="mocomercial" localSheetId="6">#REF!</definedName>
    <definedName name="mocomercial">#REF!</definedName>
    <definedName name="molocal" localSheetId="14">#REF!</definedName>
    <definedName name="molocal" localSheetId="5">#REF!</definedName>
    <definedName name="molocal" localSheetId="4">#REF!</definedName>
    <definedName name="molocal" localSheetId="0">#REF!</definedName>
    <definedName name="molocal" localSheetId="7">#REF!</definedName>
    <definedName name="molocal" localSheetId="15">#REF!</definedName>
    <definedName name="molocal" localSheetId="9">#REF!</definedName>
    <definedName name="molocal" localSheetId="8">#REF!</definedName>
    <definedName name="molocal" localSheetId="3">#REF!</definedName>
    <definedName name="molocal" localSheetId="6">#REF!</definedName>
    <definedName name="molocal">#REF!</definedName>
    <definedName name="mosub" localSheetId="14">#REF!</definedName>
    <definedName name="mosub" localSheetId="5">#REF!</definedName>
    <definedName name="mosub" localSheetId="4">#REF!</definedName>
    <definedName name="mosub" localSheetId="0">#REF!</definedName>
    <definedName name="mosub" localSheetId="7">#REF!</definedName>
    <definedName name="mosub" localSheetId="15">#REF!</definedName>
    <definedName name="mosub" localSheetId="9">#REF!</definedName>
    <definedName name="mosub" localSheetId="8">#REF!</definedName>
    <definedName name="mosub" localSheetId="3">#REF!</definedName>
    <definedName name="mosub" localSheetId="6">#REF!</definedName>
    <definedName name="mosub">#REF!</definedName>
    <definedName name="muro" localSheetId="14">#REF!</definedName>
    <definedName name="muro" localSheetId="5">#REF!</definedName>
    <definedName name="muro" localSheetId="4">#REF!</definedName>
    <definedName name="muro" localSheetId="0">#REF!</definedName>
    <definedName name="muro" localSheetId="7">#REF!</definedName>
    <definedName name="muro" localSheetId="15">#REF!</definedName>
    <definedName name="muro" localSheetId="9">#REF!</definedName>
    <definedName name="muro" localSheetId="8">#REF!</definedName>
    <definedName name="muro" localSheetId="3">#REF!</definedName>
    <definedName name="muro" localSheetId="6">#REF!</definedName>
    <definedName name="muro">#REF!</definedName>
    <definedName name="nÁID" localSheetId="14">'[2]Aterro PonteSul'!#REF!</definedName>
    <definedName name="nÁID" localSheetId="4">'[2]Aterro PonteSul'!#REF!</definedName>
    <definedName name="nÁID" localSheetId="7">'[2]Aterro PonteSul'!#REF!</definedName>
    <definedName name="nÁID" localSheetId="15">'[2]Aterro PonteSul'!#REF!</definedName>
    <definedName name="nÁID" localSheetId="9">'[2]Aterro PonteSul'!#REF!</definedName>
    <definedName name="nÁID" localSheetId="3">'[2]Aterro PonteSul'!#REF!</definedName>
    <definedName name="nÁID" localSheetId="6">'[2]Aterro PonteSul'!#REF!</definedName>
    <definedName name="nÁID">'[2]Aterro PonteSul'!#REF!</definedName>
    <definedName name="OAC" localSheetId="14">#REF!</definedName>
    <definedName name="OAC" localSheetId="5">#REF!</definedName>
    <definedName name="OAC" localSheetId="4">#REF!</definedName>
    <definedName name="OAC" localSheetId="0">#REF!</definedName>
    <definedName name="OAC" localSheetId="7">#REF!</definedName>
    <definedName name="OAC" localSheetId="15">#REF!</definedName>
    <definedName name="OAC" localSheetId="2">#REF!</definedName>
    <definedName name="OAC" localSheetId="9">#REF!</definedName>
    <definedName name="OAC" localSheetId="8">#REF!</definedName>
    <definedName name="OAC" localSheetId="3">#REF!</definedName>
    <definedName name="OAC" localSheetId="1">#REF!</definedName>
    <definedName name="OAC" localSheetId="6">#REF!</definedName>
    <definedName name="OAC">#REF!</definedName>
    <definedName name="OAE" localSheetId="14">#REF!</definedName>
    <definedName name="OAE" localSheetId="5">#REF!</definedName>
    <definedName name="OAE" localSheetId="4">#REF!</definedName>
    <definedName name="OAE" localSheetId="0">#REF!</definedName>
    <definedName name="OAE" localSheetId="7">#REF!</definedName>
    <definedName name="OAE" localSheetId="15">#REF!</definedName>
    <definedName name="OAE" localSheetId="9">#REF!</definedName>
    <definedName name="OAE" localSheetId="8">#REF!</definedName>
    <definedName name="OAE" localSheetId="3">#REF!</definedName>
    <definedName name="OAE" localSheetId="6">#REF!</definedName>
    <definedName name="OAE">#REF!</definedName>
    <definedName name="obra" localSheetId="14">#REF!</definedName>
    <definedName name="obra" localSheetId="5">#REF!</definedName>
    <definedName name="obra" localSheetId="4">#REF!</definedName>
    <definedName name="obra" localSheetId="0">#REF!</definedName>
    <definedName name="obra" localSheetId="7">#REF!</definedName>
    <definedName name="obra" localSheetId="15">#REF!</definedName>
    <definedName name="obra" localSheetId="2">#REF!</definedName>
    <definedName name="obra" localSheetId="9">#REF!</definedName>
    <definedName name="obra" localSheetId="8">#REF!</definedName>
    <definedName name="obra" localSheetId="3">#REF!</definedName>
    <definedName name="obra" localSheetId="1">#REF!</definedName>
    <definedName name="obra" localSheetId="6">#REF!</definedName>
    <definedName name="obra">#REF!</definedName>
    <definedName name="OCOM" localSheetId="14">#REF!</definedName>
    <definedName name="OCOM" localSheetId="5">#REF!</definedName>
    <definedName name="OCOM" localSheetId="4">#REF!</definedName>
    <definedName name="OCOM" localSheetId="0">#REF!</definedName>
    <definedName name="OCOM" localSheetId="7">#REF!</definedName>
    <definedName name="OCOM" localSheetId="15">#REF!</definedName>
    <definedName name="OCOM" localSheetId="2">#REF!</definedName>
    <definedName name="OCOM" localSheetId="9">#REF!</definedName>
    <definedName name="OCOM" localSheetId="8">#REF!</definedName>
    <definedName name="OCOM" localSheetId="3">#REF!</definedName>
    <definedName name="OCOM" localSheetId="1">#REF!</definedName>
    <definedName name="OCOM" localSheetId="6">#REF!</definedName>
    <definedName name="OCOM">#REF!</definedName>
    <definedName name="Orçamento" localSheetId="5">#REF!</definedName>
    <definedName name="Orçamento" localSheetId="4">#REF!</definedName>
    <definedName name="Orçamento" localSheetId="0">#REF!</definedName>
    <definedName name="Orçamento" localSheetId="7">#REF!</definedName>
    <definedName name="Orçamento" localSheetId="15">#REF!</definedName>
    <definedName name="Orçamento" localSheetId="2">#REF!</definedName>
    <definedName name="Orçamento" localSheetId="9">#REF!</definedName>
    <definedName name="Orçamento" localSheetId="8">#REF!</definedName>
    <definedName name="Orçamento" localSheetId="3">#REF!</definedName>
    <definedName name="Orçamento" localSheetId="1">#REF!</definedName>
    <definedName name="Orçamento" localSheetId="6">#REF!</definedName>
    <definedName name="Orçamento">#REF!</definedName>
    <definedName name="ordem" localSheetId="14">#REF!</definedName>
    <definedName name="ordem" localSheetId="5">#REF!</definedName>
    <definedName name="ordem" localSheetId="4">#REF!</definedName>
    <definedName name="ordem" localSheetId="0">#REF!</definedName>
    <definedName name="ordem" localSheetId="7">#REF!</definedName>
    <definedName name="ordem" localSheetId="15">#REF!</definedName>
    <definedName name="ordem" localSheetId="2">#REF!</definedName>
    <definedName name="ordem" localSheetId="9">#REF!</definedName>
    <definedName name="ordem" localSheetId="8">#REF!</definedName>
    <definedName name="ordem" localSheetId="3">#REF!</definedName>
    <definedName name="ordem" localSheetId="1">#REF!</definedName>
    <definedName name="ordem" localSheetId="6">#REF!</definedName>
    <definedName name="ordem">#REF!</definedName>
    <definedName name="orlando" localSheetId="5">#REF!</definedName>
    <definedName name="orlando" localSheetId="4">#REF!</definedName>
    <definedName name="orlando" localSheetId="0">#REF!</definedName>
    <definedName name="orlando" localSheetId="7">#REF!</definedName>
    <definedName name="orlando" localSheetId="15">#REF!</definedName>
    <definedName name="orlando" localSheetId="2">#REF!</definedName>
    <definedName name="orlando" localSheetId="9">#REF!</definedName>
    <definedName name="orlando" localSheetId="8">#REF!</definedName>
    <definedName name="orlando" localSheetId="3">#REF!</definedName>
    <definedName name="orlando" localSheetId="1">#REF!</definedName>
    <definedName name="orlando" localSheetId="6">#REF!</definedName>
    <definedName name="orlando">#REF!</definedName>
    <definedName name="pal1x1" localSheetId="14">#REF!</definedName>
    <definedName name="pal1x1" localSheetId="5">#REF!</definedName>
    <definedName name="pal1x1" localSheetId="4">#REF!</definedName>
    <definedName name="pal1x1" localSheetId="0">#REF!</definedName>
    <definedName name="pal1x1" localSheetId="7">#REF!</definedName>
    <definedName name="pal1x1" localSheetId="15">#REF!</definedName>
    <definedName name="pal1x1" localSheetId="2">#REF!</definedName>
    <definedName name="pal1x1" localSheetId="9">#REF!</definedName>
    <definedName name="pal1x1" localSheetId="8">#REF!</definedName>
    <definedName name="pal1x1" localSheetId="3">#REF!</definedName>
    <definedName name="pal1x1" localSheetId="1">#REF!</definedName>
    <definedName name="pal1x1" localSheetId="6">#REF!</definedName>
    <definedName name="pal1x1">#REF!</definedName>
    <definedName name="patrolamento" localSheetId="14">#REF!</definedName>
    <definedName name="patrolamento" localSheetId="5">#REF!</definedName>
    <definedName name="patrolamento" localSheetId="4">#REF!</definedName>
    <definedName name="patrolamento" localSheetId="0">#REF!</definedName>
    <definedName name="patrolamento" localSheetId="7">#REF!</definedName>
    <definedName name="patrolamento" localSheetId="15">#REF!</definedName>
    <definedName name="patrolamento" localSheetId="9">#REF!</definedName>
    <definedName name="patrolamento" localSheetId="8">#REF!</definedName>
    <definedName name="patrolamento" localSheetId="3">#REF!</definedName>
    <definedName name="patrolamento" localSheetId="6">#REF!</definedName>
    <definedName name="patrolamento">#REF!</definedName>
    <definedName name="pavi" localSheetId="14">#REF!</definedName>
    <definedName name="pavi" localSheetId="5">#REF!</definedName>
    <definedName name="pavi" localSheetId="4">#REF!</definedName>
    <definedName name="pavi" localSheetId="0">#REF!</definedName>
    <definedName name="pavi" localSheetId="7">#REF!</definedName>
    <definedName name="pavi" localSheetId="15">#REF!</definedName>
    <definedName name="pavi" localSheetId="2">#REF!</definedName>
    <definedName name="pavi" localSheetId="9">#REF!</definedName>
    <definedName name="pavi" localSheetId="8">#REF!</definedName>
    <definedName name="pavi" localSheetId="3">#REF!</definedName>
    <definedName name="pavi" localSheetId="1">#REF!</definedName>
    <definedName name="pavi" localSheetId="6">#REF!</definedName>
    <definedName name="pavi">#REF!</definedName>
    <definedName name="pcat" localSheetId="14">#REF!</definedName>
    <definedName name="pcat" localSheetId="5">#REF!</definedName>
    <definedName name="pcat" localSheetId="4">#REF!</definedName>
    <definedName name="pcat" localSheetId="0">#REF!</definedName>
    <definedName name="pcat" localSheetId="7">#REF!</definedName>
    <definedName name="pcat" localSheetId="15">#REF!</definedName>
    <definedName name="pcat" localSheetId="2">#REF!</definedName>
    <definedName name="pcat" localSheetId="9">#REF!</definedName>
    <definedName name="pcat" localSheetId="8">#REF!</definedName>
    <definedName name="pcat" localSheetId="3">#REF!</definedName>
    <definedName name="pcat" localSheetId="1">#REF!</definedName>
    <definedName name="pcat" localSheetId="6">#REF!</definedName>
    <definedName name="pcat">#REF!</definedName>
    <definedName name="pdmt" localSheetId="14">#REF!</definedName>
    <definedName name="pdmt" localSheetId="5">#REF!</definedName>
    <definedName name="pdmt" localSheetId="4">#REF!</definedName>
    <definedName name="pdmt" localSheetId="0">#REF!</definedName>
    <definedName name="pdmt" localSheetId="7">#REF!</definedName>
    <definedName name="pdmt" localSheetId="15">#REF!</definedName>
    <definedName name="pdmt" localSheetId="2">#REF!</definedName>
    <definedName name="pdmt" localSheetId="9">#REF!</definedName>
    <definedName name="pdmt" localSheetId="8">#REF!</definedName>
    <definedName name="pdmt" localSheetId="3">#REF!</definedName>
    <definedName name="pdmt" localSheetId="1">#REF!</definedName>
    <definedName name="pdmt" localSheetId="6">#REF!</definedName>
    <definedName name="pdmt">#REF!</definedName>
    <definedName name="pdmt1000" localSheetId="14">#REF!</definedName>
    <definedName name="pdmt1000" localSheetId="5">#REF!</definedName>
    <definedName name="pdmt1000" localSheetId="4">#REF!</definedName>
    <definedName name="pdmt1000" localSheetId="0">#REF!</definedName>
    <definedName name="pdmt1000" localSheetId="7">#REF!</definedName>
    <definedName name="pdmt1000" localSheetId="15">#REF!</definedName>
    <definedName name="pdmt1000" localSheetId="9">#REF!</definedName>
    <definedName name="pdmt1000" localSheetId="8">#REF!</definedName>
    <definedName name="pdmt1000" localSheetId="3">#REF!</definedName>
    <definedName name="pdmt1000" localSheetId="6">#REF!</definedName>
    <definedName name="pdmt1000">#REF!</definedName>
    <definedName name="pdmt1200" localSheetId="14">#REF!</definedName>
    <definedName name="pdmt1200" localSheetId="5">#REF!</definedName>
    <definedName name="pdmt1200" localSheetId="4">#REF!</definedName>
    <definedName name="pdmt1200" localSheetId="0">#REF!</definedName>
    <definedName name="pdmt1200" localSheetId="7">#REF!</definedName>
    <definedName name="pdmt1200" localSheetId="15">#REF!</definedName>
    <definedName name="pdmt1200" localSheetId="9">#REF!</definedName>
    <definedName name="pdmt1200" localSheetId="8">#REF!</definedName>
    <definedName name="pdmt1200" localSheetId="3">#REF!</definedName>
    <definedName name="pdmt1200" localSheetId="6">#REF!</definedName>
    <definedName name="pdmt1200">#REF!</definedName>
    <definedName name="pdmt200" localSheetId="14">#REF!</definedName>
    <definedName name="pdmt200" localSheetId="5">#REF!</definedName>
    <definedName name="pdmt200" localSheetId="4">#REF!</definedName>
    <definedName name="pdmt200" localSheetId="0">#REF!</definedName>
    <definedName name="pdmt200" localSheetId="7">#REF!</definedName>
    <definedName name="pdmt200" localSheetId="15">#REF!</definedName>
    <definedName name="pdmt200" localSheetId="9">#REF!</definedName>
    <definedName name="pdmt200" localSheetId="8">#REF!</definedName>
    <definedName name="pdmt200" localSheetId="3">#REF!</definedName>
    <definedName name="pdmt200" localSheetId="6">#REF!</definedName>
    <definedName name="pdmt200">#REF!</definedName>
    <definedName name="pdmt400" localSheetId="14">#REF!</definedName>
    <definedName name="pdmt400" localSheetId="5">#REF!</definedName>
    <definedName name="pdmt400" localSheetId="4">#REF!</definedName>
    <definedName name="pdmt400" localSheetId="0">#REF!</definedName>
    <definedName name="pdmt400" localSheetId="7">#REF!</definedName>
    <definedName name="pdmt400" localSheetId="15">#REF!</definedName>
    <definedName name="pdmt400" localSheetId="9">#REF!</definedName>
    <definedName name="pdmt400" localSheetId="8">#REF!</definedName>
    <definedName name="pdmt400" localSheetId="3">#REF!</definedName>
    <definedName name="pdmt400" localSheetId="6">#REF!</definedName>
    <definedName name="pdmt400">#REF!</definedName>
    <definedName name="pdmt50" localSheetId="14">#REF!</definedName>
    <definedName name="pdmt50" localSheetId="5">#REF!</definedName>
    <definedName name="pdmt50" localSheetId="4">#REF!</definedName>
    <definedName name="pdmt50" localSheetId="0">#REF!</definedName>
    <definedName name="pdmt50" localSheetId="7">#REF!</definedName>
    <definedName name="pdmt50" localSheetId="15">#REF!</definedName>
    <definedName name="pdmt50" localSheetId="9">#REF!</definedName>
    <definedName name="pdmt50" localSheetId="8">#REF!</definedName>
    <definedName name="pdmt50" localSheetId="3">#REF!</definedName>
    <definedName name="pdmt50" localSheetId="6">#REF!</definedName>
    <definedName name="pdmt50">#REF!</definedName>
    <definedName name="pdmt600" localSheetId="14">#REF!</definedName>
    <definedName name="pdmt600" localSheetId="5">#REF!</definedName>
    <definedName name="pdmt600" localSheetId="4">#REF!</definedName>
    <definedName name="pdmt600" localSheetId="0">#REF!</definedName>
    <definedName name="pdmt600" localSheetId="7">#REF!</definedName>
    <definedName name="pdmt600" localSheetId="15">#REF!</definedName>
    <definedName name="pdmt600" localSheetId="9">#REF!</definedName>
    <definedName name="pdmt600" localSheetId="8">#REF!</definedName>
    <definedName name="pdmt600" localSheetId="3">#REF!</definedName>
    <definedName name="pdmt600" localSheetId="6">#REF!</definedName>
    <definedName name="pdmt600">#REF!</definedName>
    <definedName name="pdmt800" localSheetId="14">#REF!</definedName>
    <definedName name="pdmt800" localSheetId="5">#REF!</definedName>
    <definedName name="pdmt800" localSheetId="4">#REF!</definedName>
    <definedName name="pdmt800" localSheetId="0">#REF!</definedName>
    <definedName name="pdmt800" localSheetId="7">#REF!</definedName>
    <definedName name="pdmt800" localSheetId="15">#REF!</definedName>
    <definedName name="pdmt800" localSheetId="9">#REF!</definedName>
    <definedName name="pdmt800" localSheetId="8">#REF!</definedName>
    <definedName name="pdmt800" localSheetId="3">#REF!</definedName>
    <definedName name="pdmt800" localSheetId="6">#REF!</definedName>
    <definedName name="pdmt800">#REF!</definedName>
    <definedName name="PEDREIRA" localSheetId="14">#REF!</definedName>
    <definedName name="PEDREIRA" localSheetId="5">#REF!</definedName>
    <definedName name="PEDREIRA" localSheetId="4">#REF!</definedName>
    <definedName name="PEDREIRA" localSheetId="0">#REF!</definedName>
    <definedName name="PEDREIRA" localSheetId="7">#REF!</definedName>
    <definedName name="PEDREIRA" localSheetId="15">#REF!</definedName>
    <definedName name="PEDREIRA" localSheetId="9">#REF!</definedName>
    <definedName name="PEDREIRA" localSheetId="8">#REF!</definedName>
    <definedName name="PEDREIRA" localSheetId="3">#REF!</definedName>
    <definedName name="PEDREIRA" localSheetId="6">#REF!</definedName>
    <definedName name="PEDREIRA">#REF!</definedName>
    <definedName name="perac" localSheetId="14">#REF!</definedName>
    <definedName name="perac" localSheetId="5">#REF!</definedName>
    <definedName name="perac" localSheetId="4">#REF!</definedName>
    <definedName name="perac" localSheetId="0">#REF!</definedName>
    <definedName name="perac" localSheetId="7">#REF!</definedName>
    <definedName name="perac" localSheetId="15">#REF!</definedName>
    <definedName name="perac" localSheetId="9">#REF!</definedName>
    <definedName name="perac" localSheetId="8">#REF!</definedName>
    <definedName name="perac" localSheetId="3">#REF!</definedName>
    <definedName name="perac" localSheetId="6">#REF!</definedName>
    <definedName name="perac">#REF!</definedName>
    <definedName name="persim" localSheetId="14">#REF!</definedName>
    <definedName name="persim" localSheetId="5">#REF!</definedName>
    <definedName name="persim" localSheetId="4">#REF!</definedName>
    <definedName name="persim" localSheetId="0">#REF!</definedName>
    <definedName name="persim" localSheetId="7">#REF!</definedName>
    <definedName name="persim" localSheetId="15">#REF!</definedName>
    <definedName name="persim" localSheetId="9">#REF!</definedName>
    <definedName name="persim" localSheetId="8">#REF!</definedName>
    <definedName name="persim" localSheetId="3">#REF!</definedName>
    <definedName name="persim" localSheetId="6">#REF!</definedName>
    <definedName name="persim">#REF!</definedName>
    <definedName name="pil2x05" localSheetId="14">#REF!</definedName>
    <definedName name="pil2x05" localSheetId="5">#REF!</definedName>
    <definedName name="pil2x05" localSheetId="4">#REF!</definedName>
    <definedName name="pil2x05" localSheetId="0">#REF!</definedName>
    <definedName name="pil2x05" localSheetId="7">#REF!</definedName>
    <definedName name="pil2x05" localSheetId="15">#REF!</definedName>
    <definedName name="pil2x05" localSheetId="9">#REF!</definedName>
    <definedName name="pil2x05" localSheetId="8">#REF!</definedName>
    <definedName name="pil2x05" localSheetId="3">#REF!</definedName>
    <definedName name="pil2x05" localSheetId="6">#REF!</definedName>
    <definedName name="pil2x05">#REF!</definedName>
    <definedName name="pil2x1" localSheetId="14">#REF!</definedName>
    <definedName name="pil2x1" localSheetId="5">#REF!</definedName>
    <definedName name="pil2x1" localSheetId="4">#REF!</definedName>
    <definedName name="pil2x1" localSheetId="0">#REF!</definedName>
    <definedName name="pil2x1" localSheetId="7">#REF!</definedName>
    <definedName name="pil2x1" localSheetId="15">#REF!</definedName>
    <definedName name="pil2x1" localSheetId="9">#REF!</definedName>
    <definedName name="pil2x1" localSheetId="8">#REF!</definedName>
    <definedName name="pil2x1" localSheetId="3">#REF!</definedName>
    <definedName name="pil2x1" localSheetId="6">#REF!</definedName>
    <definedName name="pil2x1">#REF!</definedName>
    <definedName name="pir" localSheetId="14">#REF!</definedName>
    <definedName name="pir" localSheetId="5">#REF!</definedName>
    <definedName name="pir" localSheetId="4">#REF!</definedName>
    <definedName name="pir" localSheetId="0">#REF!</definedName>
    <definedName name="pir" localSheetId="7">#REF!</definedName>
    <definedName name="pir" localSheetId="15">#REF!</definedName>
    <definedName name="pir" localSheetId="9">#REF!</definedName>
    <definedName name="pir" localSheetId="8">#REF!</definedName>
    <definedName name="pir" localSheetId="3">#REF!</definedName>
    <definedName name="pir" localSheetId="6">#REF!</definedName>
    <definedName name="pir">#REF!</definedName>
    <definedName name="portfiscal" localSheetId="14">#REF!</definedName>
    <definedName name="portfiscal" localSheetId="5">#REF!</definedName>
    <definedName name="portfiscal" localSheetId="4">#REF!</definedName>
    <definedName name="portfiscal" localSheetId="0">#REF!</definedName>
    <definedName name="portfiscal" localSheetId="7">#REF!</definedName>
    <definedName name="portfiscal" localSheetId="15">#REF!</definedName>
    <definedName name="portfiscal" localSheetId="9">#REF!</definedName>
    <definedName name="portfiscal" localSheetId="8">#REF!</definedName>
    <definedName name="portfiscal" localSheetId="3">#REF!</definedName>
    <definedName name="portfiscal" localSheetId="6">#REF!</definedName>
    <definedName name="portfiscal">#REF!</definedName>
    <definedName name="portm1" localSheetId="14">#REF!</definedName>
    <definedName name="portm1" localSheetId="5">#REF!</definedName>
    <definedName name="portm1" localSheetId="4">#REF!</definedName>
    <definedName name="portm1" localSheetId="0">#REF!</definedName>
    <definedName name="portm1" localSheetId="7">#REF!</definedName>
    <definedName name="portm1" localSheetId="15">#REF!</definedName>
    <definedName name="portm1" localSheetId="9">#REF!</definedName>
    <definedName name="portm1" localSheetId="8">#REF!</definedName>
    <definedName name="portm1" localSheetId="3">#REF!</definedName>
    <definedName name="portm1" localSheetId="6">#REF!</definedName>
    <definedName name="portm1">#REF!</definedName>
    <definedName name="portm2" localSheetId="14">#REF!</definedName>
    <definedName name="portm2" localSheetId="5">#REF!</definedName>
    <definedName name="portm2" localSheetId="4">#REF!</definedName>
    <definedName name="portm2" localSheetId="0">#REF!</definedName>
    <definedName name="portm2" localSheetId="7">#REF!</definedName>
    <definedName name="portm2" localSheetId="15">#REF!</definedName>
    <definedName name="portm2" localSheetId="9">#REF!</definedName>
    <definedName name="portm2" localSheetId="8">#REF!</definedName>
    <definedName name="portm2" localSheetId="3">#REF!</definedName>
    <definedName name="portm2" localSheetId="6">#REF!</definedName>
    <definedName name="portm2">#REF!</definedName>
    <definedName name="pro" localSheetId="14">#REF!</definedName>
    <definedName name="pro" localSheetId="5">#REF!</definedName>
    <definedName name="pro" localSheetId="4">#REF!</definedName>
    <definedName name="pro" localSheetId="0">#REF!</definedName>
    <definedName name="pro" localSheetId="7">#REF!</definedName>
    <definedName name="pro" localSheetId="15">#REF!</definedName>
    <definedName name="pro" localSheetId="9">#REF!</definedName>
    <definedName name="pro" localSheetId="8">#REF!</definedName>
    <definedName name="pro" localSheetId="3">#REF!</definedName>
    <definedName name="pro" localSheetId="6">#REF!</definedName>
    <definedName name="pro">#REF!</definedName>
    <definedName name="pz" localSheetId="14">#REF!</definedName>
    <definedName name="pz" localSheetId="5">#REF!</definedName>
    <definedName name="pz" localSheetId="4">#REF!</definedName>
    <definedName name="pz" localSheetId="0">#REF!</definedName>
    <definedName name="pz" localSheetId="7">#REF!</definedName>
    <definedName name="pz" localSheetId="15">#REF!</definedName>
    <definedName name="pz" localSheetId="2">#REF!</definedName>
    <definedName name="pz" localSheetId="9">#REF!</definedName>
    <definedName name="pz" localSheetId="8">#REF!</definedName>
    <definedName name="pz" localSheetId="3">#REF!</definedName>
    <definedName name="pz" localSheetId="1">#REF!</definedName>
    <definedName name="pz" localSheetId="6">#REF!</definedName>
    <definedName name="pz">#REF!</definedName>
    <definedName name="rdreno" localSheetId="14">#REF!</definedName>
    <definedName name="rdreno" localSheetId="5">#REF!</definedName>
    <definedName name="rdreno" localSheetId="4">#REF!</definedName>
    <definedName name="rdreno" localSheetId="0">#REF!</definedName>
    <definedName name="rdreno" localSheetId="7">#REF!</definedName>
    <definedName name="rdreno" localSheetId="15">#REF!</definedName>
    <definedName name="rdreno" localSheetId="9">#REF!</definedName>
    <definedName name="rdreno" localSheetId="8">#REF!</definedName>
    <definedName name="rdreno" localSheetId="3">#REF!</definedName>
    <definedName name="rdreno" localSheetId="6">#REF!</definedName>
    <definedName name="rdreno">#REF!</definedName>
    <definedName name="rea" localSheetId="14">Base!#REF!</definedName>
    <definedName name="rea" localSheetId="10">Carga!#REF!</definedName>
    <definedName name="rea" localSheetId="15">'Comp 01'!#REF!</definedName>
    <definedName name="rea" localSheetId="9">Cubação!#REF!</definedName>
    <definedName name="rea" localSheetId="8">Escav!#REF!</definedName>
    <definedName name="rea" localSheetId="13">'Sub base'!#REF!</definedName>
    <definedName name="rea" localSheetId="12">Subleito!#REF!</definedName>
    <definedName name="rea" localSheetId="11">Transp!#REF!</definedName>
    <definedName name="reatd" localSheetId="14">#REF!</definedName>
    <definedName name="reatd" localSheetId="5">#REF!</definedName>
    <definedName name="reatd" localSheetId="4">#REF!</definedName>
    <definedName name="reatd" localSheetId="0">#REF!</definedName>
    <definedName name="reatd" localSheetId="7">#REF!</definedName>
    <definedName name="reatd" localSheetId="15">#REF!</definedName>
    <definedName name="reatd" localSheetId="2">#REF!</definedName>
    <definedName name="reatd" localSheetId="9">#REF!</definedName>
    <definedName name="reatd" localSheetId="8">#REF!</definedName>
    <definedName name="reatd" localSheetId="3">#REF!</definedName>
    <definedName name="reatd" localSheetId="1">#REF!</definedName>
    <definedName name="reatd" localSheetId="6">#REF!</definedName>
    <definedName name="reatd">#REF!</definedName>
    <definedName name="reatgd" localSheetId="14">#REF!</definedName>
    <definedName name="reatgd" localSheetId="5">#REF!</definedName>
    <definedName name="reatgd" localSheetId="4">#REF!</definedName>
    <definedName name="reatgd" localSheetId="0">#REF!</definedName>
    <definedName name="reatgd" localSheetId="7">#REF!</definedName>
    <definedName name="reatgd" localSheetId="15">#REF!</definedName>
    <definedName name="reatgd" localSheetId="2">#REF!</definedName>
    <definedName name="reatgd" localSheetId="9">#REF!</definedName>
    <definedName name="reatgd" localSheetId="8">#REF!</definedName>
    <definedName name="reatgd" localSheetId="3">#REF!</definedName>
    <definedName name="reatgd" localSheetId="1">#REF!</definedName>
    <definedName name="reatgd" localSheetId="6">#REF!</definedName>
    <definedName name="reatgd">#REF!</definedName>
    <definedName name="reatgs" localSheetId="14">#REF!</definedName>
    <definedName name="reatgs" localSheetId="5">#REF!</definedName>
    <definedName name="reatgs" localSheetId="4">#REF!</definedName>
    <definedName name="reatgs" localSheetId="0">#REF!</definedName>
    <definedName name="reatgs" localSheetId="7">#REF!</definedName>
    <definedName name="reatgs" localSheetId="15">#REF!</definedName>
    <definedName name="reatgs" localSheetId="2">#REF!</definedName>
    <definedName name="reatgs" localSheetId="9">#REF!</definedName>
    <definedName name="reatgs" localSheetId="8">#REF!</definedName>
    <definedName name="reatgs" localSheetId="3">#REF!</definedName>
    <definedName name="reatgs" localSheetId="1">#REF!</definedName>
    <definedName name="reatgs" localSheetId="6">#REF!</definedName>
    <definedName name="reatgs">#REF!</definedName>
    <definedName name="reatgt" localSheetId="14">[2]DMT_EV!#REF!</definedName>
    <definedName name="reatgt" localSheetId="4">[2]DMT_EV!#REF!</definedName>
    <definedName name="reatgt" localSheetId="7">[2]DMT_EV!#REF!</definedName>
    <definedName name="reatgt" localSheetId="15">[2]DMT_EV!#REF!</definedName>
    <definedName name="reatgt" localSheetId="9">[2]DMT_EV!#REF!</definedName>
    <definedName name="reatgt" localSheetId="3">[2]DMT_EV!#REF!</definedName>
    <definedName name="reatgt" localSheetId="6">[2]DMT_EV!#REF!</definedName>
    <definedName name="reatgt">[2]DMT_EV!#REF!</definedName>
    <definedName name="reats" localSheetId="14">#REF!</definedName>
    <definedName name="reats" localSheetId="5">#REF!</definedName>
    <definedName name="reats" localSheetId="4">#REF!</definedName>
    <definedName name="reats" localSheetId="0">#REF!</definedName>
    <definedName name="reats" localSheetId="7">#REF!</definedName>
    <definedName name="reats" localSheetId="15">#REF!</definedName>
    <definedName name="reats" localSheetId="2">#REF!</definedName>
    <definedName name="reats" localSheetId="9">#REF!</definedName>
    <definedName name="reats" localSheetId="8">#REF!</definedName>
    <definedName name="reats" localSheetId="3">#REF!</definedName>
    <definedName name="reats" localSheetId="1">#REF!</definedName>
    <definedName name="reats" localSheetId="6">#REF!</definedName>
    <definedName name="reats">#REF!</definedName>
    <definedName name="reatt" localSheetId="14">#REF!</definedName>
    <definedName name="reatt" localSheetId="5">#REF!</definedName>
    <definedName name="reatt" localSheetId="4">#REF!</definedName>
    <definedName name="reatt" localSheetId="0">#REF!</definedName>
    <definedName name="reatt" localSheetId="7">#REF!</definedName>
    <definedName name="reatt" localSheetId="15">#REF!</definedName>
    <definedName name="reatt" localSheetId="2">#REF!</definedName>
    <definedName name="reatt" localSheetId="9">#REF!</definedName>
    <definedName name="reatt" localSheetId="8">#REF!</definedName>
    <definedName name="reatt" localSheetId="3">#REF!</definedName>
    <definedName name="reatt" localSheetId="1">#REF!</definedName>
    <definedName name="reatt" localSheetId="6">#REF!</definedName>
    <definedName name="reatt">#REF!</definedName>
    <definedName name="referência" localSheetId="14">#REF!</definedName>
    <definedName name="referência" localSheetId="5">#REF!</definedName>
    <definedName name="referência" localSheetId="4">#REF!</definedName>
    <definedName name="referência" localSheetId="0">#REF!</definedName>
    <definedName name="referência" localSheetId="7">#REF!</definedName>
    <definedName name="referência" localSheetId="15">#REF!</definedName>
    <definedName name="referência" localSheetId="2">#REF!</definedName>
    <definedName name="referência" localSheetId="9">#REF!</definedName>
    <definedName name="referência" localSheetId="8">#REF!</definedName>
    <definedName name="referência" localSheetId="3">#REF!</definedName>
    <definedName name="referência" localSheetId="1">#REF!</definedName>
    <definedName name="referência" localSheetId="6">#REF!</definedName>
    <definedName name="referência">#REF!</definedName>
    <definedName name="REGULA" localSheetId="14">#REF!</definedName>
    <definedName name="REGULA" localSheetId="5">#REF!</definedName>
    <definedName name="REGULA" localSheetId="4">#REF!</definedName>
    <definedName name="REGULA" localSheetId="0">#REF!</definedName>
    <definedName name="REGULA" localSheetId="7">#REF!</definedName>
    <definedName name="REGULA" localSheetId="15">#REF!</definedName>
    <definedName name="REGULA" localSheetId="9">#REF!</definedName>
    <definedName name="REGULA" localSheetId="8">#REF!</definedName>
    <definedName name="REGULA" localSheetId="3">#REF!</definedName>
    <definedName name="REGULA" localSheetId="6">#REF!</definedName>
    <definedName name="REGULA">#REF!</definedName>
    <definedName name="REMOÇÃO" localSheetId="14">#REF!</definedName>
    <definedName name="REMOÇÃO" localSheetId="5">#REF!</definedName>
    <definedName name="REMOÇÃO" localSheetId="4">#REF!</definedName>
    <definedName name="REMOÇÃO" localSheetId="0">#REF!</definedName>
    <definedName name="REMOÇÃO" localSheetId="7">#REF!</definedName>
    <definedName name="REMOÇÃO" localSheetId="15">#REF!</definedName>
    <definedName name="REMOÇÃO" localSheetId="2">#REF!</definedName>
    <definedName name="REMOÇÃO" localSheetId="9">#REF!</definedName>
    <definedName name="REMOÇÃO" localSheetId="8">#REF!</definedName>
    <definedName name="REMOÇÃO" localSheetId="3">#REF!</definedName>
    <definedName name="REMOÇÃO" localSheetId="1">#REF!</definedName>
    <definedName name="REMOÇÃO" localSheetId="6">#REF!</definedName>
    <definedName name="REMOÇÃO">#REF!</definedName>
    <definedName name="roac" localSheetId="14">#REF!</definedName>
    <definedName name="roac" localSheetId="5">#REF!</definedName>
    <definedName name="roac" localSheetId="4">#REF!</definedName>
    <definedName name="roac" localSheetId="0">#REF!</definedName>
    <definedName name="roac" localSheetId="7">#REF!</definedName>
    <definedName name="roac" localSheetId="15">#REF!</definedName>
    <definedName name="roac" localSheetId="9">#REF!</definedName>
    <definedName name="roac" localSheetId="8">#REF!</definedName>
    <definedName name="roac" localSheetId="3">#REF!</definedName>
    <definedName name="roac" localSheetId="6">#REF!</definedName>
    <definedName name="roac">#REF!</definedName>
    <definedName name="roae" localSheetId="14">#REF!</definedName>
    <definedName name="roae" localSheetId="5">#REF!</definedName>
    <definedName name="roae" localSheetId="4">#REF!</definedName>
    <definedName name="roae" localSheetId="0">#REF!</definedName>
    <definedName name="roae" localSheetId="7">#REF!</definedName>
    <definedName name="roae" localSheetId="15">#REF!</definedName>
    <definedName name="roae" localSheetId="9">#REF!</definedName>
    <definedName name="roae" localSheetId="8">#REF!</definedName>
    <definedName name="roae" localSheetId="3">#REF!</definedName>
    <definedName name="roae" localSheetId="6">#REF!</definedName>
    <definedName name="roae">#REF!</definedName>
    <definedName name="roc" localSheetId="14">#REF!</definedName>
    <definedName name="roc" localSheetId="5">#REF!</definedName>
    <definedName name="roc" localSheetId="4">#REF!</definedName>
    <definedName name="roc" localSheetId="0">#REF!</definedName>
    <definedName name="roc" localSheetId="7">#REF!</definedName>
    <definedName name="roc" localSheetId="15">#REF!</definedName>
    <definedName name="roc" localSheetId="9">#REF!</definedName>
    <definedName name="roc" localSheetId="8">#REF!</definedName>
    <definedName name="roc" localSheetId="3">#REF!</definedName>
    <definedName name="roc" localSheetId="6">#REF!</definedName>
    <definedName name="roc">#REF!</definedName>
    <definedName name="rodovia" localSheetId="14">#REF!</definedName>
    <definedName name="rodovia" localSheetId="5">#REF!</definedName>
    <definedName name="rodovia" localSheetId="4">#REF!</definedName>
    <definedName name="rodovia" localSheetId="0">#REF!</definedName>
    <definedName name="rodovia" localSheetId="7">#REF!</definedName>
    <definedName name="rodovia" localSheetId="15">#REF!</definedName>
    <definedName name="rodovia" localSheetId="9">#REF!</definedName>
    <definedName name="rodovia" localSheetId="8">#REF!</definedName>
    <definedName name="rodovia" localSheetId="3">#REF!</definedName>
    <definedName name="rodovia" localSheetId="6">#REF!</definedName>
    <definedName name="rodovia">#REF!</definedName>
    <definedName name="rpavi" localSheetId="14">#REF!</definedName>
    <definedName name="rpavi" localSheetId="5">#REF!</definedName>
    <definedName name="rpavi" localSheetId="4">#REF!</definedName>
    <definedName name="rpavi" localSheetId="0">#REF!</definedName>
    <definedName name="rpavi" localSheetId="7">#REF!</definedName>
    <definedName name="rpavi" localSheetId="15">#REF!</definedName>
    <definedName name="rpavi" localSheetId="9">#REF!</definedName>
    <definedName name="rpavi" localSheetId="8">#REF!</definedName>
    <definedName name="rpavi" localSheetId="3">#REF!</definedName>
    <definedName name="rpavi" localSheetId="6">#REF!</definedName>
    <definedName name="rpavi">#REF!</definedName>
    <definedName name="RR_2C" localSheetId="14">#REF!</definedName>
    <definedName name="RR_2C" localSheetId="5">#REF!</definedName>
    <definedName name="RR_2C" localSheetId="4">#REF!</definedName>
    <definedName name="RR_2C" localSheetId="0">#REF!</definedName>
    <definedName name="RR_2C" localSheetId="7">#REF!</definedName>
    <definedName name="RR_2C" localSheetId="15">#REF!</definedName>
    <definedName name="RR_2C" localSheetId="9">#REF!</definedName>
    <definedName name="RR_2C" localSheetId="8">#REF!</definedName>
    <definedName name="RR_2C" localSheetId="3">#REF!</definedName>
    <definedName name="RR_2C" localSheetId="6">#REF!</definedName>
    <definedName name="RR_2C">#REF!</definedName>
    <definedName name="rrcerca" localSheetId="14">#REF!</definedName>
    <definedName name="rrcerca" localSheetId="5">#REF!</definedName>
    <definedName name="rrcerca" localSheetId="4">#REF!</definedName>
    <definedName name="rrcerca" localSheetId="0">#REF!</definedName>
    <definedName name="rrcerca" localSheetId="7">#REF!</definedName>
    <definedName name="rrcerca" localSheetId="15">#REF!</definedName>
    <definedName name="rrcerca" localSheetId="9">#REF!</definedName>
    <definedName name="rrcerca" localSheetId="8">#REF!</definedName>
    <definedName name="rrcerca" localSheetId="3">#REF!</definedName>
    <definedName name="rrcerca" localSheetId="6">#REF!</definedName>
    <definedName name="rrcerca">#REF!</definedName>
    <definedName name="rsinal" localSheetId="14">#REF!</definedName>
    <definedName name="rsinal" localSheetId="5">#REF!</definedName>
    <definedName name="rsinal" localSheetId="4">#REF!</definedName>
    <definedName name="rsinal" localSheetId="0">#REF!</definedName>
    <definedName name="rsinal" localSheetId="7">#REF!</definedName>
    <definedName name="rsinal" localSheetId="15">#REF!</definedName>
    <definedName name="rsinal" localSheetId="9">#REF!</definedName>
    <definedName name="rsinal" localSheetId="8">#REF!</definedName>
    <definedName name="rsinal" localSheetId="3">#REF!</definedName>
    <definedName name="rsinal" localSheetId="6">#REF!</definedName>
    <definedName name="rsinal">#REF!</definedName>
    <definedName name="rterra" localSheetId="14">#REF!</definedName>
    <definedName name="rterra" localSheetId="5">#REF!</definedName>
    <definedName name="rterra" localSheetId="4">#REF!</definedName>
    <definedName name="rterra" localSheetId="0">#REF!</definedName>
    <definedName name="rterra" localSheetId="7">#REF!</definedName>
    <definedName name="rterra" localSheetId="15">#REF!</definedName>
    <definedName name="rterra" localSheetId="9">#REF!</definedName>
    <definedName name="rterra" localSheetId="8">#REF!</definedName>
    <definedName name="rterra" localSheetId="3">#REF!</definedName>
    <definedName name="rterra" localSheetId="6">#REF!</definedName>
    <definedName name="rterra">#REF!</definedName>
    <definedName name="saterro" localSheetId="14">#REF!</definedName>
    <definedName name="saterro" localSheetId="5">#REF!</definedName>
    <definedName name="saterro" localSheetId="4">#REF!</definedName>
    <definedName name="saterro" localSheetId="0">#REF!</definedName>
    <definedName name="saterro" localSheetId="7">#REF!</definedName>
    <definedName name="saterro" localSheetId="15">#REF!</definedName>
    <definedName name="saterro" localSheetId="9">#REF!</definedName>
    <definedName name="saterro" localSheetId="8">#REF!</definedName>
    <definedName name="saterro" localSheetId="3">#REF!</definedName>
    <definedName name="saterro" localSheetId="6">#REF!</definedName>
    <definedName name="saterro">#REF!</definedName>
    <definedName name="scat" localSheetId="14">#REF!</definedName>
    <definedName name="scat" localSheetId="5">#REF!</definedName>
    <definedName name="scat" localSheetId="4">#REF!</definedName>
    <definedName name="scat" localSheetId="0">#REF!</definedName>
    <definedName name="scat" localSheetId="7">#REF!</definedName>
    <definedName name="scat" localSheetId="15">#REF!</definedName>
    <definedName name="scat" localSheetId="9">#REF!</definedName>
    <definedName name="scat" localSheetId="8">#REF!</definedName>
    <definedName name="scat" localSheetId="3">#REF!</definedName>
    <definedName name="scat" localSheetId="6">#REF!</definedName>
    <definedName name="scat">#REF!</definedName>
    <definedName name="scorte" localSheetId="14">#REF!</definedName>
    <definedName name="scorte" localSheetId="5">#REF!</definedName>
    <definedName name="scorte" localSheetId="4">#REF!</definedName>
    <definedName name="scorte" localSheetId="0">#REF!</definedName>
    <definedName name="scorte" localSheetId="7">#REF!</definedName>
    <definedName name="scorte" localSheetId="15">#REF!</definedName>
    <definedName name="scorte" localSheetId="9">#REF!</definedName>
    <definedName name="scorte" localSheetId="8">#REF!</definedName>
    <definedName name="scorte" localSheetId="3">#REF!</definedName>
    <definedName name="scorte" localSheetId="6">#REF!</definedName>
    <definedName name="scorte">#REF!</definedName>
    <definedName name="sdmt" localSheetId="14">#REF!</definedName>
    <definedName name="sdmt" localSheetId="5">#REF!</definedName>
    <definedName name="sdmt" localSheetId="4">#REF!</definedName>
    <definedName name="sdmt" localSheetId="0">#REF!</definedName>
    <definedName name="sdmt" localSheetId="7">#REF!</definedName>
    <definedName name="sdmt" localSheetId="15">#REF!</definedName>
    <definedName name="sdmt" localSheetId="9">#REF!</definedName>
    <definedName name="sdmt" localSheetId="8">#REF!</definedName>
    <definedName name="sdmt" localSheetId="3">#REF!</definedName>
    <definedName name="sdmt" localSheetId="6">#REF!</definedName>
    <definedName name="sdmt">#REF!</definedName>
    <definedName name="sdmt1000" localSheetId="14">#REF!</definedName>
    <definedName name="sdmt1000" localSheetId="5">#REF!</definedName>
    <definedName name="sdmt1000" localSheetId="4">#REF!</definedName>
    <definedName name="sdmt1000" localSheetId="0">#REF!</definedName>
    <definedName name="sdmt1000" localSheetId="7">#REF!</definedName>
    <definedName name="sdmt1000" localSheetId="15">#REF!</definedName>
    <definedName name="sdmt1000" localSheetId="9">#REF!</definedName>
    <definedName name="sdmt1000" localSheetId="8">#REF!</definedName>
    <definedName name="sdmt1000" localSheetId="3">#REF!</definedName>
    <definedName name="sdmt1000" localSheetId="6">#REF!</definedName>
    <definedName name="sdmt1000">#REF!</definedName>
    <definedName name="sdmt1200" localSheetId="14">#REF!</definedName>
    <definedName name="sdmt1200" localSheetId="5">#REF!</definedName>
    <definedName name="sdmt1200" localSheetId="4">#REF!</definedName>
    <definedName name="sdmt1200" localSheetId="0">#REF!</definedName>
    <definedName name="sdmt1200" localSheetId="7">#REF!</definedName>
    <definedName name="sdmt1200" localSheetId="15">#REF!</definedName>
    <definedName name="sdmt1200" localSheetId="9">#REF!</definedName>
    <definedName name="sdmt1200" localSheetId="8">#REF!</definedName>
    <definedName name="sdmt1200" localSheetId="3">#REF!</definedName>
    <definedName name="sdmt1200" localSheetId="6">#REF!</definedName>
    <definedName name="sdmt1200">#REF!</definedName>
    <definedName name="sdmt200" localSheetId="14">#REF!</definedName>
    <definedName name="sdmt200" localSheetId="5">#REF!</definedName>
    <definedName name="sdmt200" localSheetId="4">#REF!</definedName>
    <definedName name="sdmt200" localSheetId="0">#REF!</definedName>
    <definedName name="sdmt200" localSheetId="7">#REF!</definedName>
    <definedName name="sdmt200" localSheetId="15">#REF!</definedName>
    <definedName name="sdmt200" localSheetId="9">#REF!</definedName>
    <definedName name="sdmt200" localSheetId="8">#REF!</definedName>
    <definedName name="sdmt200" localSheetId="3">#REF!</definedName>
    <definedName name="sdmt200" localSheetId="6">#REF!</definedName>
    <definedName name="sdmt200">#REF!</definedName>
    <definedName name="sdmt400" localSheetId="14">#REF!</definedName>
    <definedName name="sdmt400" localSheetId="5">#REF!</definedName>
    <definedName name="sdmt400" localSheetId="4">#REF!</definedName>
    <definedName name="sdmt400" localSheetId="0">#REF!</definedName>
    <definedName name="sdmt400" localSheetId="7">#REF!</definedName>
    <definedName name="sdmt400" localSheetId="15">#REF!</definedName>
    <definedName name="sdmt400" localSheetId="9">#REF!</definedName>
    <definedName name="sdmt400" localSheetId="8">#REF!</definedName>
    <definedName name="sdmt400" localSheetId="3">#REF!</definedName>
    <definedName name="sdmt400" localSheetId="6">#REF!</definedName>
    <definedName name="sdmt400">#REF!</definedName>
    <definedName name="sdmt50" localSheetId="14">#REF!</definedName>
    <definedName name="sdmt50" localSheetId="5">#REF!</definedName>
    <definedName name="sdmt50" localSheetId="4">#REF!</definedName>
    <definedName name="sdmt50" localSheetId="0">#REF!</definedName>
    <definedName name="sdmt50" localSheetId="7">#REF!</definedName>
    <definedName name="sdmt50" localSheetId="15">#REF!</definedName>
    <definedName name="sdmt50" localSheetId="9">#REF!</definedName>
    <definedName name="sdmt50" localSheetId="8">#REF!</definedName>
    <definedName name="sdmt50" localSheetId="3">#REF!</definedName>
    <definedName name="sdmt50" localSheetId="6">#REF!</definedName>
    <definedName name="sdmt50">#REF!</definedName>
    <definedName name="sdmt600" localSheetId="14">#REF!</definedName>
    <definedName name="sdmt600" localSheetId="5">#REF!</definedName>
    <definedName name="sdmt600" localSheetId="4">#REF!</definedName>
    <definedName name="sdmt600" localSheetId="0">#REF!</definedName>
    <definedName name="sdmt600" localSheetId="7">#REF!</definedName>
    <definedName name="sdmt600" localSheetId="15">#REF!</definedName>
    <definedName name="sdmt600" localSheetId="9">#REF!</definedName>
    <definedName name="sdmt600" localSheetId="8">#REF!</definedName>
    <definedName name="sdmt600" localSheetId="3">#REF!</definedName>
    <definedName name="sdmt600" localSheetId="6">#REF!</definedName>
    <definedName name="sdmt600">#REF!</definedName>
    <definedName name="sdmt800" localSheetId="14">#REF!</definedName>
    <definedName name="sdmt800" localSheetId="5">#REF!</definedName>
    <definedName name="sdmt800" localSheetId="4">#REF!</definedName>
    <definedName name="sdmt800" localSheetId="0">#REF!</definedName>
    <definedName name="sdmt800" localSheetId="7">#REF!</definedName>
    <definedName name="sdmt800" localSheetId="15">#REF!</definedName>
    <definedName name="sdmt800" localSheetId="9">#REF!</definedName>
    <definedName name="sdmt800" localSheetId="8">#REF!</definedName>
    <definedName name="sdmt800" localSheetId="3">#REF!</definedName>
    <definedName name="sdmt800" localSheetId="6">#REF!</definedName>
    <definedName name="sdmt800">#REF!</definedName>
    <definedName name="Serviços" localSheetId="5">[14]Serviços!$A$3:$E$1403</definedName>
    <definedName name="Serviços" localSheetId="4">[14]Serviços!$A$3:$E$1403</definedName>
    <definedName name="Serviços" localSheetId="0">[14]Serviços!$A$3:$E$1403</definedName>
    <definedName name="Serviços" localSheetId="7">[15]Serviços!$A$3:$E$1403</definedName>
    <definedName name="Serviços" localSheetId="2">[16]Serviços!$A$3:$E$1403</definedName>
    <definedName name="Serviços" localSheetId="3">[16]Serviços!$A$3:$E$1403</definedName>
    <definedName name="Serviços" localSheetId="6">[14]Serviços!$A$3:$E$1403</definedName>
    <definedName name="Serviços">[15]Serviços!$A$3:$E$1403</definedName>
    <definedName name="Serviços_1">[17]Serviços!$A$3:$AE$2694</definedName>
    <definedName name="Serviços_10">[17]Serviços!$A$3:$AE$2694</definedName>
    <definedName name="Serviços_11">[17]Serviços!$A$3:$AE$2694</definedName>
    <definedName name="Serviços_12">[17]Serviços!$A$3:$AE$2694</definedName>
    <definedName name="Serviços_2">[17]Serviços!$A$3:$AE$2694</definedName>
    <definedName name="Serviços_3">[17]Serviços!$A$3:$AE$2694</definedName>
    <definedName name="Serviços_4">[17]Serviços!$A$3:$AE$2694</definedName>
    <definedName name="Serviços_5">[17]Serviços!$A$3:$AE$2694</definedName>
    <definedName name="Serviços_6">[17]Serviços!$A$3:$AE$2694</definedName>
    <definedName name="Serviços_7">[17]Serviços!$A$3:$AE$2694</definedName>
    <definedName name="Serviços_8">[17]Serviços!$A$3:$AE$2694</definedName>
    <definedName name="Serviços_9">[17]Serviços!$A$3:$AE$2694</definedName>
    <definedName name="SINALI" localSheetId="14">#REF!</definedName>
    <definedName name="SINALI" localSheetId="5">#REF!</definedName>
    <definedName name="SINALI" localSheetId="4">#REF!</definedName>
    <definedName name="SINALI" localSheetId="0">#REF!</definedName>
    <definedName name="SINALI" localSheetId="7">#REF!</definedName>
    <definedName name="SINALI" localSheetId="15">#REF!</definedName>
    <definedName name="SINALI" localSheetId="9">#REF!</definedName>
    <definedName name="SINALI" localSheetId="8">#REF!</definedName>
    <definedName name="SINALI" localSheetId="3">#REF!</definedName>
    <definedName name="SINALI" localSheetId="6">#REF!</definedName>
    <definedName name="SINALI">#REF!</definedName>
    <definedName name="subrog" localSheetId="14">#REF!</definedName>
    <definedName name="subrog" localSheetId="5">#REF!</definedName>
    <definedName name="subrog" localSheetId="4">#REF!</definedName>
    <definedName name="subrog" localSheetId="0">#REF!</definedName>
    <definedName name="subrog" localSheetId="7">#REF!</definedName>
    <definedName name="subrog" localSheetId="15">#REF!</definedName>
    <definedName name="subrog" localSheetId="9">#REF!</definedName>
    <definedName name="subrog" localSheetId="8">#REF!</definedName>
    <definedName name="subrog" localSheetId="3">#REF!</definedName>
    <definedName name="subrog" localSheetId="6">#REF!</definedName>
    <definedName name="subrog">#REF!</definedName>
    <definedName name="tcat" localSheetId="14">#REF!</definedName>
    <definedName name="tcat" localSheetId="5">#REF!</definedName>
    <definedName name="tcat" localSheetId="4">#REF!</definedName>
    <definedName name="tcat" localSheetId="0">#REF!</definedName>
    <definedName name="tcat" localSheetId="7">#REF!</definedName>
    <definedName name="tcat" localSheetId="15">#REF!</definedName>
    <definedName name="tcat" localSheetId="2">#REF!</definedName>
    <definedName name="tcat" localSheetId="9">#REF!</definedName>
    <definedName name="tcat" localSheetId="8">#REF!</definedName>
    <definedName name="tcat" localSheetId="3">#REF!</definedName>
    <definedName name="tcat" localSheetId="1">#REF!</definedName>
    <definedName name="tcat" localSheetId="6">#REF!</definedName>
    <definedName name="tcat">#REF!</definedName>
    <definedName name="terra" localSheetId="14">#REF!</definedName>
    <definedName name="terra" localSheetId="5">#REF!</definedName>
    <definedName name="terra" localSheetId="4">#REF!</definedName>
    <definedName name="terra" localSheetId="0">#REF!</definedName>
    <definedName name="terra" localSheetId="7">#REF!</definedName>
    <definedName name="terra" localSheetId="15">#REF!</definedName>
    <definedName name="terra" localSheetId="2">#REF!</definedName>
    <definedName name="terra" localSheetId="9">#REF!</definedName>
    <definedName name="terra" localSheetId="8">#REF!</definedName>
    <definedName name="terra" localSheetId="3">#REF!</definedName>
    <definedName name="terra" localSheetId="1">#REF!</definedName>
    <definedName name="terra" localSheetId="6">#REF!</definedName>
    <definedName name="terra">#REF!</definedName>
    <definedName name="teste" localSheetId="5">#REF!</definedName>
    <definedName name="teste" localSheetId="4">#REF!</definedName>
    <definedName name="teste" localSheetId="0">#REF!</definedName>
    <definedName name="teste" localSheetId="7">#REF!</definedName>
    <definedName name="teste" localSheetId="15">#REF!</definedName>
    <definedName name="teste" localSheetId="2">#REF!</definedName>
    <definedName name="teste" localSheetId="9">#REF!</definedName>
    <definedName name="teste" localSheetId="8">#REF!</definedName>
    <definedName name="teste" localSheetId="3">#REF!</definedName>
    <definedName name="teste" localSheetId="1">#REF!</definedName>
    <definedName name="teste" localSheetId="6">#REF!</definedName>
    <definedName name="teste">#REF!</definedName>
    <definedName name="teste2" localSheetId="5">#REF!</definedName>
    <definedName name="teste2" localSheetId="4">#REF!</definedName>
    <definedName name="teste2" localSheetId="0">#REF!</definedName>
    <definedName name="teste2" localSheetId="7">#REF!</definedName>
    <definedName name="teste2" localSheetId="15">#REF!</definedName>
    <definedName name="teste2" localSheetId="2">#REF!</definedName>
    <definedName name="teste2" localSheetId="9">#REF!</definedName>
    <definedName name="teste2" localSheetId="8">#REF!</definedName>
    <definedName name="teste2" localSheetId="3">#REF!</definedName>
    <definedName name="teste2" localSheetId="1">#REF!</definedName>
    <definedName name="teste2" localSheetId="6">#REF!</definedName>
    <definedName name="teste2">#REF!</definedName>
    <definedName name="_xlnm.Print_Titles" localSheetId="9">Cubação!$1:$9</definedName>
    <definedName name="trecho" localSheetId="14">#REF!</definedName>
    <definedName name="trecho" localSheetId="5">#REF!</definedName>
    <definedName name="trecho" localSheetId="4">#REF!</definedName>
    <definedName name="trecho" localSheetId="0">#REF!</definedName>
    <definedName name="trecho" localSheetId="7">#REF!</definedName>
    <definedName name="trecho" localSheetId="15">#REF!</definedName>
    <definedName name="trecho" localSheetId="2">#REF!</definedName>
    <definedName name="trecho" localSheetId="9">#REF!</definedName>
    <definedName name="trecho" localSheetId="8">#REF!</definedName>
    <definedName name="trecho" localSheetId="3">#REF!</definedName>
    <definedName name="trecho" localSheetId="1">#REF!</definedName>
    <definedName name="trecho" localSheetId="6">#REF!</definedName>
    <definedName name="trecho">#REF!</definedName>
    <definedName name="TSD" localSheetId="14">#REF!</definedName>
    <definedName name="TSD" localSheetId="5">#REF!</definedName>
    <definedName name="TSD" localSheetId="4">#REF!</definedName>
    <definedName name="TSD" localSheetId="0">#REF!</definedName>
    <definedName name="TSD" localSheetId="7">#REF!</definedName>
    <definedName name="TSD" localSheetId="15">#REF!</definedName>
    <definedName name="TSD" localSheetId="2">#REF!</definedName>
    <definedName name="TSD" localSheetId="9">#REF!</definedName>
    <definedName name="TSD" localSheetId="8">#REF!</definedName>
    <definedName name="TSD" localSheetId="3">#REF!</definedName>
    <definedName name="TSD" localSheetId="1">#REF!</definedName>
    <definedName name="TSD" localSheetId="6">#REF!</definedName>
    <definedName name="TSD">#REF!</definedName>
    <definedName name="TSs" localSheetId="14">#REF!</definedName>
    <definedName name="TSs" localSheetId="5">#REF!</definedName>
    <definedName name="TSs" localSheetId="4">#REF!</definedName>
    <definedName name="TSs" localSheetId="0">#REF!</definedName>
    <definedName name="TSs" localSheetId="7">#REF!</definedName>
    <definedName name="TSs" localSheetId="15">#REF!</definedName>
    <definedName name="TSs" localSheetId="2">#REF!</definedName>
    <definedName name="TSs" localSheetId="9">#REF!</definedName>
    <definedName name="TSs" localSheetId="8">#REF!</definedName>
    <definedName name="TSs" localSheetId="3">#REF!</definedName>
    <definedName name="TSs" localSheetId="1">#REF!</definedName>
    <definedName name="TSs" localSheetId="6">#REF!</definedName>
    <definedName name="TSs">#REF!</definedName>
    <definedName name="valeta" localSheetId="14">#REF!</definedName>
    <definedName name="valeta" localSheetId="5">#REF!</definedName>
    <definedName name="valeta" localSheetId="4">#REF!</definedName>
    <definedName name="valeta" localSheetId="0">#REF!</definedName>
    <definedName name="valeta" localSheetId="7">#REF!</definedName>
    <definedName name="valeta" localSheetId="15">#REF!</definedName>
    <definedName name="valeta" localSheetId="9">#REF!</definedName>
    <definedName name="valeta" localSheetId="8">#REF!</definedName>
    <definedName name="valeta" localSheetId="3">#REF!</definedName>
    <definedName name="valeta" localSheetId="6">#REF!</definedName>
    <definedName name="valeta">#REF!</definedName>
    <definedName name="volbase" localSheetId="14">#REF!</definedName>
    <definedName name="volbase" localSheetId="5">#REF!</definedName>
    <definedName name="volbase" localSheetId="4">#REF!</definedName>
    <definedName name="volbase" localSheetId="0">#REF!</definedName>
    <definedName name="volbase" localSheetId="7">#REF!</definedName>
    <definedName name="volbase" localSheetId="15">#REF!</definedName>
    <definedName name="volbase" localSheetId="9">#REF!</definedName>
    <definedName name="volbase" localSheetId="8">#REF!</definedName>
    <definedName name="volbase" localSheetId="3">#REF!</definedName>
    <definedName name="volbase" localSheetId="6">#REF!</definedName>
    <definedName name="volbase">#REF!</definedName>
    <definedName name="volsub" localSheetId="14">#REF!</definedName>
    <definedName name="volsub" localSheetId="5">#REF!</definedName>
    <definedName name="volsub" localSheetId="4">#REF!</definedName>
    <definedName name="volsub" localSheetId="0">#REF!</definedName>
    <definedName name="volsub" localSheetId="7">#REF!</definedName>
    <definedName name="volsub" localSheetId="15">#REF!</definedName>
    <definedName name="volsub" localSheetId="9">#REF!</definedName>
    <definedName name="volsub" localSheetId="8">#REF!</definedName>
    <definedName name="volsub" localSheetId="3">#REF!</definedName>
    <definedName name="volsub" localSheetId="6">#REF!</definedName>
    <definedName name="volsub">#REF!</definedName>
    <definedName name="zebra" localSheetId="14">#REF!</definedName>
    <definedName name="zebra" localSheetId="5">#REF!</definedName>
    <definedName name="zebra" localSheetId="4">#REF!</definedName>
    <definedName name="zebra" localSheetId="0">#REF!</definedName>
    <definedName name="zebra" localSheetId="7">#REF!</definedName>
    <definedName name="zebra" localSheetId="15">#REF!</definedName>
    <definedName name="zebra" localSheetId="9">#REF!</definedName>
    <definedName name="zebra" localSheetId="8">#REF!</definedName>
    <definedName name="zebra" localSheetId="3">#REF!</definedName>
    <definedName name="zebra" localSheetId="6">#REF!</definedName>
    <definedName name="zebra">#REF!</definedName>
    <definedName name="zenil" localSheetId="14">#REF!</definedName>
    <definedName name="zenil" localSheetId="5">#REF!</definedName>
    <definedName name="zenil" localSheetId="4">#REF!</definedName>
    <definedName name="zenil" localSheetId="0">#REF!</definedName>
    <definedName name="zenil" localSheetId="7">#REF!</definedName>
    <definedName name="zenil" localSheetId="15">#REF!</definedName>
    <definedName name="zenil" localSheetId="2">#REF!</definedName>
    <definedName name="zenil" localSheetId="9">#REF!</definedName>
    <definedName name="zenil" localSheetId="8">#REF!</definedName>
    <definedName name="zenil" localSheetId="3">#REF!</definedName>
    <definedName name="zenil" localSheetId="1">#REF!</definedName>
    <definedName name="zenil" localSheetId="6">#REF!</definedName>
    <definedName name="zenil">#REF!</definedName>
  </definedNames>
  <calcPr calcId="144525" iterateDelta="1E-4"/>
</workbook>
</file>

<file path=xl/calcChain.xml><?xml version="1.0" encoding="utf-8"?>
<calcChain xmlns="http://schemas.openxmlformats.org/spreadsheetml/2006/main">
  <c r="G39" i="32" l="1"/>
  <c r="A11" i="22" l="1"/>
  <c r="G137" i="32"/>
  <c r="G136" i="32"/>
  <c r="G135" i="32"/>
  <c r="G134" i="32"/>
  <c r="G133" i="32"/>
  <c r="G132" i="32"/>
  <c r="G131" i="32"/>
  <c r="G138" i="32" l="1"/>
  <c r="F11" i="22" s="1"/>
  <c r="E13" i="32"/>
  <c r="A27" i="32" l="1"/>
  <c r="A25" i="32"/>
  <c r="A21" i="22"/>
  <c r="A20" i="22"/>
  <c r="E52" i="32"/>
  <c r="G52" i="32" s="1"/>
  <c r="E51" i="32"/>
  <c r="G51" i="32" s="1"/>
  <c r="E50" i="32"/>
  <c r="G50" i="32" s="1"/>
  <c r="E48" i="32"/>
  <c r="G48" i="32" s="1"/>
  <c r="G45" i="32"/>
  <c r="G44" i="32"/>
  <c r="G42" i="32"/>
  <c r="G41" i="32"/>
  <c r="E127" i="32"/>
  <c r="G127" i="32" s="1"/>
  <c r="G125" i="32"/>
  <c r="G124" i="32"/>
  <c r="G122" i="32"/>
  <c r="G121" i="32"/>
  <c r="E116" i="32"/>
  <c r="G116" i="32" s="1"/>
  <c r="G109" i="32"/>
  <c r="G110" i="32"/>
  <c r="G114" i="32"/>
  <c r="G113" i="32"/>
  <c r="G112" i="32"/>
  <c r="G108" i="32"/>
  <c r="G106" i="32"/>
  <c r="G105" i="32"/>
  <c r="E99" i="32"/>
  <c r="E98" i="32"/>
  <c r="G98" i="32" s="1"/>
  <c r="E100" i="32"/>
  <c r="G100" i="32" s="1"/>
  <c r="E96" i="32"/>
  <c r="G96" i="32" s="1"/>
  <c r="G99" i="32"/>
  <c r="G94" i="32"/>
  <c r="G93" i="32"/>
  <c r="G92" i="32"/>
  <c r="G91" i="32"/>
  <c r="G89" i="32"/>
  <c r="G87" i="32"/>
  <c r="G86" i="32"/>
  <c r="G85" i="32"/>
  <c r="G128" i="32" l="1"/>
  <c r="G117" i="32"/>
  <c r="G73" i="32"/>
  <c r="G74" i="32"/>
  <c r="G75" i="32"/>
  <c r="E81" i="32"/>
  <c r="G81" i="32" s="1"/>
  <c r="E79" i="32"/>
  <c r="G79" i="32" s="1"/>
  <c r="E80" i="32"/>
  <c r="G80" i="32" s="1"/>
  <c r="E77" i="32"/>
  <c r="G77" i="32" s="1"/>
  <c r="E61" i="32"/>
  <c r="E32" i="32"/>
  <c r="G32" i="32" s="1"/>
  <c r="E31" i="32"/>
  <c r="G31" i="32" s="1"/>
  <c r="E33" i="32"/>
  <c r="G33" i="32" s="1"/>
  <c r="E29" i="32"/>
  <c r="G29" i="32" s="1"/>
  <c r="E14" i="32"/>
  <c r="X19" i="26"/>
  <c r="V19" i="26"/>
  <c r="T19" i="26"/>
  <c r="R19" i="26"/>
  <c r="P19" i="26"/>
  <c r="N19" i="26"/>
  <c r="L19" i="26"/>
  <c r="J19" i="26"/>
  <c r="H19" i="26"/>
  <c r="G101" i="32" l="1"/>
  <c r="G46" i="32" s="1"/>
  <c r="G53" i="32" s="1"/>
  <c r="F20" i="22" s="1"/>
  <c r="G13" i="32"/>
  <c r="K18" i="22"/>
  <c r="G67" i="32" l="1"/>
  <c r="G68" i="32"/>
  <c r="G72" i="32"/>
  <c r="G70" i="32"/>
  <c r="G66" i="32"/>
  <c r="G82" i="32" l="1"/>
  <c r="G27" i="32" l="1"/>
  <c r="L18" i="22"/>
  <c r="K16" i="7" l="1"/>
  <c r="K17" i="7"/>
  <c r="K18" i="7"/>
  <c r="K19" i="7"/>
  <c r="K20" i="7"/>
  <c r="K21" i="7"/>
  <c r="I21" i="7"/>
  <c r="I20" i="7"/>
  <c r="I19" i="7"/>
  <c r="I18" i="7"/>
  <c r="I17" i="7"/>
  <c r="I16" i="7"/>
  <c r="I15" i="7"/>
  <c r="I14" i="7"/>
  <c r="I13" i="7"/>
  <c r="I12" i="7"/>
  <c r="I11" i="7"/>
  <c r="I10" i="7"/>
  <c r="K15" i="6"/>
  <c r="K16" i="6"/>
  <c r="K17" i="6"/>
  <c r="K18" i="6"/>
  <c r="K19" i="6"/>
  <c r="K20" i="6"/>
  <c r="I21" i="6"/>
  <c r="I20" i="6"/>
  <c r="I19" i="6"/>
  <c r="I18" i="6"/>
  <c r="I17" i="6"/>
  <c r="I16" i="6"/>
  <c r="I15" i="6"/>
  <c r="I14" i="6"/>
  <c r="I13" i="6"/>
  <c r="I12" i="6"/>
  <c r="I11" i="6"/>
  <c r="I10" i="6"/>
  <c r="I21" i="5"/>
  <c r="I20" i="5"/>
  <c r="I19" i="5"/>
  <c r="I18" i="5"/>
  <c r="I17" i="5"/>
  <c r="I16" i="5"/>
  <c r="I15" i="5"/>
  <c r="I14" i="5"/>
  <c r="I13" i="5"/>
  <c r="I12" i="5"/>
  <c r="I11" i="5"/>
  <c r="I10" i="5"/>
  <c r="K16" i="3"/>
  <c r="K17" i="3"/>
  <c r="K18" i="3"/>
  <c r="K19" i="3"/>
  <c r="K20" i="3"/>
  <c r="K21" i="3"/>
  <c r="K22" i="3"/>
  <c r="I21" i="3"/>
  <c r="I20" i="3"/>
  <c r="I19" i="3"/>
  <c r="I18" i="3"/>
  <c r="I17" i="3"/>
  <c r="I16" i="3"/>
  <c r="I15" i="3"/>
  <c r="I14" i="3"/>
  <c r="I13" i="3"/>
  <c r="I12" i="3"/>
  <c r="I11" i="3"/>
  <c r="I10" i="3"/>
  <c r="K15" i="2"/>
  <c r="K16" i="2"/>
  <c r="K17" i="2"/>
  <c r="K18" i="2"/>
  <c r="K19" i="2"/>
  <c r="K20" i="2"/>
  <c r="K21" i="2"/>
  <c r="K22" i="2"/>
  <c r="I21" i="2"/>
  <c r="I20" i="2"/>
  <c r="I19" i="2"/>
  <c r="I18" i="2"/>
  <c r="I17" i="2"/>
  <c r="I16" i="2"/>
  <c r="I15" i="2"/>
  <c r="I14" i="2"/>
  <c r="I13" i="2"/>
  <c r="I12" i="2"/>
  <c r="I11" i="2"/>
  <c r="I10" i="2"/>
  <c r="K11" i="4"/>
  <c r="K12" i="4"/>
  <c r="K13" i="4"/>
  <c r="K14" i="4"/>
  <c r="K15" i="4"/>
  <c r="K16" i="4"/>
  <c r="K17" i="4"/>
  <c r="M17" i="4" s="1"/>
  <c r="K18" i="4"/>
  <c r="K19" i="4"/>
  <c r="K20" i="4"/>
  <c r="K21" i="4"/>
  <c r="M21" i="4" s="1"/>
  <c r="K22" i="4"/>
  <c r="K10" i="4"/>
  <c r="M16" i="4"/>
  <c r="M18" i="4"/>
  <c r="M20" i="4"/>
  <c r="I21" i="4"/>
  <c r="I20" i="4"/>
  <c r="I19" i="4"/>
  <c r="I18" i="4"/>
  <c r="I17" i="4"/>
  <c r="I16" i="4"/>
  <c r="M19" i="4" l="1"/>
  <c r="G26" i="32" l="1"/>
  <c r="G23" i="32"/>
  <c r="G22" i="32"/>
  <c r="G20" i="32"/>
  <c r="G57" i="32"/>
  <c r="G59" i="32"/>
  <c r="G61" i="32"/>
  <c r="F11" i="33" l="1"/>
  <c r="F11" i="26"/>
  <c r="E7" i="30" l="1"/>
  <c r="E6" i="30"/>
  <c r="N58" i="36" l="1"/>
  <c r="L56" i="36"/>
  <c r="G56" i="36"/>
  <c r="I56" i="36" s="1"/>
  <c r="R55" i="36"/>
  <c r="L55" i="36"/>
  <c r="G55" i="36"/>
  <c r="I55" i="36" s="1"/>
  <c r="L54" i="36"/>
  <c r="G54" i="36"/>
  <c r="I54" i="36" s="1"/>
  <c r="L53" i="36"/>
  <c r="G53" i="36"/>
  <c r="I53" i="36" s="1"/>
  <c r="N53" i="36" s="1"/>
  <c r="L51" i="36"/>
  <c r="I51" i="36"/>
  <c r="L50" i="36"/>
  <c r="G50" i="36"/>
  <c r="I50" i="36" s="1"/>
  <c r="L49" i="36"/>
  <c r="G49" i="36"/>
  <c r="I49" i="36" s="1"/>
  <c r="L47" i="36"/>
  <c r="G47" i="36"/>
  <c r="I47" i="36" s="1"/>
  <c r="N47" i="36" s="1"/>
  <c r="L46" i="36"/>
  <c r="G46" i="36"/>
  <c r="I46" i="36" s="1"/>
  <c r="L45" i="36"/>
  <c r="G45" i="36"/>
  <c r="I45" i="36" s="1"/>
  <c r="L44" i="36"/>
  <c r="G44" i="36"/>
  <c r="I44" i="36" s="1"/>
  <c r="L43" i="36"/>
  <c r="G43" i="36"/>
  <c r="I43" i="36" s="1"/>
  <c r="N43" i="36" s="1"/>
  <c r="L42" i="36"/>
  <c r="G42" i="36"/>
  <c r="I42" i="36" s="1"/>
  <c r="L41" i="36"/>
  <c r="G41" i="36"/>
  <c r="I41" i="36" s="1"/>
  <c r="L40" i="36"/>
  <c r="G40" i="36"/>
  <c r="I40" i="36" s="1"/>
  <c r="L39" i="36"/>
  <c r="G39" i="36"/>
  <c r="I39" i="36" s="1"/>
  <c r="N39" i="36" s="1"/>
  <c r="L38" i="36"/>
  <c r="G38" i="36"/>
  <c r="I38" i="36" s="1"/>
  <c r="L36" i="36"/>
  <c r="I36" i="36"/>
  <c r="L35" i="36"/>
  <c r="G35" i="36"/>
  <c r="I35" i="36" s="1"/>
  <c r="L34" i="36"/>
  <c r="G34" i="36"/>
  <c r="I34" i="36" s="1"/>
  <c r="N34" i="36" s="1"/>
  <c r="L33" i="36"/>
  <c r="G33" i="36"/>
  <c r="I33" i="36" s="1"/>
  <c r="L31" i="36"/>
  <c r="I31" i="36"/>
  <c r="L30" i="36"/>
  <c r="G30" i="36"/>
  <c r="I30" i="36" s="1"/>
  <c r="L29" i="36"/>
  <c r="G29" i="36"/>
  <c r="I29" i="36" s="1"/>
  <c r="N29" i="36" s="1"/>
  <c r="L28" i="36"/>
  <c r="G28" i="36"/>
  <c r="I28" i="36" s="1"/>
  <c r="L27" i="36"/>
  <c r="G27" i="36"/>
  <c r="I27" i="36" s="1"/>
  <c r="L26" i="36"/>
  <c r="G26" i="36"/>
  <c r="I26" i="36" s="1"/>
  <c r="L25" i="36"/>
  <c r="G25" i="36"/>
  <c r="I25" i="36" s="1"/>
  <c r="N25" i="36" s="1"/>
  <c r="L24" i="36"/>
  <c r="G24" i="36"/>
  <c r="I24" i="36" s="1"/>
  <c r="L23" i="36"/>
  <c r="G23" i="36"/>
  <c r="I23" i="36" s="1"/>
  <c r="L22" i="36"/>
  <c r="G22" i="36"/>
  <c r="I22" i="36" s="1"/>
  <c r="L20" i="36"/>
  <c r="I20" i="36"/>
  <c r="N20" i="36" s="1"/>
  <c r="L19" i="36"/>
  <c r="G19" i="36"/>
  <c r="I19" i="36" s="1"/>
  <c r="L18" i="36"/>
  <c r="G18" i="36"/>
  <c r="I18" i="36" s="1"/>
  <c r="L17" i="36"/>
  <c r="G17" i="36"/>
  <c r="I17" i="36" s="1"/>
  <c r="L16" i="36"/>
  <c r="G16" i="36"/>
  <c r="I16" i="36" s="1"/>
  <c r="N16" i="36" s="1"/>
  <c r="L15" i="36"/>
  <c r="G15" i="36"/>
  <c r="I15" i="36" s="1"/>
  <c r="L14" i="36"/>
  <c r="G14" i="36"/>
  <c r="I14" i="36" s="1"/>
  <c r="L13" i="36"/>
  <c r="G13" i="36"/>
  <c r="I13" i="36" s="1"/>
  <c r="L12" i="36"/>
  <c r="G12" i="36"/>
  <c r="I12" i="36" s="1"/>
  <c r="N12" i="36" s="1"/>
  <c r="L11" i="36"/>
  <c r="G11" i="36"/>
  <c r="I11" i="36" s="1"/>
  <c r="N56" i="36" l="1"/>
  <c r="N14" i="36"/>
  <c r="N18" i="36"/>
  <c r="N23" i="36"/>
  <c r="N27" i="36"/>
  <c r="N31" i="36"/>
  <c r="N36" i="36"/>
  <c r="N41" i="36"/>
  <c r="N45" i="36"/>
  <c r="N50" i="36"/>
  <c r="N55" i="36"/>
  <c r="N15" i="36"/>
  <c r="N19" i="36"/>
  <c r="N24" i="36"/>
  <c r="N28" i="36"/>
  <c r="N33" i="36"/>
  <c r="N38" i="36"/>
  <c r="N42" i="36"/>
  <c r="N46" i="36"/>
  <c r="N51" i="36"/>
  <c r="N13" i="36"/>
  <c r="N17" i="36"/>
  <c r="N22" i="36"/>
  <c r="N26" i="36"/>
  <c r="N30" i="36"/>
  <c r="N35" i="36"/>
  <c r="N40" i="36"/>
  <c r="N44" i="36"/>
  <c r="N49" i="36"/>
  <c r="N54" i="36"/>
  <c r="O58" i="36"/>
  <c r="N11" i="36"/>
  <c r="I59" i="36"/>
  <c r="N59" i="36" l="1"/>
  <c r="O47" i="36"/>
  <c r="O36" i="36"/>
  <c r="O56" i="36"/>
  <c r="O51" i="36"/>
  <c r="O20" i="36"/>
  <c r="O31" i="36"/>
  <c r="H58" i="32"/>
  <c r="P47" i="36" l="1"/>
  <c r="B26" i="33" l="1"/>
  <c r="B23" i="26"/>
  <c r="L22" i="4"/>
  <c r="D22" i="29" l="1"/>
  <c r="G62" i="32" l="1"/>
  <c r="G25" i="32" s="1"/>
  <c r="G34" i="32" s="1"/>
  <c r="F21" i="22" s="1"/>
  <c r="A9" i="33" l="1"/>
  <c r="A9" i="26"/>
  <c r="B24" i="33"/>
  <c r="L21" i="33"/>
  <c r="J21" i="33"/>
  <c r="H21" i="33"/>
  <c r="F21" i="33"/>
  <c r="B20" i="33"/>
  <c r="A10" i="33"/>
  <c r="F5" i="33"/>
  <c r="B21" i="26"/>
  <c r="C7" i="32" l="1"/>
  <c r="F3" i="30"/>
  <c r="F5" i="26"/>
  <c r="C6" i="32"/>
  <c r="C5" i="32"/>
  <c r="C4" i="32"/>
  <c r="C3" i="32"/>
  <c r="C2" i="32"/>
  <c r="A15" i="22"/>
  <c r="C15" i="22"/>
  <c r="G14" i="32"/>
  <c r="A41" i="31"/>
  <c r="A40" i="31"/>
  <c r="A39" i="31"/>
  <c r="A10" i="26"/>
  <c r="B7" i="30"/>
  <c r="B6" i="30"/>
  <c r="B5" i="30"/>
  <c r="B4" i="30"/>
  <c r="I7" i="30"/>
  <c r="A5" i="29"/>
  <c r="A4" i="29"/>
  <c r="A3" i="29"/>
  <c r="A2" i="29"/>
  <c r="A2" i="28"/>
  <c r="A4" i="28"/>
  <c r="A5" i="28"/>
  <c r="A3" i="28"/>
  <c r="D16" i="29"/>
  <c r="D25" i="29" s="1"/>
  <c r="D10" i="29"/>
  <c r="D19" i="28"/>
  <c r="K6" i="33" s="1"/>
  <c r="D16" i="28"/>
  <c r="D10" i="28"/>
  <c r="E7" i="22" l="1"/>
  <c r="I8" i="30"/>
  <c r="K7" i="33"/>
  <c r="E6" i="22"/>
  <c r="W6" i="26"/>
  <c r="W7" i="26"/>
  <c r="G21" i="22" l="1"/>
  <c r="H21" i="22" s="1"/>
  <c r="I21" i="22" s="1"/>
  <c r="J21" i="22" s="1"/>
  <c r="G19" i="22"/>
  <c r="H19" i="22" s="1"/>
  <c r="I19" i="22" s="1"/>
  <c r="J19" i="22" s="1"/>
  <c r="G20" i="22"/>
  <c r="H20" i="22" s="1"/>
  <c r="I20" i="22" s="1"/>
  <c r="J20" i="22" s="1"/>
  <c r="G18" i="22"/>
  <c r="H18" i="22" s="1"/>
  <c r="I18" i="22" s="1"/>
  <c r="J18" i="22" s="1"/>
  <c r="G15" i="22"/>
  <c r="J17" i="22" l="1"/>
  <c r="D23" i="26" s="1"/>
  <c r="V23" i="26" l="1"/>
  <c r="U23" i="26" s="1"/>
  <c r="R23" i="26"/>
  <c r="Q23" i="26" s="1"/>
  <c r="N23" i="26"/>
  <c r="M23" i="26" s="1"/>
  <c r="J23" i="26"/>
  <c r="I23" i="26" s="1"/>
  <c r="F23" i="26"/>
  <c r="E23" i="26" s="1"/>
  <c r="X23" i="26"/>
  <c r="W23" i="26" s="1"/>
  <c r="T23" i="26"/>
  <c r="S23" i="26" s="1"/>
  <c r="P23" i="26"/>
  <c r="O23" i="26" s="1"/>
  <c r="L23" i="26"/>
  <c r="K23" i="26" s="1"/>
  <c r="H23" i="26"/>
  <c r="G23" i="26" s="1"/>
  <c r="D26" i="33"/>
  <c r="E11" i="22"/>
  <c r="L26" i="33" l="1"/>
  <c r="J26" i="33"/>
  <c r="A24" i="27"/>
  <c r="I21" i="27"/>
  <c r="K21" i="27" s="1"/>
  <c r="I20" i="27"/>
  <c r="K20" i="27" s="1"/>
  <c r="I19" i="27"/>
  <c r="K19" i="27" s="1"/>
  <c r="I18" i="27"/>
  <c r="K18" i="27" s="1"/>
  <c r="I17" i="27"/>
  <c r="K17" i="27" s="1"/>
  <c r="I16" i="27"/>
  <c r="K16" i="27" s="1"/>
  <c r="I15" i="27"/>
  <c r="K15" i="27" s="1"/>
  <c r="I14" i="27"/>
  <c r="K14" i="27" s="1"/>
  <c r="I13" i="27"/>
  <c r="K13" i="27" s="1"/>
  <c r="I12" i="27"/>
  <c r="K12" i="27" s="1"/>
  <c r="I11" i="27"/>
  <c r="K11" i="27" s="1"/>
  <c r="C4" i="27"/>
  <c r="A1" i="27"/>
  <c r="K23" i="27" l="1"/>
  <c r="C6" i="7"/>
  <c r="C5" i="7"/>
  <c r="C4" i="7"/>
  <c r="C6" i="6"/>
  <c r="C5" i="6"/>
  <c r="C4" i="6"/>
  <c r="C6" i="5"/>
  <c r="C5" i="5"/>
  <c r="C4" i="5"/>
  <c r="C6" i="4"/>
  <c r="C5" i="4"/>
  <c r="C4" i="4"/>
  <c r="C6" i="3"/>
  <c r="C5" i="3"/>
  <c r="C4" i="3"/>
  <c r="A1" i="7"/>
  <c r="A1" i="6"/>
  <c r="A1" i="5"/>
  <c r="A1" i="4"/>
  <c r="A1" i="3"/>
  <c r="A24" i="7"/>
  <c r="A24" i="6"/>
  <c r="A24" i="5"/>
  <c r="A24" i="3"/>
  <c r="M22" i="4"/>
  <c r="K15" i="7"/>
  <c r="K14" i="7"/>
  <c r="K13" i="7"/>
  <c r="K12" i="7"/>
  <c r="K11" i="7"/>
  <c r="K10" i="7"/>
  <c r="K21" i="6"/>
  <c r="K14" i="6"/>
  <c r="K13" i="6"/>
  <c r="K12" i="6"/>
  <c r="K11" i="6"/>
  <c r="K10" i="6"/>
  <c r="I15" i="4"/>
  <c r="M15" i="4" s="1"/>
  <c r="I14" i="4"/>
  <c r="M14" i="4" s="1"/>
  <c r="I13" i="4"/>
  <c r="M13" i="4" s="1"/>
  <c r="I12" i="4"/>
  <c r="M12" i="4" s="1"/>
  <c r="I11" i="4"/>
  <c r="M11" i="4" s="1"/>
  <c r="I10" i="4"/>
  <c r="M10" i="4" s="1"/>
  <c r="K15" i="3"/>
  <c r="K14" i="3"/>
  <c r="K13" i="3"/>
  <c r="K12" i="3"/>
  <c r="K11" i="3"/>
  <c r="K10" i="3"/>
  <c r="N70" i="22"/>
  <c r="K22" i="7"/>
  <c r="K22" i="6"/>
  <c r="K14" i="2"/>
  <c r="K13" i="2"/>
  <c r="K12" i="2"/>
  <c r="K11" i="2"/>
  <c r="K10" i="2"/>
  <c r="K23" i="7" l="1"/>
  <c r="K23" i="6"/>
  <c r="I23" i="5"/>
  <c r="K23" i="3"/>
  <c r="K23" i="2"/>
  <c r="M23" i="4"/>
  <c r="I23" i="3"/>
  <c r="I23" i="2"/>
  <c r="G12" i="22" l="1"/>
  <c r="H12" i="22" s="1"/>
  <c r="I12" i="22" s="1"/>
  <c r="J12" i="22" s="1"/>
  <c r="G11" i="22"/>
  <c r="H11" i="22" s="1"/>
  <c r="I11" i="22" s="1"/>
  <c r="J11" i="22" s="1"/>
  <c r="F19" i="26" s="1"/>
  <c r="G15" i="32" l="1"/>
  <c r="F15" i="22" s="1"/>
  <c r="H15" i="22" s="1"/>
  <c r="I15" i="22" s="1"/>
  <c r="J15" i="22" s="1"/>
  <c r="J14" i="22" s="1"/>
  <c r="D20" i="33" s="1"/>
  <c r="J10" i="22"/>
  <c r="J23" i="22" l="1"/>
  <c r="D18" i="33"/>
  <c r="L18" i="33" s="1"/>
  <c r="D21" i="26"/>
  <c r="F20" i="33"/>
  <c r="H20" i="33"/>
  <c r="L20" i="33"/>
  <c r="J20" i="33"/>
  <c r="D19" i="26"/>
  <c r="W19" i="26" l="1"/>
  <c r="O19" i="26"/>
  <c r="G19" i="26"/>
  <c r="M19" i="26"/>
  <c r="K19" i="26"/>
  <c r="U19" i="26"/>
  <c r="I19" i="26"/>
  <c r="S19" i="26"/>
  <c r="Q19" i="26"/>
  <c r="E19" i="26"/>
  <c r="V21" i="26"/>
  <c r="U21" i="26" s="1"/>
  <c r="R21" i="26"/>
  <c r="Q21" i="26" s="1"/>
  <c r="N21" i="26"/>
  <c r="J21" i="26"/>
  <c r="F21" i="26"/>
  <c r="X21" i="26"/>
  <c r="T21" i="26"/>
  <c r="S21" i="26" s="1"/>
  <c r="P21" i="26"/>
  <c r="L21" i="26"/>
  <c r="H21" i="26"/>
  <c r="H18" i="33"/>
  <c r="F18" i="33"/>
  <c r="J18" i="33"/>
  <c r="D22" i="33"/>
  <c r="L22" i="33" s="1"/>
  <c r="J29" i="22"/>
  <c r="R24" i="26" l="1"/>
  <c r="P24" i="26"/>
  <c r="O21" i="26"/>
  <c r="J24" i="26"/>
  <c r="I21" i="26"/>
  <c r="M21" i="26"/>
  <c r="N24" i="26"/>
  <c r="H24" i="26"/>
  <c r="G21" i="26"/>
  <c r="X24" i="26"/>
  <c r="W21" i="26"/>
  <c r="L24" i="26"/>
  <c r="K21" i="26"/>
  <c r="E21" i="26"/>
  <c r="F24" i="26"/>
  <c r="T24" i="26"/>
  <c r="V24" i="26"/>
  <c r="F22" i="33"/>
  <c r="J22" i="33"/>
  <c r="H22" i="33"/>
  <c r="Y21" i="26" l="1"/>
  <c r="D24" i="33"/>
  <c r="K23" i="22"/>
  <c r="D25" i="26" l="1"/>
  <c r="L24" i="33"/>
  <c r="L27" i="33" s="1"/>
  <c r="D28" i="33"/>
  <c r="J24" i="33"/>
  <c r="J27" i="33" s="1"/>
  <c r="D13" i="30"/>
  <c r="H24" i="33"/>
  <c r="H27" i="33" s="1"/>
  <c r="K27" i="22"/>
  <c r="F24" i="33"/>
  <c r="F27" i="33" s="1"/>
  <c r="Q24" i="26" l="1"/>
  <c r="K24" i="26"/>
  <c r="S24" i="26"/>
  <c r="U24" i="26"/>
  <c r="M24" i="26"/>
  <c r="O24" i="26"/>
  <c r="H13" i="30"/>
  <c r="H15" i="30" s="1"/>
  <c r="I24" i="26"/>
  <c r="G27" i="33"/>
  <c r="K27" i="33"/>
  <c r="I27" i="33"/>
  <c r="E27" i="33"/>
  <c r="F28" i="33"/>
  <c r="D15" i="30"/>
  <c r="E13" i="30" s="1"/>
  <c r="F25" i="26"/>
  <c r="E24" i="26"/>
  <c r="W24" i="26"/>
  <c r="G24" i="26"/>
  <c r="I13" i="30" l="1"/>
  <c r="F13" i="30"/>
  <c r="F15" i="30" s="1"/>
  <c r="E28" i="33"/>
  <c r="H28" i="33"/>
  <c r="E25" i="26"/>
  <c r="H25" i="26"/>
  <c r="J25" i="26" s="1"/>
  <c r="L25" i="26" s="1"/>
  <c r="N25" i="26" s="1"/>
  <c r="P25" i="26" s="1"/>
  <c r="G13" i="30" l="1"/>
  <c r="G28" i="33"/>
  <c r="J28" i="33"/>
  <c r="G25" i="26"/>
  <c r="K25" i="26" l="1"/>
  <c r="I28" i="33"/>
  <c r="L28" i="33"/>
  <c r="K28" i="33" s="1"/>
  <c r="I25" i="26"/>
  <c r="M25" i="26" l="1"/>
  <c r="O25" i="26" l="1"/>
  <c r="R25" i="26"/>
  <c r="Q25" i="26" l="1"/>
  <c r="T25" i="26"/>
  <c r="S25" i="26" l="1"/>
  <c r="V25" i="26"/>
  <c r="U25" i="26" l="1"/>
  <c r="X25" i="26"/>
  <c r="W25" i="26" s="1"/>
</calcChain>
</file>

<file path=xl/sharedStrings.xml><?xml version="1.0" encoding="utf-8"?>
<sst xmlns="http://schemas.openxmlformats.org/spreadsheetml/2006/main" count="964" uniqueCount="363">
  <si>
    <t>Código</t>
  </si>
  <si>
    <t>Item</t>
  </si>
  <si>
    <t>ESPECIFICAÇÃO</t>
  </si>
  <si>
    <t>Quantidade</t>
  </si>
  <si>
    <t>Unid.</t>
  </si>
  <si>
    <t>1.0</t>
  </si>
  <si>
    <t>SERVIÇOS PRELIMINARES</t>
  </si>
  <si>
    <t>1.1</t>
  </si>
  <si>
    <t>m2</t>
  </si>
  <si>
    <t>1.2</t>
  </si>
  <si>
    <t>2.0</t>
  </si>
  <si>
    <t>2.1</t>
  </si>
  <si>
    <t>2.2</t>
  </si>
  <si>
    <t>2.3</t>
  </si>
  <si>
    <t>3.0</t>
  </si>
  <si>
    <t>3.1</t>
  </si>
  <si>
    <t>m</t>
  </si>
  <si>
    <t>4.0</t>
  </si>
  <si>
    <t>TERRAPLENAGEM E PAVIMENTAÇÃO</t>
  </si>
  <si>
    <t xml:space="preserve">                                                           T O T A L  DO  ORÇAMENTO</t>
  </si>
  <si>
    <t>PLANILHA PARA CÁLCULO</t>
  </si>
  <si>
    <t>Obra:</t>
  </si>
  <si>
    <t>Escav mecân mat 1ª categ., prov de corte de subleito</t>
  </si>
  <si>
    <t>Local:</t>
  </si>
  <si>
    <t>Bairro:</t>
  </si>
  <si>
    <t>(m³)</t>
  </si>
  <si>
    <t>Munic.:</t>
  </si>
  <si>
    <t>Sorriso</t>
  </si>
  <si>
    <t>Avenidas/Ruas</t>
  </si>
  <si>
    <t>Extensão</t>
  </si>
  <si>
    <t>Largura</t>
  </si>
  <si>
    <t>Área</t>
  </si>
  <si>
    <t>Espess. Média</t>
  </si>
  <si>
    <t>Volume</t>
  </si>
  <si>
    <t>OBSERVAÇÃO</t>
  </si>
  <si>
    <t>(m)</t>
  </si>
  <si>
    <t>(m²)</t>
  </si>
  <si>
    <t xml:space="preserve"> </t>
  </si>
  <si>
    <t>Espessura</t>
  </si>
  <si>
    <t>Carga e descarga mec de solo</t>
  </si>
  <si>
    <t>FOLHA Nº 01/01</t>
  </si>
  <si>
    <t>(m³.km)</t>
  </si>
  <si>
    <t>(km)</t>
  </si>
  <si>
    <t>Transporte</t>
  </si>
  <si>
    <t>DMT</t>
  </si>
  <si>
    <t>1ª categ com caminhão basc</t>
  </si>
  <si>
    <t>Transporte de material escav.</t>
  </si>
  <si>
    <t/>
  </si>
  <si>
    <t>Total - Sub-Leito</t>
  </si>
  <si>
    <t>SUBLEITO</t>
  </si>
  <si>
    <t>Sem Mistura Sub-base</t>
  </si>
  <si>
    <t xml:space="preserve">Estabil. Granulom de Solo </t>
  </si>
  <si>
    <t>Total -</t>
  </si>
  <si>
    <t>Sem Mistura - Base</t>
  </si>
  <si>
    <t xml:space="preserve">Total </t>
  </si>
  <si>
    <t>Total</t>
  </si>
  <si>
    <t>TOTAL</t>
  </si>
  <si>
    <t>BDI</t>
  </si>
  <si>
    <t>Indicador Físico</t>
  </si>
  <si>
    <t>PREÇO R$</t>
  </si>
  <si>
    <t>Custo Direto</t>
  </si>
  <si>
    <t>P. Total</t>
  </si>
  <si>
    <t>Placa de obra em chapa de aço galvanizado</t>
  </si>
  <si>
    <t>2.4</t>
  </si>
  <si>
    <t>ÁREA URBANA</t>
  </si>
  <si>
    <t>ITEM</t>
  </si>
  <si>
    <t>SERVIÇOS</t>
  </si>
  <si>
    <t>DIAS CONSECUTIVOS</t>
  </si>
  <si>
    <t>DISCRIMINAÇÃO</t>
  </si>
  <si>
    <t>30 dias</t>
  </si>
  <si>
    <t>60 dias</t>
  </si>
  <si>
    <t>(R$)</t>
  </si>
  <si>
    <t>%</t>
  </si>
  <si>
    <t>VALOR</t>
  </si>
  <si>
    <t>SERV. PRELIMINARES</t>
  </si>
  <si>
    <t xml:space="preserve"> FATURAMENTO SIMPLES (R$)</t>
  </si>
  <si>
    <t xml:space="preserve"> FATURAMENTO ACUMULADO (R$)</t>
  </si>
  <si>
    <t>COMPOSIÇÃO ANALÍTICA DA TAXA DE BONIFICAÇÃO E DESPESAS INDIRETAS (BDI)</t>
  </si>
  <si>
    <t>CUSTOS INDIRETOS</t>
  </si>
  <si>
    <t>1.3</t>
  </si>
  <si>
    <t>1.4</t>
  </si>
  <si>
    <t>Riscos</t>
  </si>
  <si>
    <t>1.5</t>
  </si>
  <si>
    <t>Despesas Financeiras</t>
  </si>
  <si>
    <t>TRIBUTOS</t>
  </si>
  <si>
    <t>Pis</t>
  </si>
  <si>
    <t>Cofins</t>
  </si>
  <si>
    <t>LUCRO</t>
  </si>
  <si>
    <t>Lucro</t>
  </si>
  <si>
    <t>TAXA TOTAL DE BDI</t>
  </si>
  <si>
    <t>Área de Contornos e Irregular</t>
  </si>
  <si>
    <t>Execução de Pavimentação Asfáltica</t>
  </si>
  <si>
    <t>Ruas do Bairro Nova Aliança</t>
  </si>
  <si>
    <t>Nova Aliança</t>
  </si>
  <si>
    <t>PREFEITURA MUNICIPAL DE SORRISO</t>
  </si>
  <si>
    <t>Rua Lobo Guará</t>
  </si>
  <si>
    <t>Rua Ari Maicá</t>
  </si>
  <si>
    <t>Rua Rio Branco</t>
  </si>
  <si>
    <t>Rua Adimilson Izidoro Soares</t>
  </si>
  <si>
    <t>Rua Alecrino de Souza</t>
  </si>
  <si>
    <t xml:space="preserve">Volume </t>
  </si>
  <si>
    <t xml:space="preserve"> PAVIMENTAÇÃO ASFÁLTICA </t>
  </si>
  <si>
    <t>I  →  Incidência de Impostos (PIS, COFINS e ISS)</t>
  </si>
  <si>
    <t>L  →  Taxa de Lucro/Remuneração</t>
  </si>
  <si>
    <t>DF    →  Despesas Financeiras</t>
  </si>
  <si>
    <t>G     →  Garantia</t>
  </si>
  <si>
    <t xml:space="preserve">R    →  Riscos </t>
  </si>
  <si>
    <t>S  →  Seguro</t>
  </si>
  <si>
    <t>AC  →  Administração Central</t>
  </si>
  <si>
    <t>Segundo Acórdão 2622/2013 do Tribunal de Contas da União – TCU, o cálculo do BDI deve ser feito da seguinte maneira:</t>
  </si>
  <si>
    <t>Seguros + Garantia</t>
  </si>
  <si>
    <t>Responsável Técnico: Gabriela Polachini CREA/RNP 121120804-4</t>
  </si>
  <si>
    <t>Tipo de Intervenção: Construção</t>
  </si>
  <si>
    <t>BDI (%)</t>
  </si>
  <si>
    <t>BDI (R$)</t>
  </si>
  <si>
    <t>mês</t>
  </si>
  <si>
    <t>CRONOGRAMA FÍSICO - FINANCEIRO</t>
  </si>
  <si>
    <t>Tipo de intervenção: Construção</t>
  </si>
  <si>
    <t>BDI*</t>
  </si>
  <si>
    <t>Obra: Pavimentação Asfáltica</t>
  </si>
  <si>
    <t>Local:Bairro Residencial Nova Aliança</t>
  </si>
  <si>
    <t>Avenida Oregon</t>
  </si>
  <si>
    <t>Jardim Califórnia</t>
  </si>
  <si>
    <t>Mobilização e Desmobilização de Equipamento Pesado</t>
  </si>
  <si>
    <t>CÓDIGO</t>
  </si>
  <si>
    <t>ENERGIA CONSUMIDA</t>
  </si>
  <si>
    <t>UNIDADE</t>
  </si>
  <si>
    <t>QUANTIA</t>
  </si>
  <si>
    <t>PESO DO EQUIPAMENTO (T)</t>
  </si>
  <si>
    <t>MOMENTO DE TRANSPORTE (TxkM)</t>
  </si>
  <si>
    <t>VALOR DO MOMENTO DE TRANSPORTE (R$)</t>
  </si>
  <si>
    <t>CUSTO PARCIAL (R$)</t>
  </si>
  <si>
    <t>POTÊNCIA (KW)</t>
  </si>
  <si>
    <t>TIPO COMBUSTÍVEL</t>
  </si>
  <si>
    <t>E006</t>
  </si>
  <si>
    <t>Motoniveladora, Caterpillar 120H</t>
  </si>
  <si>
    <t>Diesel</t>
  </si>
  <si>
    <t>unid.</t>
  </si>
  <si>
    <t>E016</t>
  </si>
  <si>
    <t>Carregadeira de Pneus, Case W-20 - 1,33m³</t>
  </si>
  <si>
    <t>E011</t>
  </si>
  <si>
    <t>Retroescavadeira, Massey Ferguson MF-86HF- de pneus</t>
  </si>
  <si>
    <t>E063</t>
  </si>
  <si>
    <t>Escavadeira Hidráulica : Caterpillar : 320 DL - c/ est. - cap 600 l p/ longo alcance (103 kW)</t>
  </si>
  <si>
    <t>E007</t>
  </si>
  <si>
    <t>Trator agrícola, Massey Fergusson MF 292/4</t>
  </si>
  <si>
    <t>1.6</t>
  </si>
  <si>
    <t>E400</t>
  </si>
  <si>
    <t xml:space="preserve">Caminhão Basculante : Mercedes Benz ATEGO 1518/36 - 5 m3  </t>
  </si>
  <si>
    <t>1.7</t>
  </si>
  <si>
    <t>E111</t>
  </si>
  <si>
    <t>Equip. Distribuição de Asfalto : Ferlex : - montado em caminhão MB 1620 6x2</t>
  </si>
  <si>
    <t>1.8</t>
  </si>
  <si>
    <t>E149</t>
  </si>
  <si>
    <t>Equipamento Distribuidor de Agregado - Spreed</t>
  </si>
  <si>
    <t>-</t>
  </si>
  <si>
    <t>1.9</t>
  </si>
  <si>
    <t>E105</t>
  </si>
  <si>
    <t>Rolo Compactador, Caterpillar PS-360 C - de pneus</t>
  </si>
  <si>
    <t>1.10</t>
  </si>
  <si>
    <t>E121</t>
  </si>
  <si>
    <t xml:space="preserve">Rolo Compactador : Dynapac : CA15 - liso vibrat.autoprop. </t>
  </si>
  <si>
    <t>1.11</t>
  </si>
  <si>
    <t>E013</t>
  </si>
  <si>
    <t>Rolo Compactador, Dynapac CA-25-p - Pé de carneiro</t>
  </si>
  <si>
    <t>OBS: A distância de mobilização foi estimada para uma distância de 450 km, tomando por base a distância de Cuiabá a Sorriso.</t>
  </si>
  <si>
    <t>73847/001</t>
  </si>
  <si>
    <t>ALUGUEL CONTAINER/ESCRIT INCL INST ELET LARG=2,20 COMP=6,20M ALT=2,50M CHAPA ACO C/NERV TRAPEZ FORRO C/ISOL TERMO/ACUSTICO CHASSIS REFORC PISO COMPENS NAVAL EXC TRANSP/CARGA/DESCARGA</t>
  </si>
  <si>
    <t>3.2</t>
  </si>
  <si>
    <t>3.3</t>
  </si>
  <si>
    <t>COMPOSIÇÃO ANALÍTICA DA TAXA DE BONIFICAÇÃO E DESPESAS INDIRETAS (BDI) - DIFERENCIADO</t>
  </si>
  <si>
    <t>Administração Central</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</si>
  <si>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</si>
  <si>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</si>
  <si>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 xml:space="preserve">A Prefeitura Municipal de Sorriso declara para os devidos e necessários fins que na elaboração do orçamento referente ao objeto 'Pavimentação de Vias Urbanas", foi
adotado percentual de BDI de 14,06 % (conforme planilha da composição analítica abaixo) e
encargos sem desoneração em conformidade com o estabelecido no SINAPI.
</t>
  </si>
  <si>
    <t>ISS (Lei Municipal 2.285/2013)</t>
  </si>
  <si>
    <t>RECAPEAMENTO ASFÁLTICO</t>
  </si>
  <si>
    <t>B.D.I.*</t>
  </si>
  <si>
    <t>B.D.I.</t>
  </si>
  <si>
    <t>QUADRO DE COMPOSIÇÃO DE INVESTIMENTO</t>
  </si>
  <si>
    <t>INVESTIMENTO TOTAL</t>
  </si>
  <si>
    <t xml:space="preserve">EQUIV. </t>
  </si>
  <si>
    <t>UNIÃO</t>
  </si>
  <si>
    <t>EQUIV.</t>
  </si>
  <si>
    <t>CONTRAPARTIDA</t>
  </si>
  <si>
    <t xml:space="preserve">VALOR </t>
  </si>
  <si>
    <t>Pavimentação de Vias Urbanas pavimentadas no Município de Sorriso - MT: Bairro Nova Aliança</t>
  </si>
  <si>
    <t>PAVIMENTAÇÃO BAIRRO NOVA ALIANÇA</t>
  </si>
  <si>
    <t>* Percentual específico para transporte de material betuminoso segundo acórdão TCU 2629/2013 .</t>
  </si>
  <si>
    <t>Prefeitura Municipal de Sorriso</t>
  </si>
  <si>
    <t>Pavimentação Asfáltica</t>
  </si>
  <si>
    <t xml:space="preserve">                            Obra:  Pavimentação Asfáltica</t>
  </si>
  <si>
    <t xml:space="preserve">                                     Bairro:  Jardim Califórnia - Sorriso - MT</t>
  </si>
  <si>
    <t>COMPOSIÇÕES</t>
  </si>
  <si>
    <t>Custo Unit (R$)</t>
  </si>
  <si>
    <t>Custo Total (R$)</t>
  </si>
  <si>
    <t>C - 001</t>
  </si>
  <si>
    <t>Administração local de obra</t>
  </si>
  <si>
    <t>MÊS</t>
  </si>
  <si>
    <t>ENGENHEIRO CIVIL DE OBRA JUNIOR COM ENCARGOS COMPLEMENTARES</t>
  </si>
  <si>
    <t>h</t>
  </si>
  <si>
    <t>ENCARREGADO GERAL COM ENCARGOS COMPLEMENTARES</t>
  </si>
  <si>
    <t>Sub-Total:</t>
  </si>
  <si>
    <t>C - 002</t>
  </si>
  <si>
    <t>Equipamentos</t>
  </si>
  <si>
    <t>Mão de Obra</t>
  </si>
  <si>
    <t>SERVENTE COM ENCARGOS COMPLEMENTARES</t>
  </si>
  <si>
    <t>M³</t>
  </si>
  <si>
    <t>KG</t>
  </si>
  <si>
    <t>C - 003</t>
  </si>
  <si>
    <t>m³</t>
  </si>
  <si>
    <t>C - 004</t>
  </si>
  <si>
    <t>4.1</t>
  </si>
  <si>
    <t>4.2</t>
  </si>
  <si>
    <t>4.3</t>
  </si>
  <si>
    <t>4.4</t>
  </si>
  <si>
    <t>H</t>
  </si>
  <si>
    <t>4.5</t>
  </si>
  <si>
    <t>4.6</t>
  </si>
  <si>
    <t>4.7</t>
  </si>
  <si>
    <t>4.8</t>
  </si>
  <si>
    <t>4.9</t>
  </si>
  <si>
    <t>4.10</t>
  </si>
  <si>
    <t>4.11</t>
  </si>
  <si>
    <t>M²</t>
  </si>
  <si>
    <t>ADMINISTRAÇÃO DE OBRA</t>
  </si>
  <si>
    <t>Oportunamente, declaramos que a opção de orçamento considerando os encargos com
desoneração é a opção mais vantajosa para a Administração Pública Municipal.</t>
  </si>
  <si>
    <t>90 dias</t>
  </si>
  <si>
    <t>120 dias</t>
  </si>
  <si>
    <t>30 dias - 1° Evento</t>
  </si>
  <si>
    <t>60 dias - 2° Evento</t>
  </si>
  <si>
    <t>90 dias - 3° Evento</t>
  </si>
  <si>
    <t>120 dias - 4° Evento</t>
  </si>
  <si>
    <t>PLANILHA DE EVENTOS</t>
  </si>
  <si>
    <t>+</t>
  </si>
  <si>
    <t>ENCARGOS SOCIAIS DESONERADOS: 88,80%(HORA) 51,28%(MÊS)</t>
  </si>
  <si>
    <t>2.5</t>
  </si>
  <si>
    <t>CPRB</t>
  </si>
  <si>
    <t>5.0</t>
  </si>
  <si>
    <t>Encargos Sociais sobre preço da mão de obra: 88,80% (hora) 51,28% (mês) (SINAPI Estado de Mato Grosso)</t>
  </si>
  <si>
    <t>Boletim ANP Outubro/2018</t>
  </si>
  <si>
    <t>Volume de Escavação (m³)</t>
  </si>
  <si>
    <t>Cota Terreno</t>
  </si>
  <si>
    <t xml:space="preserve">Cota Pavimento acabado </t>
  </si>
  <si>
    <t>Escavação do greide</t>
  </si>
  <si>
    <t>Espess. Média Base, sub-base e pavimento</t>
  </si>
  <si>
    <t>Rua Danúbio</t>
  </si>
  <si>
    <t>Área Irregular e de Contorno</t>
  </si>
  <si>
    <t>und</t>
  </si>
  <si>
    <t>Valores truncados em 2 casas decimais conforme Parecer Técnico 632/2018</t>
  </si>
  <si>
    <t xml:space="preserve">A Prefeitura Municipal de Sorriso declara para os devidos e necessários fins que na elaboração do orçamento referente ao objeto 'Pavimentação de Vias Urbanas", foi
adotado percentual de BDI de 24,94 % (conforme planilha da composição analítica abaixo) e
encargos sem desoneração em conformidade com o estabelecido no SINAPI.
</t>
  </si>
  <si>
    <t>2.6</t>
  </si>
  <si>
    <t>2.7</t>
  </si>
  <si>
    <t>Sorriso, Janeiro de 2020</t>
  </si>
  <si>
    <t>DRENAGEM DE ÁGUAS PLUVIAIS</t>
  </si>
  <si>
    <t>Rua Goiás - Trecho 01</t>
  </si>
  <si>
    <t>Rua Goiás - Trecho 02</t>
  </si>
  <si>
    <t>Rua Santa Catarina LD</t>
  </si>
  <si>
    <t>Rua Santa Catarina LE</t>
  </si>
  <si>
    <t>Rua dos Ipês</t>
  </si>
  <si>
    <t>Avenida Gasparr LE</t>
  </si>
  <si>
    <t>Rua das Palmeiras</t>
  </si>
  <si>
    <t>Rua das Sibipirunas</t>
  </si>
  <si>
    <t>Avenida das Amambaias LE</t>
  </si>
  <si>
    <t>Avenida das Amambaias LD</t>
  </si>
  <si>
    <t>Avenida Rio Verde LD</t>
  </si>
  <si>
    <t>Avenida Rio Verde LE</t>
  </si>
  <si>
    <t>Sorriso, Fevereiro de 2020</t>
  </si>
  <si>
    <t>Ruas do Distrito de Primaverinha</t>
  </si>
  <si>
    <t>Distrito de Primaverinha</t>
  </si>
  <si>
    <t>Escavação Mecânica Reat. E Comp. Vala mat. 1ª cat.</t>
  </si>
  <si>
    <t>M</t>
  </si>
  <si>
    <t>C - 005</t>
  </si>
  <si>
    <t>6.0</t>
  </si>
  <si>
    <t>C - 006</t>
  </si>
  <si>
    <t>Local:Distrito de Primaverinha</t>
  </si>
  <si>
    <t>Obra: Drenagem de Águas Pluviais</t>
  </si>
  <si>
    <t>Reaterro e compactação</t>
  </si>
  <si>
    <t>Corpo BSCC - seção 3,0 x 3,0 m fechada - pré-moldado</t>
  </si>
  <si>
    <t>Corpo BSCC - seção 3,0 x 2,0 m canal - pré-moldado</t>
  </si>
  <si>
    <t>Local: Canal às Margens da MT-242</t>
  </si>
  <si>
    <t>Boletim de Referência: SINAPI Dez/2020 desonerada</t>
  </si>
  <si>
    <t>Data Base: Dez/2020</t>
  </si>
  <si>
    <t>Orçamento Total</t>
  </si>
  <si>
    <t>150 dias</t>
  </si>
  <si>
    <t>180 dias</t>
  </si>
  <si>
    <t>210 dias</t>
  </si>
  <si>
    <t>240 dias</t>
  </si>
  <si>
    <t>270 dias</t>
  </si>
  <si>
    <t>300 dias</t>
  </si>
  <si>
    <t>Prazo de Execução: 300 dias</t>
  </si>
  <si>
    <t>CANAL DE DRENAGEM AS MÁRGENS DA MT-242</t>
  </si>
  <si>
    <t>ESCAVADEIRA HIDRÁULICA SEM ESTEIRA CAPACIDADE 0,4 M³ - 64 KW</t>
  </si>
  <si>
    <t>HORA</t>
  </si>
  <si>
    <t>Mão de obra</t>
  </si>
  <si>
    <t>MONTADOR</t>
  </si>
  <si>
    <t xml:space="preserve">SERVENTE  </t>
  </si>
  <si>
    <t>Atividades Auxiliares</t>
  </si>
  <si>
    <t>APLICAÇÃO DE GEOTEXTIL NÃO-TECIDO AGULHADO RT31</t>
  </si>
  <si>
    <t>ARGAMASSA CIMENTO-AREIA 1:3</t>
  </si>
  <si>
    <t>CONFECÇÃO BSCC 3,0X2,0M CANAL - TIPO I - AC/BC</t>
  </si>
  <si>
    <t>2.8</t>
  </si>
  <si>
    <t>Transporte de Materiais</t>
  </si>
  <si>
    <t>Transporte de Materiais Produz/Comerciais</t>
  </si>
  <si>
    <t>CIMENTO PORTLAND CP II-32 DMT 264 KM</t>
  </si>
  <si>
    <t>2.9</t>
  </si>
  <si>
    <t>2.10</t>
  </si>
  <si>
    <t>2.11</t>
  </si>
  <si>
    <t>2.12</t>
  </si>
  <si>
    <t>CONFECÇÃO BSCC 3,0X2,0M CANAL - TIPO I - AC/BC DMT 5 KM</t>
  </si>
  <si>
    <t>TONxKM</t>
  </si>
  <si>
    <t>AREIA COMERCIAL DMT 3,3 KM NÃO PAVIMENTADO</t>
  </si>
  <si>
    <t>AREIA COMERCIAL DMT 16,5 KM NÃO PAVIMENTADO</t>
  </si>
  <si>
    <t>SERVENTE</t>
  </si>
  <si>
    <t>GEOTÊXTIL NÃO TECIDO AGULHADO RT31</t>
  </si>
  <si>
    <t>Material</t>
  </si>
  <si>
    <t>GEOTÊXTIL NÃO TECIDO AGULHADO RT31 DMT 437,10 KM</t>
  </si>
  <si>
    <t xml:space="preserve">TON </t>
  </si>
  <si>
    <t>CORPO BSCC - SEÇÃO 3,0 x 2,0 M CANAL - PRÉ-MOLDADO - TIPO I - AC/BC</t>
  </si>
  <si>
    <t xml:space="preserve">CONFECÇÃO DE BSCC - SEÇÃO 3,0 X 2,0 M CANAL - TIPO I - AC/BC </t>
  </si>
  <si>
    <t>Equipamento</t>
  </si>
  <si>
    <t>PÓRTICO ROLANTE COM CAPACIDADE DE 25 T - 30 KW</t>
  </si>
  <si>
    <t>EMPILHADEIRA A DIESEL COM CAPACIDADE DE 10T - 100 KW</t>
  </si>
  <si>
    <t>GRUPO GERADOR - 36/40 KVA (32KW)</t>
  </si>
  <si>
    <t>FORNECIMENTO, PREPARO E COLOCAÇÃO DE FÔRMAS AÇO CA-50</t>
  </si>
  <si>
    <t>FORNECIMENTO, PREPARO E COLOCAÇÃO DE FÔRMAS AÇO CA-50 DMT 437,10 KM PAVIMENTADO</t>
  </si>
  <si>
    <t>FORMA METÁLICA PARA ADUELAS DE BUEIROS CELULARES DE CONCRETO PRÉ-MOLDADOS, UTILIZAÇÃO 100 VEZES</t>
  </si>
  <si>
    <t xml:space="preserve">TELA DE AÇO ELETROSOLDADA - FORNECIMENTO, PREPARO E COLOCAÇÃO </t>
  </si>
  <si>
    <t>CONCRETO FCK=25 Mpa CONF CENTRAL DOSADO 30M³/H</t>
  </si>
  <si>
    <t>4.12</t>
  </si>
  <si>
    <t xml:space="preserve">CONFECÇÃO DE BSCC - SEÇÃO 3,0 X 3,0 M FECHADA - TIPO I - AC/BC </t>
  </si>
  <si>
    <t>FORMA METÁLICA PARA ADUELAS DE BUEIROS CELULARES DE CONCRETO PRÉ-MOLDADOS - UTILIZAÇÃO 100 VEZES</t>
  </si>
  <si>
    <t>GRUPO GERADOR - 17/15,5 KVA</t>
  </si>
  <si>
    <t>EQUIPAMENTO PARA SOLDA - TRANSFORMADOR SOLDA ELÉTRICA 250 AMPERES</t>
  </si>
  <si>
    <t>AJUDANTE</t>
  </si>
  <si>
    <t>SERRALHEIRO</t>
  </si>
  <si>
    <t>CHAPA DE AÇO ASTM A36</t>
  </si>
  <si>
    <t>DESMOLDANTE</t>
  </si>
  <si>
    <t>ELETRODO E60 XX</t>
  </si>
  <si>
    <t xml:space="preserve">Transporte de Materiais </t>
  </si>
  <si>
    <t>TONxUND</t>
  </si>
  <si>
    <t>C - 007</t>
  </si>
  <si>
    <t>TELA DE AÇO ELETROSOLDADA - FORNECIMENTO, PREPARO E COLOCAÇÃO</t>
  </si>
  <si>
    <t>ARMADOR</t>
  </si>
  <si>
    <t>ARAME RECOZIDO N°18</t>
  </si>
  <si>
    <t>TELA DE AÇO ELETROSOLDADA</t>
  </si>
  <si>
    <t>C - 008</t>
  </si>
  <si>
    <t>CORPO BSCC - SEÇÃO 3,0 x 3,0 M FECHADA - PRÉ-MOLDADO - TIPO I - AC/BC</t>
  </si>
  <si>
    <t>ESCAVADEIRA HIDRÁULICA SOBRE ESTEIRAS, CAÇAMBA 0,80 M3, PESO OPERACIONAL 17 T, POTENCIA BRUTA 111 HP - CHP DIURNO. AF_06/2014</t>
  </si>
  <si>
    <t>MONTADOR ELETROMECÃNICO COM ENCARGOS COMPLEMENTARES</t>
  </si>
  <si>
    <t>ARGAMASSA TRAÇO 1:3 (EM VOLUME DE CIMENTO E AREIA MÉDIA ÚMIDA) PARA CONTRAPISO, PREPARO MECÂNICO COM BETONEIRA 600 L. AF_08/2019</t>
  </si>
  <si>
    <t>CARPINTEIRO DE FORMAS COM ENCARGOS COMPLEMENTARES</t>
  </si>
  <si>
    <t>CONCRETO MAGRO PARA LASTRO, TRAÇO 1:4,5:4,5 (CIMENTO/ AREIA MÉDIA/ BRITA 1) - PREPARO MECÂNICO COM BETONEIRA 400 L. AF_07/2016</t>
  </si>
  <si>
    <t>M3</t>
  </si>
  <si>
    <t>SARRAFO DE MADEIRA NAO APARELHADA *2,5 X 7* CM, MACARANDUBA, ANGELIM OU EQUIVALENTE DA REGIAO</t>
  </si>
  <si>
    <t>PONTALETE DE MADEIRA NAO APARELHADA *7,5 X 7,5* CM (3 X 3 ") PINUS, MISTA OU EQUIVALENTE DA REGIAO</t>
  </si>
  <si>
    <t>PLACA DE OBRA (PARA CONSTRUCAO CIVIL) EM CHAPA GALVANIZADA *N. 22*, ADESIVADA, DE *2,0 X 1,125* M</t>
  </si>
  <si>
    <t>M2</t>
  </si>
  <si>
    <t xml:space="preserve">PREGO DE ACO POLIDO COM CABECA 18 X 30 (2 3/4 X 10) </t>
  </si>
  <si>
    <t>C - 009</t>
  </si>
  <si>
    <t>Extensão: 2.599,00 metros</t>
  </si>
  <si>
    <t>GUINDASTE HIDRÁULICO AUTOPROPELIDO, COM LANÇA TELESCÓPICA 28,80 M, CAPACIDADE MÁXIMA 30 T, POTÊNCIA 97 KW, TRAÇÃO 4 X 4 - CHP DIURNO. AF_11/2014</t>
  </si>
  <si>
    <t>R$  5.612.933,23 (Cinco milhões, seiscentos e doze mil, novecentos e trinta e três reais e vinte e três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</si>
</sst>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R$&quot;\ * #,##0.00_-;\-&quot;R$&quot;\ * #,##0.00_-;_-&quot;R$&quot;\ * &quot;-&quot;??_-;_-@_-"/>
    <numFmt numFmtId="43" formatCode="_-* #,##0.00_-;\-* #,##0.00_-;_-* &quot;-&quot;??_-;_-@_-"/>
    <numFmt numFmtId="164" formatCode="_(* #,##0.00_);_(* \(#,##0.00\);_(* &quot;-&quot;??_);_(@_)"/>
    <numFmt numFmtId="165" formatCode="_([$€]* #,##0.00_);_([$€]* \(#,##0.00\);_([$€]* &quot;-&quot;??_);_(@_)"/>
    <numFmt numFmtId="166" formatCode="_ * #,##0.00_ ;_ * \-#,##0.00_ ;_ * &quot;-&quot;??_ ;_ @_ "/>
    <numFmt numFmtId="167" formatCode="&quot;Cr$&quot;#,##0_);\(&quot;Cr$&quot;#,##0\)"/>
    <numFmt numFmtId="168" formatCode="_(* #,##0.000_);_(* \(#,##0.000\);_(* &quot;-&quot;??_);_(@_)"/>
    <numFmt numFmtId="169" formatCode="#,##0.000"/>
    <numFmt numFmtId="170" formatCode="_(* #,##0_);_(* \(#,##0\);_(* &quot;-&quot;??_);_(@_)"/>
    <numFmt numFmtId="171" formatCode="#,##0.0000"/>
    <numFmt numFmtId="172" formatCode="_-&quot;R$&quot;* #,##0.00_-;\-&quot;R$&quot;* #,##0.00_-;_-&quot;R$&quot;* &quot;-&quot;??_-;_-@_-"/>
    <numFmt numFmtId="173" formatCode="00"/>
    <numFmt numFmtId="174" formatCode="_(&quot;R$ &quot;* #,##0.00_);_(&quot;R$ &quot;* \(#,##0.00\);_(&quot;R$ &quot;* &quot;-&quot;??_);_(@_)"/>
    <numFmt numFmtId="175" formatCode="_(&quot;R$&quot;* #,##0.00_);_(&quot;R$&quot;* \(#,##0.00\);_(&quot;R$&quot;* &quot;-&quot;??_);_(@_)"/>
    <numFmt numFmtId="176" formatCode="_ * #,##0_ ;_ * \-#,##0_ ;_ * &quot;-&quot;_ ;_ @_ "/>
    <numFmt numFmtId="177" formatCode="_ &quot;S/&quot;* #,##0_ ;_ &quot;S/&quot;* \-#,##0_ ;_ &quot;S/&quot;* &quot;-&quot;_ ;_ @_ "/>
    <numFmt numFmtId="178" formatCode="_ &quot;S/&quot;* #,##0.00_ ;_ &quot;S/&quot;* \-#,##0.00_ ;_ &quot;S/&quot;* &quot;-&quot;??_ ;_ @_ "/>
    <numFmt numFmtId="179" formatCode="_-&quot;$&quot;* #,##0_-;\-&quot;$&quot;* #,##0_-;_-&quot;$&quot;* &quot;-&quot;_-;_-@_-"/>
    <numFmt numFmtId="180" formatCode="_-&quot;$&quot;* #,##0.00_-;\-&quot;$&quot;* #,##0.00_-;_-&quot;$&quot;* &quot;-&quot;??_-;_-@_-"/>
    <numFmt numFmtId="181" formatCode="_-* #,##0.00\ _E_s_c_._-;\-* #,##0.00\ _E_s_c_._-;_-* \-??\ _E_s_c_._-;_-@_-"/>
    <numFmt numFmtId="182" formatCode="_([$€-2]* #,##0.00_);_([$€-2]* \(#,##0.00\);_([$€-2]* &quot;-&quot;??_)"/>
    <numFmt numFmtId="183" formatCode="_(* #,##0.00000_);_(* \(#,##0.00000\);_(* &quot;-&quot;??_);_(@_)"/>
    <numFmt numFmtId="184" formatCode="_(* #,##0.0000_);_(* \(#,##0.0000\);_(* &quot;-&quot;??_);_(@_)"/>
  </numFmts>
  <fonts count="114">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8"/>
      <name val="MS Sans Serif"/>
      <family val="2"/>
    </font>
    <font>
      <sz val="8"/>
      <name val="MS Sans Serif"/>
      <family val="2"/>
    </font>
    <font>
      <sz val="9"/>
      <name val="Arial"/>
      <family val="2"/>
    </font>
    <font>
      <sz val="12"/>
      <name val="MS Sans Serif"/>
      <family val="2"/>
    </font>
    <font>
      <b/>
      <sz val="8"/>
      <name val="MS Sans Serif"/>
      <family val="2"/>
    </font>
    <font>
      <sz val="13.5"/>
      <name val="MS Sans Serif"/>
      <family val="2"/>
    </font>
    <font>
      <sz val="14"/>
      <name val="MS Sans Serif"/>
      <family val="2"/>
    </font>
    <font>
      <sz val="8"/>
      <name val="Arial"/>
      <family val="2"/>
    </font>
    <font>
      <sz val="10"/>
      <name val="Courier"/>
      <family val="3"/>
    </font>
    <font>
      <sz val="10"/>
      <name val="Arial"/>
      <family val="2"/>
    </font>
    <font>
      <sz val="8"/>
      <name val="Tahoma"/>
      <family val="2"/>
    </font>
    <font>
      <b/>
      <sz val="10"/>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9"/>
      <name val="Arial"/>
      <family val="2"/>
    </font>
    <font>
      <sz val="11"/>
      <color theme="1"/>
      <name val="Calibri"/>
      <family val="2"/>
      <scheme val="minor"/>
    </font>
    <font>
      <sz val="11"/>
      <color theme="1"/>
      <name val="Century Gothic"/>
      <family val="2"/>
    </font>
    <font>
      <sz val="11"/>
      <name val="Century Gothic"/>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8"/>
      <name val="Century Gothic"/>
      <family val="2"/>
    </font>
    <font>
      <b/>
      <sz val="14"/>
      <name val="Century Gothic"/>
      <family val="2"/>
    </font>
    <font>
      <b/>
      <sz val="12"/>
      <name val="Century Gothic"/>
      <family val="2"/>
    </font>
    <font>
      <b/>
      <sz val="11"/>
      <name val="Century Gothic"/>
      <family val="2"/>
    </font>
    <font>
      <b/>
      <sz val="10"/>
      <name val="Century Gothic"/>
      <family val="2"/>
    </font>
    <font>
      <sz val="9"/>
      <name val="Century Gothic"/>
      <family val="2"/>
    </font>
    <font>
      <b/>
      <sz val="9"/>
      <name val="Century Gothic"/>
      <family val="2"/>
    </font>
    <font>
      <sz val="10"/>
      <name val="Century Gothic"/>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10"/>
      <name val="Arial"/>
      <family val="2"/>
      <charset val="1"/>
    </font>
    <font>
      <sz val="10"/>
      <name val="Helv"/>
      <charset val="204"/>
    </font>
    <font>
      <sz val="10"/>
      <name val="Times New Roman"/>
      <family val="1"/>
      <charset val="204"/>
    </font>
    <font>
      <sz val="11"/>
      <color rgb="FF000000"/>
      <name val="Calibri"/>
      <family val="2"/>
      <scheme val="minor"/>
    </font>
    <font>
      <sz val="10"/>
      <name val="Times New Roman"/>
      <family val="1"/>
    </font>
    <font>
      <sz val="10"/>
      <name val="Arial"/>
      <family val="2"/>
    </font>
    <font>
      <sz val="11"/>
      <color indexed="8"/>
      <name val="Century Gothic"/>
      <family val="2"/>
    </font>
    <font>
      <b/>
      <sz val="10"/>
      <name val="Gill Sans MT"/>
      <family val="2"/>
    </font>
    <font>
      <sz val="10"/>
      <name val="Gill Sans MT"/>
      <family val="2"/>
    </font>
    <font>
      <i/>
      <sz val="10"/>
      <name val="Gill Sans MT"/>
      <family val="2"/>
    </font>
    <font>
      <sz val="10"/>
      <color indexed="8"/>
      <name val="Gill Sans MT"/>
      <family val="2"/>
    </font>
    <font>
      <b/>
      <sz val="10"/>
      <color indexed="8"/>
      <name val="Century Gothic"/>
      <family val="2"/>
    </font>
    <font>
      <sz val="10"/>
      <color theme="1"/>
      <name val="Century Gothic"/>
      <family val="2"/>
    </font>
    <font>
      <i/>
      <sz val="10"/>
      <color indexed="8"/>
      <name val="Century Gothic"/>
      <family val="2"/>
    </font>
    <font>
      <b/>
      <sz val="12"/>
      <name val="Gill Sans MT"/>
      <family val="2"/>
    </font>
    <font>
      <b/>
      <sz val="12"/>
      <color rgb="FFFF0000"/>
      <name val="Century Gothic"/>
      <family val="2"/>
    </font>
    <font>
      <b/>
      <sz val="18"/>
      <name val="Gill Sans MT"/>
      <family val="2"/>
    </font>
    <font>
      <b/>
      <sz val="10"/>
      <color rgb="FFFF0000"/>
      <name val="Gill Sans MT"/>
      <family val="2"/>
    </font>
    <font>
      <b/>
      <sz val="16"/>
      <name val="Gill Sans MT"/>
      <family val="2"/>
    </font>
    <font>
      <sz val="12"/>
      <name val="Gill Sans MT"/>
      <family val="2"/>
    </font>
    <font>
      <b/>
      <sz val="11"/>
      <name val="Gill Sans MT"/>
      <family val="2"/>
    </font>
    <font>
      <b/>
      <sz val="28"/>
      <name val="Gill Sans MT"/>
      <family val="2"/>
    </font>
    <font>
      <b/>
      <sz val="36"/>
      <name val="Gill Sans MT"/>
      <family val="2"/>
    </font>
    <font>
      <b/>
      <sz val="22"/>
      <name val="Gill Sans MT"/>
      <family val="2"/>
    </font>
    <font>
      <b/>
      <sz val="24"/>
      <name val="Gill Sans MT"/>
      <family val="2"/>
    </font>
    <font>
      <sz val="18"/>
      <name val="Candara"/>
      <family val="2"/>
    </font>
    <font>
      <sz val="10"/>
      <name val="Candara"/>
      <family val="2"/>
    </font>
    <font>
      <b/>
      <sz val="14"/>
      <name val="Gill Sans MT"/>
      <family val="2"/>
    </font>
    <font>
      <sz val="8"/>
      <name val="Candara"/>
      <family val="2"/>
    </font>
    <font>
      <i/>
      <sz val="11"/>
      <name val="Gill Sans MT"/>
      <family val="2"/>
    </font>
    <font>
      <sz val="9"/>
      <name val="Candara"/>
      <family val="2"/>
    </font>
    <font>
      <sz val="8"/>
      <color indexed="8"/>
      <name val="Courier"/>
      <family val="3"/>
    </font>
    <font>
      <sz val="9"/>
      <name val="Gill Sans MT"/>
      <family val="2"/>
    </font>
    <font>
      <sz val="8"/>
      <name val="Courier"/>
      <family val="3"/>
    </font>
    <font>
      <sz val="10"/>
      <color rgb="FFFF0000"/>
      <name val="Century Gothic"/>
      <family val="2"/>
    </font>
    <font>
      <sz val="8"/>
      <color rgb="FFFF0000"/>
      <name val="MS Sans Serif"/>
      <family val="2"/>
    </font>
    <font>
      <sz val="8"/>
      <color rgb="FFFF0000"/>
      <name val="Courier"/>
      <family val="3"/>
    </font>
    <font>
      <sz val="9"/>
      <name val="Tahoma"/>
      <family val="2"/>
    </font>
  </fonts>
  <fills count="65">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9"/>
      </patternFill>
    </fill>
    <fill>
      <patternFill patternType="solid">
        <fgColor indexed="55"/>
      </patternFill>
    </fill>
    <fill>
      <patternFill patternType="solid">
        <fgColor indexed="56"/>
      </patternFill>
    </fill>
    <fill>
      <patternFill patternType="solid">
        <fgColor indexed="10"/>
      </patternFill>
    </fill>
    <fill>
      <patternFill patternType="solid">
        <fgColor indexed="5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indexed="9"/>
        <bgColor indexed="8"/>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18">
    <xf numFmtId="0" fontId="0" fillId="0" borderId="0"/>
    <xf numFmtId="164" fontId="13" fillId="0" borderId="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8" borderId="0" applyNumberFormat="0" applyBorder="0" applyAlignment="0" applyProtection="0"/>
    <xf numFmtId="0" fontId="20" fillId="4" borderId="0" applyNumberFormat="0" applyBorder="0" applyAlignment="0" applyProtection="0"/>
    <xf numFmtId="0" fontId="21" fillId="8" borderId="0" applyNumberFormat="0" applyBorder="0" applyAlignment="0" applyProtection="0"/>
    <xf numFmtId="0" fontId="22" fillId="13" borderId="1" applyNumberFormat="0" applyAlignment="0" applyProtection="0"/>
    <xf numFmtId="0" fontId="23" fillId="14" borderId="2" applyNumberFormat="0" applyAlignment="0" applyProtection="0"/>
    <xf numFmtId="0" fontId="24" fillId="0" borderId="3" applyNumberFormat="0" applyFill="0" applyAlignment="0" applyProtection="0"/>
    <xf numFmtId="0" fontId="20" fillId="15"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5" fillId="9" borderId="1" applyNumberFormat="0" applyAlignment="0" applyProtection="0"/>
    <xf numFmtId="165" fontId="8" fillId="0" borderId="0" applyFont="0" applyFill="0" applyBorder="0" applyAlignment="0" applyProtection="0"/>
    <xf numFmtId="0" fontId="26" fillId="6" borderId="0" applyNumberFormat="0" applyBorder="0" applyAlignment="0" applyProtection="0"/>
    <xf numFmtId="0" fontId="14" fillId="0" borderId="0"/>
    <xf numFmtId="0" fontId="27" fillId="9" borderId="0" applyNumberFormat="0" applyBorder="0" applyAlignment="0" applyProtection="0"/>
    <xf numFmtId="0" fontId="5" fillId="0" borderId="0"/>
    <xf numFmtId="0" fontId="36" fillId="0" borderId="0"/>
    <xf numFmtId="0" fontId="36" fillId="0" borderId="0"/>
    <xf numFmtId="0" fontId="5" fillId="0" borderId="0"/>
    <xf numFmtId="0" fontId="8" fillId="0" borderId="0"/>
    <xf numFmtId="0" fontId="8" fillId="0" borderId="0"/>
    <xf numFmtId="0" fontId="35" fillId="0" borderId="0"/>
    <xf numFmtId="0" fontId="15" fillId="0" borderId="0"/>
    <xf numFmtId="0" fontId="15" fillId="0" borderId="0"/>
    <xf numFmtId="0" fontId="5" fillId="5" borderId="4" applyNumberFormat="0" applyFont="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8" fillId="13" borderId="5" applyNumberFormat="0" applyAlignment="0" applyProtection="0"/>
    <xf numFmtId="164" fontId="8" fillId="0" borderId="0" applyFont="0" applyFill="0" applyBorder="0" applyAlignment="0" applyProtection="0"/>
    <xf numFmtId="40" fontId="5" fillId="0" borderId="0" applyFont="0" applyFill="0" applyBorder="0" applyAlignment="0" applyProtection="0"/>
    <xf numFmtId="40" fontId="5" fillId="0" borderId="0" applyFont="0" applyFill="0" applyBorder="0" applyAlignment="0" applyProtection="0"/>
    <xf numFmtId="164" fontId="8" fillId="0" borderId="0" applyFont="0" applyFill="0" applyBorder="0" applyAlignment="0" applyProtection="0"/>
    <xf numFmtId="164" fontId="15" fillId="0" borderId="0" applyFont="0" applyFill="0" applyBorder="0" applyAlignment="0" applyProtection="0"/>
    <xf numFmtId="2" fontId="15" fillId="0" borderId="0" applyFon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40" fontId="5" fillId="0" borderId="0" applyFont="0" applyFill="0" applyBorder="0" applyAlignment="0" applyProtection="0"/>
    <xf numFmtId="44" fontId="8" fillId="0" borderId="0" applyFont="0" applyFill="0" applyBorder="0" applyAlignment="0" applyProtection="0"/>
    <xf numFmtId="0" fontId="15" fillId="0" borderId="0"/>
    <xf numFmtId="0" fontId="4" fillId="0" borderId="0"/>
    <xf numFmtId="164" fontId="15" fillId="0" borderId="0" applyFont="0" applyFill="0" applyBorder="0" applyAlignment="0" applyProtection="0"/>
    <xf numFmtId="0" fontId="19" fillId="22" borderId="0" applyNumberFormat="0" applyBorder="0" applyAlignment="0" applyProtection="0"/>
    <xf numFmtId="0" fontId="19" fillId="3" borderId="0" applyNumberFormat="0" applyBorder="0" applyAlignment="0" applyProtection="0"/>
    <xf numFmtId="0" fontId="19" fillId="23"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24"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10" borderId="0" applyNumberFormat="0" applyBorder="0" applyAlignment="0" applyProtection="0"/>
    <xf numFmtId="0" fontId="20" fillId="25" borderId="0" applyNumberFormat="0" applyBorder="0" applyAlignment="0" applyProtection="0"/>
    <xf numFmtId="0" fontId="20" fillId="4"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20" fillId="12"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6" fillId="3" borderId="0" applyNumberFormat="0" applyBorder="0" applyAlignment="0" applyProtection="0"/>
    <xf numFmtId="0" fontId="39" fillId="30" borderId="1" applyNumberFormat="0" applyAlignment="0" applyProtection="0"/>
    <xf numFmtId="0" fontId="23" fillId="14" borderId="2" applyNumberFormat="0" applyAlignment="0" applyProtection="0"/>
    <xf numFmtId="0" fontId="19" fillId="0" borderId="0"/>
    <xf numFmtId="0" fontId="19" fillId="0" borderId="0"/>
    <xf numFmtId="0" fontId="29" fillId="0" borderId="0" applyNumberFormat="0" applyFill="0" applyBorder="0" applyAlignment="0" applyProtection="0"/>
    <xf numFmtId="0" fontId="21" fillId="23" borderId="0" applyNumberFormat="0" applyBorder="0" applyAlignment="0" applyProtection="0"/>
    <xf numFmtId="0" fontId="40" fillId="0" borderId="72" applyNumberFormat="0" applyFill="0" applyAlignment="0" applyProtection="0"/>
    <xf numFmtId="0" fontId="41" fillId="0" borderId="73" applyNumberFormat="0" applyFill="0" applyAlignment="0" applyProtection="0"/>
    <xf numFmtId="0" fontId="42" fillId="0" borderId="74" applyNumberFormat="0" applyFill="0" applyAlignment="0" applyProtection="0"/>
    <xf numFmtId="0" fontId="42" fillId="0" borderId="0" applyNumberFormat="0" applyFill="0" applyBorder="0" applyAlignment="0" applyProtection="0"/>
    <xf numFmtId="0" fontId="25" fillId="7" borderId="1" applyNumberFormat="0" applyAlignment="0" applyProtection="0"/>
    <xf numFmtId="0" fontId="43" fillId="0" borderId="75" applyNumberFormat="0" applyFill="0" applyAlignment="0" applyProtection="0"/>
    <xf numFmtId="174" fontId="15" fillId="0" borderId="0" applyFont="0" applyFill="0" applyBorder="0" applyAlignment="0" applyProtection="0"/>
    <xf numFmtId="44" fontId="4" fillId="0" borderId="0" applyFont="0" applyFill="0" applyBorder="0" applyAlignment="0" applyProtection="0"/>
    <xf numFmtId="0" fontId="44" fillId="9" borderId="0" applyNumberFormat="0" applyBorder="0" applyAlignment="0" applyProtection="0"/>
    <xf numFmtId="0" fontId="15" fillId="5" borderId="4" applyNumberFormat="0" applyFont="0" applyAlignment="0" applyProtection="0"/>
    <xf numFmtId="0" fontId="28" fillId="30" borderId="5" applyNumberFormat="0" applyAlignment="0" applyProtection="0"/>
    <xf numFmtId="171" fontId="15" fillId="0" borderId="0" applyFill="0" applyBorder="0" applyAlignment="0" applyProtection="0"/>
    <xf numFmtId="0" fontId="45" fillId="0" borderId="0" applyNumberFormat="0" applyFill="0" applyBorder="0" applyAlignment="0" applyProtection="0"/>
    <xf numFmtId="0" fontId="30" fillId="0" borderId="76" applyNumberFormat="0" applyFill="0" applyAlignment="0" applyProtection="0"/>
    <xf numFmtId="43" fontId="4" fillId="0" borderId="0" applyFont="0" applyFill="0" applyBorder="0" applyAlignment="0" applyProtection="0"/>
    <xf numFmtId="0" fontId="24" fillId="0" borderId="0" applyNumberForma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 fillId="4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 fillId="4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4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52" borderId="0" applyNumberFormat="0" applyBorder="0" applyAlignment="0" applyProtection="0"/>
    <xf numFmtId="0" fontId="3" fillId="5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 fillId="6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 fillId="4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5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 fillId="5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6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69" fillId="42"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9" fillId="4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69" fillId="50"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69" fillId="5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69" fillId="5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69" fillId="62"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58" fillId="32" borderId="0" applyNumberFormat="0" applyBorder="0" applyAlignment="0" applyProtection="0"/>
    <xf numFmtId="0" fontId="39" fillId="30" borderId="1" applyNumberFormat="0" applyAlignment="0" applyProtection="0"/>
    <xf numFmtId="0" fontId="39" fillId="30" borderId="1" applyNumberFormat="0" applyAlignment="0" applyProtection="0"/>
    <xf numFmtId="0" fontId="39" fillId="30" borderId="1" applyNumberFormat="0" applyAlignment="0" applyProtection="0"/>
    <xf numFmtId="0" fontId="63" fillId="36" borderId="80" applyNumberFormat="0" applyAlignment="0" applyProtection="0"/>
    <xf numFmtId="0" fontId="65" fillId="37" borderId="83" applyNumberFormat="0" applyAlignment="0" applyProtection="0"/>
    <xf numFmtId="0" fontId="43" fillId="0" borderId="75" applyNumberFormat="0" applyFill="0" applyAlignment="0" applyProtection="0"/>
    <xf numFmtId="0" fontId="43" fillId="0" borderId="75" applyNumberFormat="0" applyFill="0" applyAlignment="0" applyProtection="0"/>
    <xf numFmtId="0" fontId="43" fillId="0" borderId="75" applyNumberFormat="0" applyFill="0" applyAlignment="0" applyProtection="0"/>
    <xf numFmtId="0" fontId="64" fillId="0" borderId="82" applyNumberFormat="0" applyFill="0" applyAlignment="0" applyProtection="0"/>
    <xf numFmtId="0" fontId="70" fillId="0" borderId="0"/>
    <xf numFmtId="0" fontId="71" fillId="0" borderId="0"/>
    <xf numFmtId="0" fontId="70" fillId="0" borderId="0"/>
    <xf numFmtId="0" fontId="71" fillId="0" borderId="0"/>
    <xf numFmtId="179" fontId="15" fillId="0" borderId="0" applyFont="0" applyFill="0" applyBorder="0" applyAlignment="0" applyProtection="0"/>
    <xf numFmtId="180" fontId="15" fillId="0" borderId="0" applyFont="0" applyFill="0" applyBorder="0" applyAlignment="0" applyProtection="0"/>
    <xf numFmtId="0" fontId="72" fillId="0" borderId="0">
      <protection locked="0"/>
    </xf>
    <xf numFmtId="0" fontId="73" fillId="0" borderId="0">
      <protection locked="0"/>
    </xf>
    <xf numFmtId="0" fontId="73" fillId="0" borderId="0">
      <protection locked="0"/>
    </xf>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69" fillId="39"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69" fillId="4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9" fillId="4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69" fillId="51" borderId="0" applyNumberFormat="0" applyBorder="0" applyAlignment="0" applyProtection="0"/>
    <xf numFmtId="0" fontId="69" fillId="5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69" fillId="59" borderId="0" applyNumberFormat="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61" fillId="35" borderId="80" applyNumberFormat="0" applyAlignment="0" applyProtection="0"/>
    <xf numFmtId="0" fontId="77" fillId="0" borderId="0"/>
    <xf numFmtId="182" fontId="15" fillId="0" borderId="0" applyFont="0" applyFill="0" applyBorder="0" applyAlignment="0" applyProtection="0"/>
    <xf numFmtId="0" fontId="72" fillId="0" borderId="0">
      <protection locked="0"/>
    </xf>
    <xf numFmtId="0" fontId="72" fillId="0" borderId="0">
      <protection locked="0"/>
    </xf>
    <xf numFmtId="0" fontId="72" fillId="0" borderId="0">
      <protection locked="0"/>
    </xf>
    <xf numFmtId="0" fontId="72" fillId="0" borderId="0">
      <protection locked="0"/>
    </xf>
    <xf numFmtId="0" fontId="72" fillId="0" borderId="0">
      <protection locked="0"/>
    </xf>
    <xf numFmtId="0" fontId="72" fillId="0" borderId="0">
      <protection locked="0"/>
    </xf>
    <xf numFmtId="0" fontId="72" fillId="0" borderId="0">
      <protection locked="0"/>
    </xf>
    <xf numFmtId="0" fontId="72" fillId="0" borderId="0">
      <protection locked="0"/>
    </xf>
    <xf numFmtId="0" fontId="72" fillId="0" borderId="0">
      <protection locked="0"/>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59" fillId="33" borderId="0" applyNumberFormat="0" applyBorder="0" applyAlignment="0" applyProtection="0"/>
    <xf numFmtId="176" fontId="15" fillId="0" borderId="0" applyFont="0" applyFill="0" applyBorder="0" applyAlignment="0" applyProtection="0"/>
    <xf numFmtId="166" fontId="15" fillId="0" borderId="0" applyFont="0" applyFill="0" applyBorder="0" applyAlignment="0" applyProtection="0"/>
    <xf numFmtId="175" fontId="15" fillId="0" borderId="0" applyFont="0" applyFill="0" applyBorder="0" applyAlignment="0" applyProtection="0"/>
    <xf numFmtId="174" fontId="8" fillId="0" borderId="0" applyFont="0" applyFill="0" applyBorder="0" applyAlignment="0" applyProtection="0"/>
    <xf numFmtId="174" fontId="15" fillId="0" borderId="0" applyFont="0" applyFill="0" applyBorder="0" applyAlignment="0" applyProtection="0"/>
    <xf numFmtId="17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44" fontId="3" fillId="0" borderId="0" applyFont="0" applyFill="0" applyBorder="0" applyAlignment="0" applyProtection="0"/>
    <xf numFmtId="174"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0" fontId="72" fillId="0" borderId="0">
      <protection locked="0"/>
    </xf>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0" fillId="34" borderId="0" applyNumberFormat="0" applyBorder="0" applyAlignment="0" applyProtection="0"/>
    <xf numFmtId="37" fontId="74" fillId="0" borderId="0"/>
    <xf numFmtId="0" fontId="15" fillId="0" borderId="0"/>
    <xf numFmtId="0" fontId="8" fillId="0" borderId="0"/>
    <xf numFmtId="0" fontId="8" fillId="0" borderId="0"/>
    <xf numFmtId="0" fontId="15" fillId="0" borderId="0"/>
    <xf numFmtId="0" fontId="5" fillId="0" borderId="0"/>
    <xf numFmtId="0" fontId="3" fillId="0" borderId="0"/>
    <xf numFmtId="0" fontId="5" fillId="0" borderId="0"/>
    <xf numFmtId="0" fontId="15" fillId="0" borderId="0"/>
    <xf numFmtId="0" fontId="15" fillId="0" borderId="0"/>
    <xf numFmtId="0" fontId="3" fillId="0" borderId="0"/>
    <xf numFmtId="0" fontId="3" fillId="0" borderId="0"/>
    <xf numFmtId="0" fontId="7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8" fillId="0" borderId="0" applyNumberFormat="0" applyFill="0" applyBorder="0" applyProtection="0">
      <alignment vertical="top" wrapText="1"/>
    </xf>
    <xf numFmtId="0" fontId="8" fillId="0" borderId="0"/>
    <xf numFmtId="0" fontId="8" fillId="0" borderId="0"/>
    <xf numFmtId="0" fontId="76" fillId="0" borderId="0"/>
    <xf numFmtId="0" fontId="15" fillId="5" borderId="4" applyNumberFormat="0" applyFont="0" applyAlignment="0" applyProtection="0"/>
    <xf numFmtId="0" fontId="15" fillId="5" borderId="4" applyNumberFormat="0" applyFont="0" applyAlignment="0" applyProtection="0"/>
    <xf numFmtId="0" fontId="15" fillId="5" borderId="4" applyNumberFormat="0" applyFont="0" applyAlignment="0" applyProtection="0"/>
    <xf numFmtId="0" fontId="3" fillId="38" borderId="84" applyNumberFormat="0" applyFont="0" applyAlignment="0" applyProtection="0"/>
    <xf numFmtId="9" fontId="1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6" fillId="0" borderId="0" applyBorder="0" applyProtection="0"/>
    <xf numFmtId="9" fontId="76" fillId="0" borderId="0" applyBorder="0" applyProtection="0"/>
    <xf numFmtId="9" fontId="8"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2" fillId="0" borderId="0">
      <protection locked="0"/>
    </xf>
    <xf numFmtId="38" fontId="75" fillId="0" borderId="0"/>
    <xf numFmtId="0" fontId="28" fillId="30" borderId="5" applyNumberFormat="0" applyAlignment="0" applyProtection="0"/>
    <xf numFmtId="0" fontId="28" fillId="30" borderId="5" applyNumberFormat="0" applyAlignment="0" applyProtection="0"/>
    <xf numFmtId="0" fontId="28" fillId="30" borderId="5" applyNumberFormat="0" applyAlignment="0" applyProtection="0"/>
    <xf numFmtId="0" fontId="62" fillId="36" borderId="81" applyNumberFormat="0" applyAlignment="0" applyProtection="0"/>
    <xf numFmtId="164" fontId="15" fillId="0" borderId="0" applyFont="0" applyFill="0" applyBorder="0" applyAlignment="0" applyProtection="0"/>
    <xf numFmtId="40" fontId="5" fillId="0" borderId="0" applyFont="0" applyFill="0" applyBorder="0" applyAlignment="0" applyProtection="0"/>
    <xf numFmtId="171" fontId="15" fillId="0" borderId="0" applyFill="0" applyBorder="0" applyAlignment="0" applyProtection="0"/>
    <xf numFmtId="40" fontId="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171" fontId="15" fillId="0" borderId="0" applyFill="0" applyBorder="0" applyAlignment="0" applyProtection="0"/>
    <xf numFmtId="2" fontId="76" fillId="0" borderId="0" applyBorder="0" applyProtection="0"/>
    <xf numFmtId="0" fontId="66"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40" fillId="0" borderId="72" applyNumberFormat="0" applyFill="0" applyAlignment="0" applyProtection="0"/>
    <xf numFmtId="0" fontId="55" fillId="0" borderId="77"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41" fillId="0" borderId="73" applyNumberFormat="0" applyFill="0" applyAlignment="0" applyProtection="0"/>
    <xf numFmtId="0" fontId="56" fillId="0" borderId="78" applyNumberFormat="0" applyFill="0" applyAlignment="0" applyProtection="0"/>
    <xf numFmtId="0" fontId="42" fillId="0" borderId="74" applyNumberFormat="0" applyFill="0" applyAlignment="0" applyProtection="0"/>
    <xf numFmtId="0" fontId="42" fillId="0" borderId="74" applyNumberFormat="0" applyFill="0" applyAlignment="0" applyProtection="0"/>
    <xf numFmtId="0" fontId="42" fillId="0" borderId="74" applyNumberFormat="0" applyFill="0" applyAlignment="0" applyProtection="0"/>
    <xf numFmtId="0" fontId="57" fillId="0" borderId="79"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7"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4" fillId="0" borderId="0" applyNumberFormat="0" applyFill="0" applyBorder="0" applyAlignment="0" applyProtection="0"/>
    <xf numFmtId="0" fontId="72" fillId="0" borderId="86">
      <protection locked="0"/>
    </xf>
    <xf numFmtId="0" fontId="72" fillId="0" borderId="86">
      <protection locked="0"/>
    </xf>
    <xf numFmtId="0" fontId="72" fillId="0" borderId="86">
      <protection locked="0"/>
    </xf>
    <xf numFmtId="0" fontId="68" fillId="0" borderId="85" applyNumberFormat="0" applyFill="0" applyAlignment="0" applyProtection="0"/>
    <xf numFmtId="164" fontId="8" fillId="0" borderId="0" applyFont="0" applyFill="0" applyBorder="0" applyAlignment="0" applyProtection="0"/>
    <xf numFmtId="40" fontId="5"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181" fontId="76" fillId="0" borderId="0" applyBorder="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5" fillId="0" borderId="0" applyFont="0" applyFill="0" applyBorder="0" applyAlignment="0" applyProtection="0"/>
    <xf numFmtId="164" fontId="80" fillId="0" borderId="0" applyFont="0" applyFill="0" applyBorder="0" applyAlignment="0" applyProtection="0"/>
    <xf numFmtId="164" fontId="80"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80" fillId="0" borderId="0"/>
    <xf numFmtId="44" fontId="15" fillId="0" borderId="0" applyFont="0" applyFill="0" applyBorder="0" applyAlignment="0" applyProtection="0"/>
    <xf numFmtId="0" fontId="81" fillId="0" borderId="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175" fontId="8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38" borderId="84" applyNumberFormat="0" applyFont="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164" fontId="8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80" fillId="0" borderId="0"/>
    <xf numFmtId="0" fontId="19" fillId="0" borderId="0"/>
    <xf numFmtId="43" fontId="1" fillId="0" borderId="0" applyFont="0" applyFill="0" applyBorder="0" applyAlignment="0" applyProtection="0"/>
    <xf numFmtId="0" fontId="8" fillId="0" borderId="0"/>
    <xf numFmtId="0" fontId="8" fillId="0" borderId="0"/>
    <xf numFmtId="0" fontId="15" fillId="0" borderId="0"/>
    <xf numFmtId="0" fontId="8" fillId="0" borderId="0"/>
    <xf numFmtId="9" fontId="76" fillId="0" borderId="0" applyBorder="0" applyProtection="0"/>
    <xf numFmtId="175" fontId="15" fillId="0" borderId="0" applyFont="0" applyFill="0" applyBorder="0" applyAlignment="0" applyProtection="0"/>
  </cellStyleXfs>
  <cellXfs count="884">
    <xf numFmtId="0" fontId="0" fillId="0" borderId="0" xfId="0"/>
    <xf numFmtId="0" fontId="6" fillId="0" borderId="0" xfId="35" quotePrefix="1" applyFont="1" applyBorder="1" applyAlignment="1">
      <alignment horizontal="center" vertical="center"/>
    </xf>
    <xf numFmtId="0" fontId="5" fillId="0" borderId="0" xfId="35" applyBorder="1" applyAlignment="1">
      <alignment vertical="center"/>
    </xf>
    <xf numFmtId="0" fontId="7" fillId="0" borderId="0" xfId="35" applyFont="1" applyBorder="1" applyAlignment="1">
      <alignment vertical="center"/>
    </xf>
    <xf numFmtId="0" fontId="5" fillId="0" borderId="0" xfId="35" applyBorder="1" applyAlignment="1">
      <alignment horizontal="centerContinuous"/>
    </xf>
    <xf numFmtId="40" fontId="5" fillId="0" borderId="0" xfId="35" applyNumberFormat="1" applyBorder="1" applyAlignment="1">
      <alignment vertical="center"/>
    </xf>
    <xf numFmtId="40" fontId="5" fillId="0" borderId="0" xfId="35" applyNumberFormat="1" applyFont="1" applyBorder="1" applyAlignment="1">
      <alignment vertical="center"/>
    </xf>
    <xf numFmtId="0" fontId="5" fillId="0" borderId="0" xfId="35" applyFont="1" applyBorder="1" applyAlignment="1">
      <alignment vertical="center"/>
    </xf>
    <xf numFmtId="40" fontId="7" fillId="0" borderId="0" xfId="35" applyNumberFormat="1" applyFont="1" applyBorder="1" applyAlignment="1">
      <alignment vertical="center"/>
    </xf>
    <xf numFmtId="0" fontId="9" fillId="0" borderId="0" xfId="35" applyFont="1" applyBorder="1" applyAlignment="1">
      <alignment vertical="center"/>
    </xf>
    <xf numFmtId="40" fontId="7" fillId="0" borderId="0" xfId="50" applyFont="1" applyBorder="1" applyAlignment="1">
      <alignment vertical="center"/>
    </xf>
    <xf numFmtId="164" fontId="7" fillId="0" borderId="0" xfId="49" applyFont="1" applyBorder="1" applyAlignment="1">
      <alignment vertical="center"/>
    </xf>
    <xf numFmtId="40" fontId="9" fillId="0" borderId="0" xfId="35" applyNumberFormat="1" applyFont="1" applyBorder="1" applyAlignment="1">
      <alignment vertical="center"/>
    </xf>
    <xf numFmtId="4" fontId="7" fillId="0" borderId="0" xfId="35" applyNumberFormat="1" applyFont="1" applyBorder="1" applyAlignment="1">
      <alignment vertical="center"/>
    </xf>
    <xf numFmtId="40" fontId="10" fillId="0" borderId="0" xfId="35" applyNumberFormat="1" applyFont="1" applyBorder="1" applyAlignment="1">
      <alignment vertical="center"/>
    </xf>
    <xf numFmtId="0" fontId="11" fillId="0" borderId="0" xfId="35" applyFont="1" applyBorder="1" applyAlignment="1">
      <alignment vertical="center"/>
    </xf>
    <xf numFmtId="2" fontId="7" fillId="0" borderId="0" xfId="35" applyNumberFormat="1" applyFont="1" applyBorder="1" applyAlignment="1">
      <alignment vertical="center"/>
    </xf>
    <xf numFmtId="0" fontId="12" fillId="0" borderId="0" xfId="35" applyFont="1" applyBorder="1" applyAlignment="1">
      <alignment horizontal="centerContinuous" vertical="center"/>
    </xf>
    <xf numFmtId="40" fontId="9" fillId="0" borderId="0" xfId="50" applyFont="1" applyBorder="1" applyAlignment="1">
      <alignment vertical="center"/>
    </xf>
    <xf numFmtId="0" fontId="7" fillId="0" borderId="0" xfId="35" applyFont="1" applyBorder="1" applyAlignment="1">
      <alignment horizontal="centerContinuous" vertical="center"/>
    </xf>
    <xf numFmtId="0" fontId="5" fillId="0" borderId="0" xfId="35" applyBorder="1" applyAlignment="1">
      <alignment horizontal="centerContinuous" vertical="center"/>
    </xf>
    <xf numFmtId="0" fontId="5" fillId="0" borderId="0" xfId="35" applyAlignment="1">
      <alignment vertical="center"/>
    </xf>
    <xf numFmtId="168" fontId="8" fillId="0" borderId="0" xfId="49" applyNumberFormat="1"/>
    <xf numFmtId="167" fontId="17" fillId="18" borderId="0" xfId="0" applyNumberFormat="1" applyFont="1" applyFill="1" applyBorder="1"/>
    <xf numFmtId="168" fontId="8" fillId="0" borderId="0" xfId="49" applyNumberFormat="1" applyBorder="1"/>
    <xf numFmtId="0" fontId="15" fillId="0" borderId="0" xfId="0" applyFont="1" applyFill="1" applyBorder="1"/>
    <xf numFmtId="164" fontId="15" fillId="0" borderId="0" xfId="49" applyFont="1" applyBorder="1"/>
    <xf numFmtId="168" fontId="8" fillId="0" borderId="0" xfId="49" applyNumberFormat="1" applyFont="1"/>
    <xf numFmtId="167" fontId="18" fillId="0" borderId="0" xfId="0" applyNumberFormat="1" applyFont="1" applyBorder="1" applyAlignment="1">
      <alignment horizontal="centerContinuous" vertical="top"/>
    </xf>
    <xf numFmtId="167" fontId="0" fillId="0" borderId="0" xfId="0" applyNumberFormat="1"/>
    <xf numFmtId="167" fontId="0" fillId="0" borderId="0" xfId="0" quotePrefix="1" applyNumberFormat="1"/>
    <xf numFmtId="169" fontId="13" fillId="0" borderId="0" xfId="0" applyNumberFormat="1" applyFont="1" applyBorder="1" applyAlignment="1">
      <alignment horizontal="right"/>
    </xf>
    <xf numFmtId="4" fontId="16" fillId="18" borderId="0" xfId="49" applyNumberFormat="1" applyFont="1" applyFill="1" applyBorder="1" applyAlignment="1">
      <alignment horizontal="right" vertical="center"/>
    </xf>
    <xf numFmtId="0" fontId="13" fillId="0" borderId="0" xfId="0" applyFont="1" applyBorder="1"/>
    <xf numFmtId="4" fontId="16" fillId="18" borderId="0" xfId="49" applyNumberFormat="1" applyFont="1" applyFill="1" applyBorder="1" applyAlignment="1">
      <alignment vertical="center"/>
    </xf>
    <xf numFmtId="167" fontId="16" fillId="18" borderId="0" xfId="0" applyNumberFormat="1" applyFont="1" applyFill="1" applyBorder="1" applyAlignment="1">
      <alignment horizontal="center" vertical="center"/>
    </xf>
    <xf numFmtId="0" fontId="13" fillId="0" borderId="0" xfId="0" quotePrefix="1" applyFont="1" applyBorder="1" applyAlignment="1">
      <alignment horizontal="center"/>
    </xf>
    <xf numFmtId="0" fontId="35" fillId="0" borderId="0" xfId="41" applyAlignment="1" applyProtection="1"/>
    <xf numFmtId="0" fontId="5" fillId="0" borderId="0" xfId="35" applyBorder="1" applyAlignment="1">
      <alignment horizontal="left"/>
    </xf>
    <xf numFmtId="0" fontId="15" fillId="0" borderId="0" xfId="43" applyFont="1" applyFill="1"/>
    <xf numFmtId="10" fontId="15" fillId="0" borderId="0" xfId="43" applyNumberFormat="1" applyFont="1" applyFill="1"/>
    <xf numFmtId="164" fontId="15" fillId="0" borderId="0" xfId="43" applyNumberFormat="1" applyFont="1" applyFill="1"/>
    <xf numFmtId="164" fontId="15" fillId="0" borderId="0" xfId="53" applyFont="1" applyFill="1"/>
    <xf numFmtId="0" fontId="46" fillId="18" borderId="0" xfId="35" applyFont="1" applyFill="1" applyBorder="1" applyAlignment="1">
      <alignment horizontal="left" vertical="center"/>
    </xf>
    <xf numFmtId="0" fontId="15" fillId="0" borderId="0" xfId="43" applyFont="1" applyFill="1" applyBorder="1"/>
    <xf numFmtId="0" fontId="48" fillId="18" borderId="0" xfId="35" applyFont="1" applyFill="1" applyBorder="1" applyAlignment="1">
      <alignment vertical="top" wrapText="1"/>
    </xf>
    <xf numFmtId="167" fontId="53" fillId="18" borderId="14" xfId="0" applyNumberFormat="1" applyFont="1" applyFill="1" applyBorder="1" applyAlignment="1">
      <alignment horizontal="center"/>
    </xf>
    <xf numFmtId="167" fontId="50" fillId="18" borderId="14" xfId="0" applyNumberFormat="1" applyFont="1" applyFill="1" applyBorder="1" applyAlignment="1">
      <alignment horizontal="center"/>
    </xf>
    <xf numFmtId="167" fontId="53" fillId="18" borderId="20" xfId="0" applyNumberFormat="1" applyFont="1" applyFill="1" applyBorder="1" applyAlignment="1">
      <alignment horizontal="center"/>
    </xf>
    <xf numFmtId="4" fontId="53" fillId="0" borderId="14" xfId="0" applyNumberFormat="1" applyFont="1" applyBorder="1" applyAlignment="1">
      <alignment horizontal="center" vertical="center"/>
    </xf>
    <xf numFmtId="4" fontId="53" fillId="0" borderId="17" xfId="0" applyNumberFormat="1" applyFont="1" applyBorder="1" applyAlignment="1">
      <alignment horizontal="center" vertical="center"/>
    </xf>
    <xf numFmtId="169" fontId="53" fillId="0" borderId="22" xfId="0" applyNumberFormat="1" applyFont="1" applyBorder="1" applyAlignment="1">
      <alignment horizontal="center"/>
    </xf>
    <xf numFmtId="169" fontId="53" fillId="0" borderId="23" xfId="49" applyNumberFormat="1" applyFont="1" applyFill="1" applyBorder="1" applyAlignment="1">
      <alignment horizontal="center" vertical="center"/>
    </xf>
    <xf numFmtId="4" fontId="53" fillId="0" borderId="23" xfId="0" applyNumberFormat="1" applyFont="1" applyBorder="1" applyAlignment="1">
      <alignment horizontal="center" vertical="center"/>
    </xf>
    <xf numFmtId="167" fontId="53" fillId="0" borderId="0" xfId="0" applyNumberFormat="1" applyFont="1" applyFill="1" applyBorder="1" applyAlignment="1">
      <alignment horizontal="left" vertical="center"/>
    </xf>
    <xf numFmtId="167" fontId="53" fillId="0" borderId="14" xfId="0" applyNumberFormat="1" applyFont="1" applyFill="1" applyBorder="1" applyAlignment="1">
      <alignment horizontal="left" vertical="center"/>
    </xf>
    <xf numFmtId="4" fontId="53" fillId="0" borderId="24" xfId="0" applyNumberFormat="1" applyFont="1" applyFill="1" applyBorder="1" applyAlignment="1">
      <alignment horizontal="center" vertical="center"/>
    </xf>
    <xf numFmtId="4" fontId="53" fillId="0" borderId="25" xfId="0" applyNumberFormat="1" applyFont="1" applyBorder="1" applyAlignment="1">
      <alignment horizontal="center" vertical="center"/>
    </xf>
    <xf numFmtId="4" fontId="50" fillId="18" borderId="24" xfId="49" applyNumberFormat="1" applyFont="1" applyFill="1" applyBorder="1" applyAlignment="1">
      <alignment horizontal="center" vertical="center" wrapText="1"/>
    </xf>
    <xf numFmtId="164" fontId="53" fillId="18" borderId="24" xfId="49" applyFont="1" applyFill="1" applyBorder="1" applyAlignment="1">
      <alignment horizontal="center" vertical="center" wrapText="1"/>
    </xf>
    <xf numFmtId="167" fontId="50" fillId="18" borderId="13" xfId="0" applyNumberFormat="1" applyFont="1" applyFill="1" applyBorder="1" applyAlignment="1">
      <alignment horizontal="center"/>
    </xf>
    <xf numFmtId="0" fontId="50" fillId="18" borderId="15" xfId="0" applyNumberFormat="1" applyFont="1" applyFill="1" applyBorder="1" applyAlignment="1">
      <alignment horizontal="left"/>
    </xf>
    <xf numFmtId="0" fontId="50" fillId="18" borderId="16" xfId="0" applyNumberFormat="1" applyFont="1" applyFill="1" applyBorder="1" applyAlignment="1">
      <alignment horizontal="left"/>
    </xf>
    <xf numFmtId="0" fontId="50" fillId="18" borderId="16" xfId="0" applyNumberFormat="1" applyFont="1" applyFill="1" applyBorder="1"/>
    <xf numFmtId="0" fontId="50" fillId="18" borderId="13" xfId="0" applyNumberFormat="1" applyFont="1" applyFill="1" applyBorder="1" applyAlignment="1">
      <alignment horizontal="left"/>
    </xf>
    <xf numFmtId="0" fontId="50" fillId="18" borderId="17" xfId="0" applyNumberFormat="1" applyFont="1" applyFill="1" applyBorder="1" applyAlignment="1">
      <alignment horizontal="left"/>
    </xf>
    <xf numFmtId="0" fontId="50" fillId="18" borderId="0" xfId="0" applyNumberFormat="1" applyFont="1" applyFill="1" applyBorder="1" applyAlignment="1">
      <alignment horizontal="left"/>
    </xf>
    <xf numFmtId="0" fontId="50" fillId="18" borderId="0" xfId="0" applyNumberFormat="1" applyFont="1" applyFill="1" applyBorder="1"/>
    <xf numFmtId="0" fontId="50" fillId="18" borderId="14" xfId="0" applyNumberFormat="1" applyFont="1" applyFill="1" applyBorder="1" applyAlignment="1">
      <alignment horizontal="left"/>
    </xf>
    <xf numFmtId="0" fontId="50" fillId="18" borderId="0" xfId="0" applyNumberFormat="1" applyFont="1" applyFill="1" applyBorder="1" applyAlignment="1">
      <alignment horizontal="center"/>
    </xf>
    <xf numFmtId="0" fontId="50" fillId="18" borderId="18" xfId="0" applyNumberFormat="1" applyFont="1" applyFill="1" applyBorder="1" applyAlignment="1">
      <alignment horizontal="left"/>
    </xf>
    <xf numFmtId="0" fontId="50" fillId="18" borderId="19" xfId="0" applyNumberFormat="1" applyFont="1" applyFill="1" applyBorder="1" applyAlignment="1">
      <alignment horizontal="left"/>
    </xf>
    <xf numFmtId="0" fontId="50" fillId="18" borderId="19" xfId="0" applyNumberFormat="1" applyFont="1" applyFill="1" applyBorder="1" applyAlignment="1">
      <alignment horizontal="center"/>
    </xf>
    <xf numFmtId="0" fontId="50" fillId="18" borderId="19" xfId="0" applyNumberFormat="1" applyFont="1" applyFill="1" applyBorder="1"/>
    <xf numFmtId="0" fontId="50" fillId="18" borderId="20" xfId="0" applyNumberFormat="1" applyFont="1" applyFill="1" applyBorder="1" applyAlignment="1">
      <alignment horizontal="left"/>
    </xf>
    <xf numFmtId="167" fontId="53" fillId="18" borderId="23" xfId="0" applyNumberFormat="1" applyFont="1" applyFill="1" applyBorder="1" applyAlignment="1">
      <alignment horizontal="center" vertical="center" wrapText="1"/>
    </xf>
    <xf numFmtId="167" fontId="53" fillId="18" borderId="24" xfId="0" applyNumberFormat="1" applyFont="1" applyFill="1" applyBorder="1" applyAlignment="1">
      <alignment horizontal="center" vertical="center" wrapText="1"/>
    </xf>
    <xf numFmtId="167" fontId="53" fillId="18" borderId="0" xfId="0" applyNumberFormat="1" applyFont="1" applyFill="1" applyBorder="1"/>
    <xf numFmtId="167" fontId="53" fillId="18" borderId="14" xfId="0" applyNumberFormat="1" applyFont="1" applyFill="1" applyBorder="1"/>
    <xf numFmtId="167" fontId="53" fillId="18" borderId="17" xfId="0" applyNumberFormat="1" applyFont="1" applyFill="1" applyBorder="1"/>
    <xf numFmtId="167" fontId="53" fillId="18" borderId="18" xfId="0" applyNumberFormat="1" applyFont="1" applyFill="1" applyBorder="1" applyAlignment="1">
      <alignment horizontal="centerContinuous" vertical="top"/>
    </xf>
    <xf numFmtId="167" fontId="53" fillId="18" borderId="19" xfId="0" applyNumberFormat="1" applyFont="1" applyFill="1" applyBorder="1" applyAlignment="1">
      <alignment horizontal="centerContinuous" vertical="top"/>
    </xf>
    <xf numFmtId="167" fontId="53" fillId="18" borderId="19" xfId="0" applyNumberFormat="1" applyFont="1" applyFill="1" applyBorder="1" applyAlignment="1">
      <alignment horizontal="left" vertical="top"/>
    </xf>
    <xf numFmtId="167" fontId="53" fillId="18" borderId="19" xfId="0" applyNumberFormat="1" applyFont="1" applyFill="1" applyBorder="1" applyAlignment="1">
      <alignment horizontal="center" vertical="top"/>
    </xf>
    <xf numFmtId="167" fontId="53" fillId="18" borderId="19" xfId="0" applyNumberFormat="1" applyFont="1" applyFill="1" applyBorder="1" applyAlignment="1">
      <alignment horizontal="center"/>
    </xf>
    <xf numFmtId="167" fontId="53" fillId="18" borderId="20" xfId="0" applyNumberFormat="1" applyFont="1" applyFill="1" applyBorder="1" applyAlignment="1">
      <alignment horizontal="center" vertical="top"/>
    </xf>
    <xf numFmtId="167" fontId="49" fillId="18" borderId="13" xfId="0" applyNumberFormat="1" applyFont="1" applyFill="1" applyBorder="1" applyAlignment="1">
      <alignment horizontal="center"/>
    </xf>
    <xf numFmtId="167" fontId="49" fillId="18" borderId="14" xfId="0" applyNumberFormat="1" applyFont="1" applyFill="1" applyBorder="1" applyAlignment="1">
      <alignment horizontal="center"/>
    </xf>
    <xf numFmtId="167" fontId="38" fillId="18" borderId="14" xfId="0" applyNumberFormat="1" applyFont="1" applyFill="1" applyBorder="1" applyAlignment="1">
      <alignment horizontal="center"/>
    </xf>
    <xf numFmtId="0" fontId="49" fillId="18" borderId="15" xfId="0" applyNumberFormat="1" applyFont="1" applyFill="1" applyBorder="1" applyAlignment="1">
      <alignment horizontal="left"/>
    </xf>
    <xf numFmtId="0" fontId="49" fillId="18" borderId="16" xfId="0" applyNumberFormat="1" applyFont="1" applyFill="1" applyBorder="1" applyAlignment="1">
      <alignment horizontal="left"/>
    </xf>
    <xf numFmtId="0" fontId="49" fillId="18" borderId="16" xfId="0" applyNumberFormat="1" applyFont="1" applyFill="1" applyBorder="1"/>
    <xf numFmtId="0" fontId="49" fillId="18" borderId="13" xfId="0" applyNumberFormat="1" applyFont="1" applyFill="1" applyBorder="1" applyAlignment="1">
      <alignment horizontal="left"/>
    </xf>
    <xf numFmtId="0" fontId="49" fillId="18" borderId="17" xfId="0" applyNumberFormat="1" applyFont="1" applyFill="1" applyBorder="1" applyAlignment="1">
      <alignment horizontal="left"/>
    </xf>
    <xf numFmtId="0" fontId="49" fillId="18" borderId="0" xfId="0" applyNumberFormat="1" applyFont="1" applyFill="1" applyBorder="1" applyAlignment="1">
      <alignment horizontal="left"/>
    </xf>
    <xf numFmtId="0" fontId="49" fillId="18" borderId="0" xfId="0" applyNumberFormat="1" applyFont="1" applyFill="1" applyBorder="1"/>
    <xf numFmtId="0" fontId="49" fillId="18" borderId="14" xfId="0" applyNumberFormat="1" applyFont="1" applyFill="1" applyBorder="1" applyAlignment="1">
      <alignment horizontal="left"/>
    </xf>
    <xf numFmtId="0" fontId="49" fillId="18" borderId="0" xfId="0" applyNumberFormat="1" applyFont="1" applyFill="1" applyBorder="1" applyAlignment="1">
      <alignment horizontal="center"/>
    </xf>
    <xf numFmtId="0" fontId="49" fillId="18" borderId="18" xfId="0" applyNumberFormat="1" applyFont="1" applyFill="1" applyBorder="1" applyAlignment="1">
      <alignment horizontal="left"/>
    </xf>
    <xf numFmtId="0" fontId="49" fillId="18" borderId="19" xfId="0" applyNumberFormat="1" applyFont="1" applyFill="1" applyBorder="1" applyAlignment="1">
      <alignment horizontal="left"/>
    </xf>
    <xf numFmtId="0" fontId="49" fillId="18" borderId="19" xfId="0" applyNumberFormat="1" applyFont="1" applyFill="1" applyBorder="1" applyAlignment="1">
      <alignment horizontal="center"/>
    </xf>
    <xf numFmtId="0" fontId="49" fillId="18" borderId="19" xfId="0" applyNumberFormat="1" applyFont="1" applyFill="1" applyBorder="1"/>
    <xf numFmtId="0" fontId="49" fillId="18" borderId="20" xfId="0" applyNumberFormat="1" applyFont="1" applyFill="1" applyBorder="1" applyAlignment="1">
      <alignment horizontal="left"/>
    </xf>
    <xf numFmtId="167" fontId="38" fillId="18" borderId="20" xfId="0" applyNumberFormat="1" applyFont="1" applyFill="1" applyBorder="1" applyAlignment="1">
      <alignment horizontal="center"/>
    </xf>
    <xf numFmtId="4" fontId="38" fillId="0" borderId="14" xfId="0" applyNumberFormat="1" applyFont="1" applyBorder="1" applyAlignment="1">
      <alignment horizontal="center" vertical="center"/>
    </xf>
    <xf numFmtId="4" fontId="38" fillId="0" borderId="17" xfId="0" applyNumberFormat="1" applyFont="1" applyBorder="1" applyAlignment="1">
      <alignment horizontal="center" vertical="center"/>
    </xf>
    <xf numFmtId="4" fontId="38" fillId="0" borderId="21" xfId="0" applyNumberFormat="1" applyFont="1" applyBorder="1" applyAlignment="1">
      <alignment horizontal="center" vertical="center"/>
    </xf>
    <xf numFmtId="169" fontId="38" fillId="0" borderId="23" xfId="49" applyNumberFormat="1" applyFont="1" applyFill="1" applyBorder="1" applyAlignment="1">
      <alignment horizontal="center" vertical="center"/>
    </xf>
    <xf numFmtId="167" fontId="38" fillId="18" borderId="23" xfId="0" applyNumberFormat="1" applyFont="1" applyFill="1" applyBorder="1" applyAlignment="1">
      <alignment horizontal="center" vertical="center" wrapText="1"/>
    </xf>
    <xf numFmtId="0" fontId="38" fillId="0" borderId="17" xfId="0" applyFont="1" applyFill="1" applyBorder="1"/>
    <xf numFmtId="168" fontId="38" fillId="0" borderId="0" xfId="49" applyNumberFormat="1" applyFont="1" applyBorder="1"/>
    <xf numFmtId="167" fontId="38" fillId="0" borderId="0" xfId="0" applyNumberFormat="1" applyFont="1" applyFill="1" applyBorder="1" applyAlignment="1">
      <alignment vertical="center"/>
    </xf>
    <xf numFmtId="167" fontId="38" fillId="0" borderId="14" xfId="0" applyNumberFormat="1" applyFont="1" applyFill="1" applyBorder="1" applyAlignment="1">
      <alignment vertical="center"/>
    </xf>
    <xf numFmtId="4" fontId="38" fillId="0" borderId="23" xfId="0" applyNumberFormat="1" applyFont="1" applyBorder="1" applyAlignment="1">
      <alignment horizontal="center" vertical="center"/>
    </xf>
    <xf numFmtId="167" fontId="38" fillId="0" borderId="0" xfId="0" applyNumberFormat="1" applyFont="1" applyFill="1" applyBorder="1" applyAlignment="1">
      <alignment horizontal="left" vertical="center"/>
    </xf>
    <xf numFmtId="167" fontId="38" fillId="0" borderId="14" xfId="0" applyNumberFormat="1" applyFont="1" applyFill="1" applyBorder="1" applyAlignment="1">
      <alignment horizontal="left" vertical="center"/>
    </xf>
    <xf numFmtId="0" fontId="38" fillId="0" borderId="18" xfId="0" applyFont="1" applyFill="1" applyBorder="1"/>
    <xf numFmtId="168" fontId="38" fillId="0" borderId="19" xfId="49" applyNumberFormat="1" applyFont="1" applyFill="1" applyBorder="1"/>
    <xf numFmtId="167" fontId="38" fillId="0" borderId="19" xfId="0" applyNumberFormat="1" applyFont="1" applyFill="1" applyBorder="1" applyAlignment="1">
      <alignment vertical="center"/>
    </xf>
    <xf numFmtId="167" fontId="38" fillId="0" borderId="20" xfId="0" applyNumberFormat="1" applyFont="1" applyFill="1" applyBorder="1" applyAlignment="1">
      <alignment vertical="center"/>
    </xf>
    <xf numFmtId="4" fontId="38" fillId="0" borderId="14" xfId="0" applyNumberFormat="1" applyFont="1" applyFill="1" applyBorder="1" applyAlignment="1">
      <alignment horizontal="center" vertical="center"/>
    </xf>
    <xf numFmtId="4" fontId="38" fillId="0" borderId="24" xfId="0" applyNumberFormat="1" applyFont="1" applyFill="1" applyBorder="1" applyAlignment="1">
      <alignment horizontal="center" vertical="center"/>
    </xf>
    <xf numFmtId="4" fontId="38" fillId="0" borderId="25" xfId="0" applyNumberFormat="1" applyFont="1" applyBorder="1" applyAlignment="1">
      <alignment horizontal="center" vertical="center"/>
    </xf>
    <xf numFmtId="4" fontId="49" fillId="18" borderId="24" xfId="49" applyNumberFormat="1" applyFont="1" applyFill="1" applyBorder="1" applyAlignment="1">
      <alignment horizontal="center" vertical="center" wrapText="1"/>
    </xf>
    <xf numFmtId="164" fontId="38" fillId="18" borderId="24" xfId="49" applyFont="1" applyFill="1" applyBorder="1" applyAlignment="1">
      <alignment horizontal="center" vertical="center" wrapText="1"/>
    </xf>
    <xf numFmtId="167" fontId="38" fillId="18" borderId="24" xfId="0" applyNumberFormat="1" applyFont="1" applyFill="1" applyBorder="1" applyAlignment="1">
      <alignment horizontal="center" vertical="center" wrapText="1"/>
    </xf>
    <xf numFmtId="167" fontId="38" fillId="18" borderId="0" xfId="0" applyNumberFormat="1" applyFont="1" applyFill="1" applyBorder="1"/>
    <xf numFmtId="167" fontId="38" fillId="18" borderId="14" xfId="0" applyNumberFormat="1" applyFont="1" applyFill="1" applyBorder="1"/>
    <xf numFmtId="167" fontId="38" fillId="18" borderId="17" xfId="0" applyNumberFormat="1" applyFont="1" applyFill="1" applyBorder="1"/>
    <xf numFmtId="167" fontId="38" fillId="18" borderId="18" xfId="0" applyNumberFormat="1" applyFont="1" applyFill="1" applyBorder="1" applyAlignment="1">
      <alignment horizontal="centerContinuous" vertical="top"/>
    </xf>
    <xf numFmtId="167" fontId="38" fillId="18" borderId="19" xfId="0" applyNumberFormat="1" applyFont="1" applyFill="1" applyBorder="1" applyAlignment="1">
      <alignment horizontal="centerContinuous" vertical="top"/>
    </xf>
    <xf numFmtId="167" fontId="38" fillId="18" borderId="19" xfId="0" applyNumberFormat="1" applyFont="1" applyFill="1" applyBorder="1" applyAlignment="1">
      <alignment horizontal="left" vertical="top"/>
    </xf>
    <xf numFmtId="167" fontId="38" fillId="18" borderId="19" xfId="0" applyNumberFormat="1" applyFont="1" applyFill="1" applyBorder="1" applyAlignment="1">
      <alignment horizontal="center" vertical="top"/>
    </xf>
    <xf numFmtId="167" fontId="38" fillId="18" borderId="19" xfId="0" applyNumberFormat="1" applyFont="1" applyFill="1" applyBorder="1" applyAlignment="1">
      <alignment horizontal="center"/>
    </xf>
    <xf numFmtId="167" fontId="38" fillId="18" borderId="20" xfId="0" applyNumberFormat="1" applyFont="1" applyFill="1" applyBorder="1" applyAlignment="1">
      <alignment horizontal="center" vertical="top"/>
    </xf>
    <xf numFmtId="169" fontId="50" fillId="18" borderId="24" xfId="49" applyNumberFormat="1" applyFont="1" applyFill="1" applyBorder="1" applyAlignment="1">
      <alignment horizontal="center" vertical="center" wrapText="1"/>
    </xf>
    <xf numFmtId="0" fontId="49" fillId="20" borderId="15" xfId="0" applyNumberFormat="1" applyFont="1" applyFill="1" applyBorder="1" applyAlignment="1">
      <alignment horizontal="left"/>
    </xf>
    <xf numFmtId="0" fontId="49" fillId="20" borderId="16" xfId="0" applyNumberFormat="1" applyFont="1" applyFill="1" applyBorder="1" applyAlignment="1">
      <alignment horizontal="left"/>
    </xf>
    <xf numFmtId="0" fontId="49" fillId="20" borderId="16" xfId="0" applyNumberFormat="1" applyFont="1" applyFill="1" applyBorder="1"/>
    <xf numFmtId="0" fontId="49" fillId="20" borderId="13" xfId="0" applyNumberFormat="1" applyFont="1" applyFill="1" applyBorder="1" applyAlignment="1">
      <alignment horizontal="left"/>
    </xf>
    <xf numFmtId="167" fontId="38" fillId="20" borderId="0" xfId="0" applyNumberFormat="1" applyFont="1" applyFill="1" applyBorder="1"/>
    <xf numFmtId="167" fontId="38" fillId="20" borderId="14" xfId="0" applyNumberFormat="1" applyFont="1" applyFill="1" applyBorder="1"/>
    <xf numFmtId="0" fontId="49" fillId="20" borderId="17" xfId="0" applyNumberFormat="1" applyFont="1" applyFill="1" applyBorder="1" applyAlignment="1">
      <alignment horizontal="left"/>
    </xf>
    <xf numFmtId="0" fontId="49" fillId="20" borderId="0" xfId="0" applyNumberFormat="1" applyFont="1" applyFill="1" applyBorder="1" applyAlignment="1">
      <alignment horizontal="left"/>
    </xf>
    <xf numFmtId="0" fontId="49" fillId="20" borderId="0" xfId="0" applyNumberFormat="1" applyFont="1" applyFill="1" applyBorder="1"/>
    <xf numFmtId="0" fontId="49" fillId="20" borderId="14" xfId="0" applyNumberFormat="1" applyFont="1" applyFill="1" applyBorder="1" applyAlignment="1">
      <alignment horizontal="left"/>
    </xf>
    <xf numFmtId="0" fontId="49" fillId="20" borderId="0" xfId="0" applyNumberFormat="1" applyFont="1" applyFill="1" applyBorder="1" applyAlignment="1">
      <alignment horizontal="center"/>
    </xf>
    <xf numFmtId="167" fontId="38" fillId="20" borderId="0" xfId="0" applyNumberFormat="1" applyFont="1" applyFill="1" applyBorder="1" applyAlignment="1">
      <alignment horizontal="center"/>
    </xf>
    <xf numFmtId="167" fontId="38" fillId="20" borderId="14" xfId="0" applyNumberFormat="1" applyFont="1" applyFill="1" applyBorder="1" applyAlignment="1">
      <alignment horizontal="center"/>
    </xf>
    <xf numFmtId="0" fontId="49" fillId="20" borderId="18" xfId="0" applyNumberFormat="1" applyFont="1" applyFill="1" applyBorder="1" applyAlignment="1">
      <alignment horizontal="left"/>
    </xf>
    <xf numFmtId="0" fontId="49" fillId="20" borderId="19" xfId="0" applyNumberFormat="1" applyFont="1" applyFill="1" applyBorder="1" applyAlignment="1">
      <alignment horizontal="left"/>
    </xf>
    <xf numFmtId="0" fontId="49" fillId="20" borderId="19" xfId="0" applyNumberFormat="1" applyFont="1" applyFill="1" applyBorder="1" applyAlignment="1">
      <alignment horizontal="center"/>
    </xf>
    <xf numFmtId="0" fontId="49" fillId="20" borderId="19" xfId="0" applyNumberFormat="1" applyFont="1" applyFill="1" applyBorder="1"/>
    <xf numFmtId="0" fontId="49" fillId="20" borderId="20" xfId="0" applyNumberFormat="1" applyFont="1" applyFill="1" applyBorder="1" applyAlignment="1">
      <alignment horizontal="left"/>
    </xf>
    <xf numFmtId="167" fontId="38" fillId="20" borderId="19" xfId="0" applyNumberFormat="1" applyFont="1" applyFill="1" applyBorder="1" applyAlignment="1">
      <alignment horizontal="center"/>
    </xf>
    <xf numFmtId="167" fontId="38" fillId="20" borderId="20" xfId="0" applyNumberFormat="1" applyFont="1" applyFill="1" applyBorder="1" applyAlignment="1">
      <alignment horizontal="center"/>
    </xf>
    <xf numFmtId="169" fontId="38" fillId="18" borderId="23" xfId="49" applyNumberFormat="1" applyFont="1" applyFill="1" applyBorder="1" applyAlignment="1">
      <alignment horizontal="center" vertical="center"/>
    </xf>
    <xf numFmtId="169" fontId="49" fillId="18" borderId="24" xfId="49" applyNumberFormat="1" applyFont="1" applyFill="1" applyBorder="1" applyAlignment="1">
      <alignment horizontal="center" vertical="center" wrapText="1"/>
    </xf>
    <xf numFmtId="168" fontId="38" fillId="18" borderId="24" xfId="49" applyNumberFormat="1" applyFont="1" applyFill="1" applyBorder="1" applyAlignment="1">
      <alignment horizontal="center" vertical="center"/>
    </xf>
    <xf numFmtId="167" fontId="53" fillId="18" borderId="23" xfId="0" applyNumberFormat="1" applyFont="1" applyFill="1" applyBorder="1" applyAlignment="1">
      <alignment horizontal="center"/>
    </xf>
    <xf numFmtId="167" fontId="50" fillId="18" borderId="23" xfId="0" applyNumberFormat="1" applyFont="1" applyFill="1" applyBorder="1" applyAlignment="1">
      <alignment horizontal="center"/>
    </xf>
    <xf numFmtId="167" fontId="53" fillId="18" borderId="28" xfId="0" applyNumberFormat="1" applyFont="1" applyFill="1" applyBorder="1" applyAlignment="1">
      <alignment horizontal="center"/>
    </xf>
    <xf numFmtId="4" fontId="53" fillId="18" borderId="14" xfId="49" applyNumberFormat="1" applyFont="1" applyFill="1" applyBorder="1" applyAlignment="1">
      <alignment horizontal="center"/>
    </xf>
    <xf numFmtId="169" fontId="53" fillId="18" borderId="23" xfId="49" applyNumberFormat="1" applyFont="1" applyFill="1" applyBorder="1" applyAlignment="1">
      <alignment horizontal="center"/>
    </xf>
    <xf numFmtId="0" fontId="50" fillId="18" borderId="25" xfId="49" applyNumberFormat="1" applyFont="1" applyFill="1" applyBorder="1" applyAlignment="1">
      <alignment horizontal="left" vertical="center"/>
    </xf>
    <xf numFmtId="167" fontId="53" fillId="18" borderId="27" xfId="0" applyNumberFormat="1" applyFont="1" applyFill="1" applyBorder="1" applyAlignment="1">
      <alignment horizontal="centerContinuous" vertical="center"/>
    </xf>
    <xf numFmtId="164" fontId="53" fillId="18" borderId="27" xfId="49" applyFont="1" applyFill="1" applyBorder="1" applyAlignment="1">
      <alignment horizontal="centerContinuous" vertical="center"/>
    </xf>
    <xf numFmtId="170" fontId="53" fillId="18" borderId="27" xfId="49" applyNumberFormat="1" applyFont="1" applyFill="1" applyBorder="1" applyAlignment="1">
      <alignment horizontal="centerContinuous" vertical="center"/>
    </xf>
    <xf numFmtId="164" fontId="53" fillId="18" borderId="26" xfId="49" applyFont="1" applyFill="1" applyBorder="1" applyAlignment="1">
      <alignment horizontal="centerContinuous" vertical="center"/>
    </xf>
    <xf numFmtId="169" fontId="50" fillId="18" borderId="24" xfId="49" applyNumberFormat="1" applyFont="1" applyFill="1" applyBorder="1" applyAlignment="1">
      <alignment horizontal="right" vertical="center" wrapText="1"/>
    </xf>
    <xf numFmtId="169" fontId="53" fillId="18" borderId="24" xfId="49" applyNumberFormat="1" applyFont="1" applyFill="1" applyBorder="1" applyAlignment="1">
      <alignment horizontal="right" vertical="center" wrapText="1"/>
    </xf>
    <xf numFmtId="167" fontId="50" fillId="18" borderId="21" xfId="0" applyNumberFormat="1" applyFont="1" applyFill="1" applyBorder="1" applyAlignment="1">
      <alignment horizontal="center"/>
    </xf>
    <xf numFmtId="0" fontId="50" fillId="18" borderId="15" xfId="0" applyNumberFormat="1" applyFont="1" applyFill="1" applyBorder="1" applyAlignment="1">
      <alignment horizontal="center" vertical="center"/>
    </xf>
    <xf numFmtId="4" fontId="53" fillId="18" borderId="21" xfId="0" applyNumberFormat="1" applyFont="1" applyFill="1" applyBorder="1" applyAlignment="1">
      <alignment horizontal="right" vertical="center" wrapText="1"/>
    </xf>
    <xf numFmtId="4" fontId="53" fillId="18" borderId="23" xfId="0" applyNumberFormat="1" applyFont="1" applyFill="1" applyBorder="1" applyAlignment="1">
      <alignment horizontal="right" vertical="center" wrapText="1"/>
    </xf>
    <xf numFmtId="167" fontId="38" fillId="18" borderId="17" xfId="0" applyNumberFormat="1" applyFont="1" applyFill="1" applyBorder="1" applyAlignment="1">
      <alignment horizontal="centerContinuous" vertical="top"/>
    </xf>
    <xf numFmtId="167" fontId="38" fillId="18" borderId="0" xfId="0" applyNumberFormat="1" applyFont="1" applyFill="1" applyBorder="1" applyAlignment="1">
      <alignment horizontal="centerContinuous" vertical="top"/>
    </xf>
    <xf numFmtId="167" fontId="38" fillId="18" borderId="0" xfId="0" applyNumberFormat="1" applyFont="1" applyFill="1" applyBorder="1" applyAlignment="1">
      <alignment horizontal="left"/>
    </xf>
    <xf numFmtId="168" fontId="53" fillId="18" borderId="23" xfId="49" applyNumberFormat="1" applyFont="1" applyFill="1" applyBorder="1" applyAlignment="1">
      <alignment horizontal="center" vertical="center"/>
    </xf>
    <xf numFmtId="168" fontId="50" fillId="18" borderId="24" xfId="49" applyNumberFormat="1" applyFont="1" applyFill="1" applyBorder="1" applyAlignment="1">
      <alignment horizontal="center" vertical="center" wrapText="1"/>
    </xf>
    <xf numFmtId="169" fontId="50" fillId="18" borderId="16" xfId="49" applyNumberFormat="1" applyFont="1" applyFill="1" applyBorder="1" applyAlignment="1">
      <alignment horizontal="right" vertical="center" wrapText="1"/>
    </xf>
    <xf numFmtId="169" fontId="53" fillId="18" borderId="16" xfId="49" applyNumberFormat="1" applyFont="1" applyFill="1" applyBorder="1" applyAlignment="1">
      <alignment horizontal="right" vertical="center" wrapText="1"/>
    </xf>
    <xf numFmtId="4" fontId="50" fillId="18" borderId="16" xfId="49" applyNumberFormat="1" applyFont="1" applyFill="1" applyBorder="1" applyAlignment="1">
      <alignment horizontal="center" vertical="center" wrapText="1"/>
    </xf>
    <xf numFmtId="164" fontId="53" fillId="18" borderId="16" xfId="49" applyFont="1" applyFill="1" applyBorder="1" applyAlignment="1">
      <alignment horizontal="center" vertical="center" wrapText="1"/>
    </xf>
    <xf numFmtId="168" fontId="50" fillId="18" borderId="16" xfId="49" applyNumberFormat="1" applyFont="1" applyFill="1" applyBorder="1" applyAlignment="1">
      <alignment horizontal="center" vertical="center" wrapText="1"/>
    </xf>
    <xf numFmtId="167" fontId="53" fillId="18" borderId="13" xfId="0" applyNumberFormat="1" applyFont="1" applyFill="1" applyBorder="1" applyAlignment="1">
      <alignment horizontal="center" vertical="center" wrapText="1"/>
    </xf>
    <xf numFmtId="0" fontId="50" fillId="18" borderId="17" xfId="49" applyNumberFormat="1" applyFont="1" applyFill="1" applyBorder="1" applyAlignment="1">
      <alignment horizontal="left" vertical="center"/>
    </xf>
    <xf numFmtId="167" fontId="53" fillId="18" borderId="0" xfId="0" applyNumberFormat="1" applyFont="1" applyFill="1" applyBorder="1" applyAlignment="1">
      <alignment horizontal="centerContinuous" vertical="center"/>
    </xf>
    <xf numFmtId="164" fontId="53" fillId="18" borderId="0" xfId="49" applyFont="1" applyFill="1" applyBorder="1" applyAlignment="1">
      <alignment horizontal="centerContinuous" vertical="center"/>
    </xf>
    <xf numFmtId="170" fontId="53" fillId="18" borderId="0" xfId="49" applyNumberFormat="1" applyFont="1" applyFill="1" applyBorder="1" applyAlignment="1">
      <alignment horizontal="centerContinuous" vertical="center"/>
    </xf>
    <xf numFmtId="169" fontId="50" fillId="18" borderId="0" xfId="49" applyNumberFormat="1" applyFont="1" applyFill="1" applyBorder="1" applyAlignment="1">
      <alignment horizontal="right" vertical="center" wrapText="1"/>
    </xf>
    <xf numFmtId="169" fontId="53" fillId="18" borderId="0" xfId="49" applyNumberFormat="1" applyFont="1" applyFill="1" applyBorder="1" applyAlignment="1">
      <alignment horizontal="right" vertical="center" wrapText="1"/>
    </xf>
    <xf numFmtId="4" fontId="50" fillId="18" borderId="0" xfId="49" applyNumberFormat="1" applyFont="1" applyFill="1" applyBorder="1" applyAlignment="1">
      <alignment horizontal="center" vertical="center" wrapText="1"/>
    </xf>
    <xf numFmtId="164" fontId="53" fillId="18" borderId="0" xfId="49" applyFont="1" applyFill="1" applyBorder="1" applyAlignment="1">
      <alignment horizontal="center" vertical="center" wrapText="1"/>
    </xf>
    <xf numFmtId="168" fontId="50" fillId="18" borderId="0" xfId="49" applyNumberFormat="1" applyFont="1" applyFill="1" applyBorder="1" applyAlignment="1">
      <alignment horizontal="center" vertical="center" wrapText="1"/>
    </xf>
    <xf numFmtId="167" fontId="53" fillId="18" borderId="14" xfId="0" applyNumberFormat="1" applyFont="1" applyFill="1" applyBorder="1" applyAlignment="1">
      <alignment horizontal="center" vertical="center" wrapText="1"/>
    </xf>
    <xf numFmtId="168" fontId="53" fillId="0" borderId="18" xfId="49" applyNumberFormat="1" applyFont="1" applyBorder="1"/>
    <xf numFmtId="168" fontId="53" fillId="0" borderId="19" xfId="49" applyNumberFormat="1" applyFont="1" applyBorder="1"/>
    <xf numFmtId="167" fontId="53" fillId="18" borderId="19" xfId="0" applyNumberFormat="1" applyFont="1" applyFill="1" applyBorder="1"/>
    <xf numFmtId="167" fontId="53" fillId="18" borderId="20" xfId="0" applyNumberFormat="1" applyFont="1" applyFill="1" applyBorder="1"/>
    <xf numFmtId="167" fontId="53" fillId="18" borderId="17" xfId="0" applyNumberFormat="1" applyFont="1" applyFill="1" applyBorder="1" applyAlignment="1">
      <alignment horizontal="centerContinuous"/>
    </xf>
    <xf numFmtId="167" fontId="53" fillId="18" borderId="0" xfId="0" applyNumberFormat="1" applyFont="1" applyFill="1" applyBorder="1" applyAlignment="1">
      <alignment horizontal="centerContinuous"/>
    </xf>
    <xf numFmtId="167" fontId="53" fillId="18" borderId="14" xfId="0" applyNumberFormat="1" applyFont="1" applyFill="1" applyBorder="1" applyAlignment="1">
      <alignment horizontal="centerContinuous"/>
    </xf>
    <xf numFmtId="167" fontId="53" fillId="21" borderId="21" xfId="0" applyNumberFormat="1" applyFont="1" applyFill="1" applyBorder="1" applyAlignment="1">
      <alignment horizontal="center"/>
    </xf>
    <xf numFmtId="167" fontId="53" fillId="21" borderId="25" xfId="0" applyNumberFormat="1" applyFont="1" applyFill="1" applyBorder="1" applyAlignment="1">
      <alignment horizontal="center" vertical="center"/>
    </xf>
    <xf numFmtId="167" fontId="53" fillId="21" borderId="27" xfId="0" applyNumberFormat="1" applyFont="1" applyFill="1" applyBorder="1" applyAlignment="1">
      <alignment horizontal="center" vertical="center"/>
    </xf>
    <xf numFmtId="167" fontId="53" fillId="21" borderId="26" xfId="0" applyNumberFormat="1" applyFont="1" applyFill="1" applyBorder="1" applyAlignment="1">
      <alignment horizontal="center" vertical="center"/>
    </xf>
    <xf numFmtId="167" fontId="53" fillId="21" borderId="28" xfId="0" applyNumberFormat="1" applyFont="1" applyFill="1" applyBorder="1" applyAlignment="1">
      <alignment horizontal="center" vertical="center" wrapText="1"/>
    </xf>
    <xf numFmtId="167" fontId="53" fillId="21" borderId="23" xfId="0" applyNumberFormat="1" applyFont="1" applyFill="1" applyBorder="1" applyAlignment="1">
      <alignment horizontal="center" vertical="center" wrapText="1"/>
    </xf>
    <xf numFmtId="167" fontId="38" fillId="21" borderId="21" xfId="0" applyNumberFormat="1" applyFont="1" applyFill="1" applyBorder="1" applyAlignment="1">
      <alignment horizontal="center"/>
    </xf>
    <xf numFmtId="167" fontId="38" fillId="21" borderId="25" xfId="0" applyNumberFormat="1" applyFont="1" applyFill="1" applyBorder="1" applyAlignment="1">
      <alignment horizontal="center" vertical="center"/>
    </xf>
    <xf numFmtId="167" fontId="38" fillId="21" borderId="27" xfId="0" applyNumberFormat="1" applyFont="1" applyFill="1" applyBorder="1" applyAlignment="1">
      <alignment horizontal="center" vertical="center"/>
    </xf>
    <xf numFmtId="167" fontId="38" fillId="21" borderId="26" xfId="0" applyNumberFormat="1" applyFont="1" applyFill="1" applyBorder="1" applyAlignment="1">
      <alignment horizontal="center" vertical="center"/>
    </xf>
    <xf numFmtId="167" fontId="38" fillId="21" borderId="28" xfId="0" applyNumberFormat="1" applyFont="1" applyFill="1" applyBorder="1" applyAlignment="1">
      <alignment horizontal="center" vertical="center" wrapText="1"/>
    </xf>
    <xf numFmtId="167" fontId="38" fillId="21" borderId="23" xfId="0" applyNumberFormat="1" applyFont="1" applyFill="1" applyBorder="1" applyAlignment="1">
      <alignment horizontal="center" vertical="center" wrapText="1"/>
    </xf>
    <xf numFmtId="167" fontId="52" fillId="21" borderId="24" xfId="0" applyNumberFormat="1" applyFont="1" applyFill="1" applyBorder="1" applyAlignment="1">
      <alignment horizontal="center" vertical="center" wrapText="1"/>
    </xf>
    <xf numFmtId="167" fontId="38" fillId="0" borderId="21" xfId="0" applyNumberFormat="1" applyFont="1" applyFill="1" applyBorder="1" applyAlignment="1">
      <alignment horizontal="center" vertical="center"/>
    </xf>
    <xf numFmtId="167" fontId="53" fillId="0" borderId="13" xfId="0" applyNumberFormat="1" applyFont="1" applyFill="1" applyBorder="1" applyAlignment="1">
      <alignment vertical="center"/>
    </xf>
    <xf numFmtId="0" fontId="38" fillId="0" borderId="21" xfId="49" applyNumberFormat="1" applyFont="1" applyFill="1" applyBorder="1" applyAlignment="1">
      <alignment horizontal="center" vertical="center"/>
    </xf>
    <xf numFmtId="167" fontId="38" fillId="0" borderId="13" xfId="0" applyNumberFormat="1" applyFont="1" applyFill="1" applyBorder="1" applyAlignment="1">
      <alignment horizontal="center" vertical="center"/>
    </xf>
    <xf numFmtId="4" fontId="38" fillId="18" borderId="24" xfId="49" applyNumberFormat="1" applyFont="1" applyFill="1" applyBorder="1" applyAlignment="1">
      <alignment horizontal="center" vertical="center"/>
    </xf>
    <xf numFmtId="0" fontId="38" fillId="0" borderId="24" xfId="0" applyFont="1" applyFill="1" applyBorder="1" applyAlignment="1">
      <alignment horizontal="center" vertical="center"/>
    </xf>
    <xf numFmtId="168" fontId="38" fillId="0" borderId="24" xfId="49" applyNumberFormat="1" applyFont="1" applyBorder="1" applyAlignment="1">
      <alignment horizontal="center" vertical="center"/>
    </xf>
    <xf numFmtId="167" fontId="53" fillId="0" borderId="24" xfId="0" applyNumberFormat="1" applyFont="1" applyFill="1" applyBorder="1" applyAlignment="1">
      <alignment vertical="center" wrapText="1"/>
    </xf>
    <xf numFmtId="0" fontId="38" fillId="0" borderId="24" xfId="0" applyNumberFormat="1" applyFont="1" applyFill="1" applyBorder="1" applyAlignment="1">
      <alignment horizontal="center" vertical="center"/>
    </xf>
    <xf numFmtId="167" fontId="38" fillId="0" borderId="24" xfId="0" applyNumberFormat="1" applyFont="1" applyFill="1" applyBorder="1" applyAlignment="1">
      <alignment horizontal="center" vertical="center"/>
    </xf>
    <xf numFmtId="4" fontId="38" fillId="0" borderId="24" xfId="0" applyNumberFormat="1" applyFont="1" applyBorder="1" applyAlignment="1">
      <alignment horizontal="center" vertical="center"/>
    </xf>
    <xf numFmtId="167" fontId="53" fillId="0" borderId="24" xfId="0" applyNumberFormat="1" applyFont="1" applyFill="1" applyBorder="1" applyAlignment="1">
      <alignment horizontal="left" vertical="center" wrapText="1"/>
    </xf>
    <xf numFmtId="4" fontId="48" fillId="18" borderId="24" xfId="49" applyNumberFormat="1" applyFont="1" applyFill="1" applyBorder="1" applyAlignment="1">
      <alignment horizontal="right" vertical="center" wrapText="1"/>
    </xf>
    <xf numFmtId="0" fontId="53" fillId="0" borderId="0" xfId="35" applyFont="1" applyBorder="1" applyAlignment="1">
      <alignment vertical="center"/>
    </xf>
    <xf numFmtId="40" fontId="53" fillId="0" borderId="0" xfId="35" applyNumberFormat="1" applyFont="1" applyBorder="1" applyAlignment="1">
      <alignment vertical="center"/>
    </xf>
    <xf numFmtId="0" fontId="51" fillId="0" borderId="0" xfId="41" applyFont="1" applyAlignment="1" applyProtection="1"/>
    <xf numFmtId="0" fontId="53" fillId="0" borderId="0" xfId="35" applyFont="1" applyBorder="1" applyAlignment="1">
      <alignment horizontal="left"/>
    </xf>
    <xf numFmtId="0" fontId="7" fillId="0" borderId="0" xfId="35" applyFont="1" applyBorder="1" applyAlignment="1">
      <alignment vertical="center"/>
    </xf>
    <xf numFmtId="40" fontId="5" fillId="0" borderId="0" xfId="35" applyNumberFormat="1" applyBorder="1" applyAlignment="1">
      <alignment horizontal="centerContinuous"/>
    </xf>
    <xf numFmtId="40" fontId="7" fillId="0" borderId="0" xfId="35" applyNumberFormat="1" applyFont="1" applyBorder="1" applyAlignment="1">
      <alignment vertical="center"/>
    </xf>
    <xf numFmtId="0" fontId="83" fillId="18" borderId="12" xfId="35" applyFont="1" applyFill="1" applyBorder="1" applyAlignment="1">
      <alignment vertical="center"/>
    </xf>
    <xf numFmtId="0" fontId="83" fillId="18" borderId="0" xfId="35" applyFont="1" applyFill="1" applyBorder="1" applyAlignment="1">
      <alignment vertical="center"/>
    </xf>
    <xf numFmtId="0" fontId="83" fillId="18" borderId="0" xfId="35" applyFont="1" applyFill="1" applyBorder="1" applyAlignment="1">
      <alignment horizontal="left" vertical="center"/>
    </xf>
    <xf numFmtId="0" fontId="83" fillId="18" borderId="31" xfId="35" applyFont="1" applyFill="1" applyBorder="1" applyAlignment="1">
      <alignment vertical="center"/>
    </xf>
    <xf numFmtId="0" fontId="83" fillId="18" borderId="31" xfId="35" applyFont="1" applyFill="1" applyBorder="1" applyAlignment="1">
      <alignment horizontal="left" vertical="center"/>
    </xf>
    <xf numFmtId="10" fontId="83" fillId="18" borderId="0" xfId="45" applyNumberFormat="1" applyFont="1" applyFill="1" applyBorder="1" applyAlignment="1">
      <alignment horizontal="center" vertical="center"/>
    </xf>
    <xf numFmtId="0" fontId="83" fillId="18" borderId="10" xfId="35" applyFont="1" applyFill="1" applyBorder="1" applyAlignment="1"/>
    <xf numFmtId="0" fontId="83" fillId="18" borderId="11" xfId="35" applyFont="1" applyFill="1" applyBorder="1" applyAlignment="1"/>
    <xf numFmtId="0" fontId="83" fillId="18" borderId="11" xfId="35" applyFont="1" applyFill="1" applyBorder="1" applyAlignment="1">
      <alignment horizontal="left" vertical="center"/>
    </xf>
    <xf numFmtId="10" fontId="83" fillId="18" borderId="11" xfId="35" applyNumberFormat="1" applyFont="1" applyFill="1" applyBorder="1" applyAlignment="1">
      <alignment horizontal="center" vertical="center"/>
    </xf>
    <xf numFmtId="0" fontId="83" fillId="21" borderId="56" xfId="35" applyFont="1" applyFill="1" applyBorder="1" applyAlignment="1">
      <alignment horizontal="center" vertical="center"/>
    </xf>
    <xf numFmtId="0" fontId="83" fillId="21" borderId="57" xfId="35" applyFont="1" applyFill="1" applyBorder="1" applyAlignment="1">
      <alignment horizontal="center" vertical="center"/>
    </xf>
    <xf numFmtId="0" fontId="83" fillId="21" borderId="58" xfId="35" applyFont="1" applyFill="1" applyBorder="1" applyAlignment="1">
      <alignment horizontal="center"/>
    </xf>
    <xf numFmtId="0" fontId="83" fillId="21" borderId="32" xfId="35" applyFont="1" applyFill="1" applyBorder="1" applyAlignment="1">
      <alignment horizontal="center" vertical="center"/>
    </xf>
    <xf numFmtId="0" fontId="83" fillId="21" borderId="28" xfId="35" applyFont="1" applyFill="1" applyBorder="1" applyAlignment="1">
      <alignment horizontal="center" vertical="center"/>
    </xf>
    <xf numFmtId="0" fontId="85" fillId="21" borderId="20" xfId="35" applyFont="1" applyFill="1" applyBorder="1" applyAlignment="1">
      <alignment vertical="center"/>
    </xf>
    <xf numFmtId="0" fontId="83" fillId="21" borderId="20" xfId="35" applyFont="1" applyFill="1" applyBorder="1" applyAlignment="1">
      <alignment horizontal="center" vertical="center"/>
    </xf>
    <xf numFmtId="0" fontId="83" fillId="21" borderId="30" xfId="35" applyFont="1" applyFill="1" applyBorder="1" applyAlignment="1">
      <alignment horizontal="center" vertical="center"/>
    </xf>
    <xf numFmtId="0" fontId="83" fillId="31" borderId="29" xfId="35" applyFont="1" applyFill="1" applyBorder="1" applyAlignment="1">
      <alignment horizontal="center" vertical="center"/>
    </xf>
    <xf numFmtId="0" fontId="83" fillId="31" borderId="24" xfId="35" applyFont="1" applyFill="1" applyBorder="1" applyAlignment="1">
      <alignment horizontal="center" vertical="center"/>
    </xf>
    <xf numFmtId="0" fontId="83" fillId="31" borderId="26" xfId="35" applyFont="1" applyFill="1" applyBorder="1" applyAlignment="1">
      <alignment vertical="center"/>
    </xf>
    <xf numFmtId="0" fontId="83" fillId="31" borderId="25" xfId="35" applyFont="1" applyFill="1" applyBorder="1" applyAlignment="1">
      <alignment horizontal="center" vertical="center"/>
    </xf>
    <xf numFmtId="44" fontId="83" fillId="31" borderId="25" xfId="64" applyFont="1" applyFill="1" applyBorder="1" applyAlignment="1">
      <alignment horizontal="center" vertical="center"/>
    </xf>
    <xf numFmtId="44" fontId="83" fillId="31" borderId="24" xfId="64" applyFont="1" applyFill="1" applyBorder="1" applyAlignment="1">
      <alignment horizontal="center" vertical="center"/>
    </xf>
    <xf numFmtId="44" fontId="83" fillId="31" borderId="33" xfId="64" applyFont="1" applyFill="1" applyBorder="1" applyAlignment="1">
      <alignment horizontal="right" vertical="center"/>
    </xf>
    <xf numFmtId="44" fontId="84" fillId="18" borderId="24" xfId="64" applyFont="1" applyFill="1" applyBorder="1" applyAlignment="1">
      <alignment vertical="center"/>
    </xf>
    <xf numFmtId="0" fontId="84" fillId="20" borderId="29" xfId="270" applyNumberFormat="1" applyFont="1" applyFill="1" applyBorder="1" applyAlignment="1">
      <alignment horizontal="center" vertical="center"/>
    </xf>
    <xf numFmtId="0" fontId="84" fillId="18" borderId="24" xfId="270" applyFont="1" applyFill="1" applyBorder="1" applyAlignment="1">
      <alignment horizontal="center" vertical="center"/>
    </xf>
    <xf numFmtId="44" fontId="84" fillId="0" borderId="20" xfId="64" applyFont="1" applyFill="1" applyBorder="1" applyAlignment="1">
      <alignment vertical="center"/>
    </xf>
    <xf numFmtId="10" fontId="84" fillId="0" borderId="24" xfId="45" applyNumberFormat="1" applyFont="1" applyFill="1" applyBorder="1" applyAlignment="1">
      <alignment horizontal="center" vertical="center"/>
    </xf>
    <xf numFmtId="44" fontId="84" fillId="18" borderId="19" xfId="64" applyFont="1" applyFill="1" applyBorder="1" applyAlignment="1">
      <alignment vertical="center"/>
    </xf>
    <xf numFmtId="44" fontId="84" fillId="18" borderId="28" xfId="64" applyFont="1" applyFill="1" applyBorder="1" applyAlignment="1">
      <alignment vertical="center"/>
    </xf>
    <xf numFmtId="0" fontId="86" fillId="0" borderId="24" xfId="284" applyFont="1" applyFill="1" applyBorder="1" applyAlignment="1">
      <alignment wrapText="1"/>
    </xf>
    <xf numFmtId="0" fontId="86" fillId="0" borderId="24" xfId="284" applyFont="1" applyFill="1" applyBorder="1" applyAlignment="1">
      <alignment horizontal="center"/>
    </xf>
    <xf numFmtId="38" fontId="84" fillId="21" borderId="35" xfId="35" applyNumberFormat="1" applyFont="1" applyFill="1" applyBorder="1" applyAlignment="1">
      <alignment horizontal="center"/>
    </xf>
    <xf numFmtId="38" fontId="84" fillId="21" borderId="16" xfId="35" applyNumberFormat="1" applyFont="1" applyFill="1" applyBorder="1" applyAlignment="1">
      <alignment horizontal="center"/>
    </xf>
    <xf numFmtId="38" fontId="84" fillId="21" borderId="11" xfId="35" applyNumberFormat="1" applyFont="1" applyFill="1" applyBorder="1" applyAlignment="1"/>
    <xf numFmtId="38" fontId="84" fillId="21" borderId="37" xfId="35" applyNumberFormat="1" applyFont="1" applyFill="1" applyBorder="1" applyAlignment="1"/>
    <xf numFmtId="0" fontId="84" fillId="0" borderId="0" xfId="35" applyFont="1"/>
    <xf numFmtId="40" fontId="84" fillId="0" borderId="0" xfId="35" applyNumberFormat="1" applyFont="1"/>
    <xf numFmtId="40" fontId="84" fillId="0" borderId="0" xfId="50" applyFont="1"/>
    <xf numFmtId="0" fontId="84" fillId="0" borderId="0" xfId="35" applyFont="1" applyBorder="1" applyAlignment="1">
      <alignment vertical="center"/>
    </xf>
    <xf numFmtId="0" fontId="84" fillId="0" borderId="0" xfId="35" applyFont="1" applyBorder="1" applyAlignment="1">
      <alignment horizontal="center" vertical="center"/>
    </xf>
    <xf numFmtId="164" fontId="84" fillId="0" borderId="0" xfId="35" applyNumberFormat="1" applyFont="1" applyBorder="1" applyAlignment="1">
      <alignment vertical="center"/>
    </xf>
    <xf numFmtId="0" fontId="84" fillId="0" borderId="0" xfId="35" applyFont="1" applyAlignment="1">
      <alignment vertical="center"/>
    </xf>
    <xf numFmtId="0" fontId="84" fillId="0" borderId="0" xfId="35" applyFont="1" applyAlignment="1">
      <alignment horizontal="center" vertical="center"/>
    </xf>
    <xf numFmtId="0" fontId="1" fillId="0" borderId="0" xfId="408"/>
    <xf numFmtId="0" fontId="87" fillId="0" borderId="12" xfId="408" applyFont="1" applyBorder="1" applyAlignment="1">
      <alignment vertical="top"/>
    </xf>
    <xf numFmtId="0" fontId="88" fillId="0" borderId="0" xfId="408" applyFont="1" applyBorder="1" applyAlignment="1">
      <alignment wrapText="1"/>
    </xf>
    <xf numFmtId="0" fontId="87" fillId="0" borderId="17" xfId="408" applyFont="1" applyBorder="1" applyAlignment="1">
      <alignment vertical="center" wrapText="1"/>
    </xf>
    <xf numFmtId="0" fontId="87" fillId="0" borderId="31" xfId="408" applyFont="1" applyBorder="1" applyAlignment="1">
      <alignment vertical="center" wrapText="1"/>
    </xf>
    <xf numFmtId="0" fontId="87" fillId="0" borderId="12" xfId="408" applyFont="1" applyBorder="1" applyAlignment="1"/>
    <xf numFmtId="4" fontId="88" fillId="0" borderId="0" xfId="408" applyNumberFormat="1" applyFont="1" applyBorder="1" applyAlignment="1">
      <alignment horizontal="left" wrapText="1"/>
    </xf>
    <xf numFmtId="0" fontId="88" fillId="0" borderId="17" xfId="408" applyFont="1" applyBorder="1"/>
    <xf numFmtId="173" fontId="89" fillId="0" borderId="31" xfId="408" applyNumberFormat="1" applyFont="1" applyBorder="1" applyAlignment="1">
      <alignment vertical="center"/>
    </xf>
    <xf numFmtId="0" fontId="87" fillId="0" borderId="12" xfId="408" applyFont="1" applyBorder="1"/>
    <xf numFmtId="0" fontId="53" fillId="0" borderId="0" xfId="408" applyFont="1" applyBorder="1"/>
    <xf numFmtId="0" fontId="87" fillId="0" borderId="54" xfId="408" applyFont="1" applyBorder="1"/>
    <xf numFmtId="0" fontId="88" fillId="0" borderId="55" xfId="408" applyNumberFormat="1" applyFont="1" applyBorder="1" applyAlignment="1"/>
    <xf numFmtId="0" fontId="88" fillId="0" borderId="59" xfId="408" applyFont="1" applyBorder="1"/>
    <xf numFmtId="17" fontId="88" fillId="0" borderId="87" xfId="408" applyNumberFormat="1" applyFont="1" applyBorder="1" applyAlignment="1">
      <alignment horizontal="right"/>
    </xf>
    <xf numFmtId="0" fontId="88" fillId="0" borderId="0" xfId="408" applyNumberFormat="1" applyFont="1" applyBorder="1" applyAlignment="1"/>
    <xf numFmtId="0" fontId="88" fillId="0" borderId="0" xfId="408" applyFont="1" applyBorder="1"/>
    <xf numFmtId="17" fontId="88" fillId="0" borderId="31" xfId="408" applyNumberFormat="1" applyFont="1" applyBorder="1" applyAlignment="1">
      <alignment horizontal="right"/>
    </xf>
    <xf numFmtId="0" fontId="87" fillId="0" borderId="29" xfId="408" applyFont="1" applyBorder="1" applyAlignment="1">
      <alignment horizontal="left"/>
    </xf>
    <xf numFmtId="10" fontId="87" fillId="0" borderId="89" xfId="408" applyNumberFormat="1" applyFont="1" applyBorder="1" applyAlignment="1"/>
    <xf numFmtId="0" fontId="88" fillId="0" borderId="29" xfId="408" applyFont="1" applyBorder="1" applyAlignment="1">
      <alignment horizontal="left"/>
    </xf>
    <xf numFmtId="0" fontId="37" fillId="0" borderId="24" xfId="270" applyFont="1" applyBorder="1"/>
    <xf numFmtId="0" fontId="88" fillId="0" borderId="25" xfId="408" applyFont="1" applyBorder="1"/>
    <xf numFmtId="10" fontId="37" fillId="0" borderId="26" xfId="270" applyNumberFormat="1" applyFont="1" applyBorder="1"/>
    <xf numFmtId="0" fontId="88" fillId="0" borderId="12" xfId="408" applyFont="1" applyBorder="1" applyAlignment="1">
      <alignment horizontal="left"/>
    </xf>
    <xf numFmtId="10" fontId="88" fillId="0" borderId="31" xfId="295" applyNumberFormat="1" applyFont="1" applyBorder="1"/>
    <xf numFmtId="0" fontId="88" fillId="0" borderId="24" xfId="408" applyFont="1" applyBorder="1"/>
    <xf numFmtId="0" fontId="88" fillId="0" borderId="18" xfId="408" applyFont="1" applyBorder="1"/>
    <xf numFmtId="10" fontId="88" fillId="0" borderId="30" xfId="408" applyNumberFormat="1" applyFont="1" applyBorder="1"/>
    <xf numFmtId="0" fontId="88" fillId="0" borderId="31" xfId="408" applyFont="1" applyBorder="1"/>
    <xf numFmtId="10" fontId="1" fillId="0" borderId="0" xfId="408" applyNumberFormat="1"/>
    <xf numFmtId="0" fontId="87" fillId="21" borderId="90" xfId="408" applyFont="1" applyFill="1" applyBorder="1" applyAlignment="1">
      <alignment horizontal="left"/>
    </xf>
    <xf numFmtId="10" fontId="87" fillId="21" borderId="91" xfId="408" applyNumberFormat="1" applyFont="1" applyFill="1" applyBorder="1"/>
    <xf numFmtId="0" fontId="88" fillId="0" borderId="0" xfId="270" applyFont="1"/>
    <xf numFmtId="0" fontId="37" fillId="0" borderId="0" xfId="270" applyFont="1"/>
    <xf numFmtId="0" fontId="88" fillId="0" borderId="0" xfId="270" applyFont="1" applyFill="1" applyBorder="1"/>
    <xf numFmtId="0" fontId="37" fillId="0" borderId="0" xfId="270" applyFont="1" applyAlignment="1">
      <alignment horizontal="left"/>
    </xf>
    <xf numFmtId="0" fontId="1" fillId="0" borderId="0" xfId="408" applyAlignment="1">
      <alignment horizontal="left"/>
    </xf>
    <xf numFmtId="0" fontId="5" fillId="0" borderId="0" xfId="270"/>
    <xf numFmtId="4" fontId="1" fillId="0" borderId="0" xfId="408" applyNumberFormat="1"/>
    <xf numFmtId="0" fontId="8" fillId="0" borderId="0" xfId="39"/>
    <xf numFmtId="0" fontId="1" fillId="0" borderId="0" xfId="408" applyAlignment="1">
      <alignment horizontal="left" vertical="center"/>
    </xf>
    <xf numFmtId="10" fontId="88" fillId="0" borderId="31" xfId="408" applyNumberFormat="1" applyFont="1" applyBorder="1"/>
    <xf numFmtId="10" fontId="37" fillId="0" borderId="20" xfId="270" applyNumberFormat="1" applyFont="1" applyBorder="1"/>
    <xf numFmtId="0" fontId="88" fillId="0" borderId="25" xfId="408" applyFont="1" applyBorder="1" applyAlignment="1">
      <alignment horizontal="left"/>
    </xf>
    <xf numFmtId="10" fontId="37" fillId="0" borderId="26" xfId="270" applyNumberFormat="1" applyFont="1" applyBorder="1" applyAlignment="1">
      <alignment horizontal="right"/>
    </xf>
    <xf numFmtId="0" fontId="83" fillId="0" borderId="17" xfId="42" applyFont="1" applyFill="1" applyBorder="1" applyAlignment="1">
      <alignment horizontal="center" vertical="center" wrapText="1"/>
    </xf>
    <xf numFmtId="0" fontId="90" fillId="18" borderId="0" xfId="270" applyFont="1" applyFill="1" applyBorder="1" applyAlignment="1">
      <alignment horizontal="left" vertical="center"/>
    </xf>
    <xf numFmtId="10" fontId="90" fillId="18" borderId="0" xfId="303" applyNumberFormat="1" applyFont="1" applyFill="1" applyBorder="1" applyAlignment="1">
      <alignment vertical="center"/>
    </xf>
    <xf numFmtId="0" fontId="83" fillId="18" borderId="0" xfId="270" applyFont="1" applyFill="1" applyBorder="1" applyAlignment="1">
      <alignment horizontal="left" vertical="center"/>
    </xf>
    <xf numFmtId="0" fontId="91" fillId="18" borderId="0" xfId="270" applyFont="1" applyFill="1" applyBorder="1" applyAlignment="1">
      <alignment horizontal="left" vertical="center"/>
    </xf>
    <xf numFmtId="14" fontId="90" fillId="18" borderId="0" xfId="303" applyNumberFormat="1" applyFont="1" applyFill="1" applyBorder="1" applyAlignment="1">
      <alignment vertical="center"/>
    </xf>
    <xf numFmtId="0" fontId="83" fillId="18" borderId="0" xfId="270" applyFont="1" applyFill="1" applyBorder="1" applyAlignment="1">
      <alignment vertical="top" wrapText="1"/>
    </xf>
    <xf numFmtId="0" fontId="83" fillId="18" borderId="0" xfId="270" applyFont="1" applyFill="1" applyBorder="1" applyAlignment="1">
      <alignment horizontal="left" vertical="top"/>
    </xf>
    <xf numFmtId="14" fontId="83" fillId="18" borderId="0" xfId="270" applyNumberFormat="1" applyFont="1" applyFill="1" applyBorder="1" applyAlignment="1">
      <alignment horizontal="center" vertical="top" wrapText="1"/>
    </xf>
    <xf numFmtId="10" fontId="90" fillId="18" borderId="0" xfId="270" applyNumberFormat="1" applyFont="1" applyFill="1" applyBorder="1" applyAlignment="1">
      <alignment horizontal="right" vertical="center"/>
    </xf>
    <xf numFmtId="0" fontId="83" fillId="18" borderId="0" xfId="270" applyFont="1" applyFill="1" applyBorder="1" applyAlignment="1">
      <alignment horizontal="center" vertical="top" wrapText="1"/>
    </xf>
    <xf numFmtId="10" fontId="83" fillId="18" borderId="0" xfId="270" applyNumberFormat="1" applyFont="1" applyFill="1" applyBorder="1" applyAlignment="1">
      <alignment horizontal="center" vertical="top" wrapText="1"/>
    </xf>
    <xf numFmtId="0" fontId="93" fillId="18" borderId="0" xfId="270" applyFont="1" applyFill="1" applyBorder="1" applyAlignment="1">
      <alignment horizontal="left" vertical="center"/>
    </xf>
    <xf numFmtId="0" fontId="93" fillId="0" borderId="0" xfId="42" applyFont="1" applyFill="1" applyBorder="1" applyAlignment="1">
      <alignment horizontal="center" vertical="center" wrapText="1"/>
    </xf>
    <xf numFmtId="0" fontId="83" fillId="0" borderId="0" xfId="42" applyFont="1" applyFill="1" applyBorder="1" applyAlignment="1">
      <alignment horizontal="center" vertical="center" wrapText="1"/>
    </xf>
    <xf numFmtId="10" fontId="83" fillId="0" borderId="0" xfId="42" applyNumberFormat="1" applyFont="1" applyFill="1" applyBorder="1" applyAlignment="1">
      <alignment horizontal="center" vertical="center" wrapText="1"/>
    </xf>
    <xf numFmtId="164" fontId="83" fillId="0" borderId="23" xfId="53" applyFont="1" applyFill="1" applyBorder="1" applyAlignment="1">
      <alignment horizontal="center" wrapText="1"/>
    </xf>
    <xf numFmtId="164" fontId="83" fillId="0" borderId="17" xfId="53" applyFont="1" applyFill="1" applyBorder="1" applyAlignment="1">
      <alignment horizontal="center" wrapText="1"/>
    </xf>
    <xf numFmtId="49" fontId="83" fillId="0" borderId="25" xfId="43" applyNumberFormat="1" applyFont="1" applyFill="1" applyBorder="1" applyAlignment="1">
      <alignment horizontal="center" vertical="center"/>
    </xf>
    <xf numFmtId="49" fontId="83" fillId="0" borderId="26" xfId="43" applyNumberFormat="1" applyFont="1" applyFill="1" applyBorder="1" applyAlignment="1">
      <alignment horizontal="center" vertical="center"/>
    </xf>
    <xf numFmtId="164" fontId="83" fillId="0" borderId="39" xfId="53" applyFont="1" applyFill="1" applyBorder="1" applyAlignment="1">
      <alignment horizontal="center" vertical="top" wrapText="1"/>
    </xf>
    <xf numFmtId="164" fontId="83" fillId="0" borderId="59" xfId="53" applyFont="1" applyFill="1" applyBorder="1" applyAlignment="1">
      <alignment horizontal="center" vertical="top" wrapText="1"/>
    </xf>
    <xf numFmtId="4" fontId="83" fillId="0" borderId="40" xfId="43" applyNumberFormat="1" applyFont="1" applyFill="1" applyBorder="1" applyAlignment="1">
      <alignment horizontal="center" vertical="center"/>
    </xf>
    <xf numFmtId="4" fontId="83" fillId="0" borderId="41" xfId="43" applyNumberFormat="1" applyFont="1" applyFill="1" applyBorder="1" applyAlignment="1">
      <alignment horizontal="center" vertical="center"/>
    </xf>
    <xf numFmtId="49" fontId="84" fillId="0" borderId="17" xfId="43" applyNumberFormat="1" applyFont="1" applyFill="1" applyBorder="1" applyAlignment="1">
      <alignment horizontal="center" vertical="center"/>
    </xf>
    <xf numFmtId="44" fontId="84" fillId="0" borderId="23" xfId="251" applyFont="1" applyFill="1" applyBorder="1" applyAlignment="1">
      <alignment vertical="center" wrapText="1"/>
    </xf>
    <xf numFmtId="10" fontId="84" fillId="0" borderId="17" xfId="372" applyNumberFormat="1" applyFont="1" applyFill="1" applyBorder="1" applyAlignment="1">
      <alignment vertical="center" wrapText="1"/>
    </xf>
    <xf numFmtId="164" fontId="84" fillId="21" borderId="42" xfId="355" applyFont="1" applyFill="1" applyBorder="1" applyAlignment="1">
      <alignment horizontal="center" vertical="center"/>
    </xf>
    <xf numFmtId="10" fontId="84" fillId="0" borderId="43" xfId="372" applyNumberFormat="1" applyFont="1" applyFill="1" applyBorder="1" applyAlignment="1">
      <alignment horizontal="right" vertical="center"/>
    </xf>
    <xf numFmtId="44" fontId="84" fillId="21" borderId="42" xfId="293" applyNumberFormat="1" applyFont="1" applyFill="1" applyBorder="1" applyAlignment="1">
      <alignment horizontal="center" vertical="center"/>
    </xf>
    <xf numFmtId="164" fontId="84" fillId="0" borderId="21" xfId="43" applyNumberFormat="1" applyFont="1" applyFill="1" applyBorder="1" applyAlignment="1">
      <alignment vertical="center" wrapText="1"/>
    </xf>
    <xf numFmtId="164" fontId="84" fillId="0" borderId="15" xfId="43" applyNumberFormat="1" applyFont="1" applyFill="1" applyBorder="1" applyAlignment="1">
      <alignment vertical="center" wrapText="1"/>
    </xf>
    <xf numFmtId="10" fontId="84" fillId="0" borderId="44" xfId="54" applyNumberFormat="1" applyFont="1" applyFill="1" applyBorder="1" applyAlignment="1">
      <alignment horizontal="center" vertical="center"/>
    </xf>
    <xf numFmtId="164" fontId="84" fillId="0" borderId="45" xfId="53" applyFont="1" applyFill="1" applyBorder="1" applyAlignment="1">
      <alignment vertical="center"/>
    </xf>
    <xf numFmtId="164" fontId="84" fillId="0" borderId="39" xfId="43" applyNumberFormat="1" applyFont="1" applyFill="1" applyBorder="1" applyAlignment="1">
      <alignment vertical="center" wrapText="1"/>
    </xf>
    <xf numFmtId="164" fontId="84" fillId="0" borderId="59" xfId="43" applyNumberFormat="1" applyFont="1" applyFill="1" applyBorder="1" applyAlignment="1">
      <alignment vertical="center" wrapText="1"/>
    </xf>
    <xf numFmtId="164" fontId="84" fillId="0" borderId="46" xfId="355" applyFont="1" applyFill="1" applyBorder="1" applyAlignment="1">
      <alignment horizontal="center" vertical="center"/>
    </xf>
    <xf numFmtId="164" fontId="84" fillId="0" borderId="47" xfId="53" applyFont="1" applyFill="1" applyBorder="1" applyAlignment="1">
      <alignment horizontal="right" vertical="center"/>
    </xf>
    <xf numFmtId="44" fontId="84" fillId="0" borderId="46" xfId="54" applyNumberFormat="1" applyFont="1" applyFill="1" applyBorder="1" applyAlignment="1">
      <alignment horizontal="center" vertical="center"/>
    </xf>
    <xf numFmtId="164" fontId="84" fillId="0" borderId="47" xfId="53" applyFont="1" applyFill="1" applyBorder="1" applyAlignment="1">
      <alignment vertical="center"/>
    </xf>
    <xf numFmtId="49" fontId="84" fillId="0" borderId="53" xfId="43" applyNumberFormat="1" applyFont="1" applyFill="1" applyBorder="1" applyAlignment="1">
      <alignment horizontal="left"/>
    </xf>
    <xf numFmtId="49" fontId="84" fillId="0" borderId="51" xfId="43" applyNumberFormat="1" applyFont="1" applyFill="1" applyBorder="1" applyAlignment="1">
      <alignment horizontal="left"/>
    </xf>
    <xf numFmtId="164" fontId="84" fillId="0" borderId="51" xfId="53" applyFont="1" applyFill="1" applyBorder="1" applyAlignment="1">
      <alignment wrapText="1"/>
    </xf>
    <xf numFmtId="10" fontId="84" fillId="0" borderId="51" xfId="54" applyNumberFormat="1" applyFont="1" applyFill="1" applyBorder="1" applyAlignment="1">
      <alignment horizontal="center"/>
    </xf>
    <xf numFmtId="164" fontId="84" fillId="0" borderId="51" xfId="53" applyFont="1" applyFill="1" applyBorder="1" applyAlignment="1">
      <alignment horizontal="right"/>
    </xf>
    <xf numFmtId="164" fontId="84" fillId="0" borderId="51" xfId="53" applyFont="1" applyFill="1" applyBorder="1"/>
    <xf numFmtId="49" fontId="50" fillId="0" borderId="0" xfId="43" applyNumberFormat="1" applyFont="1" applyFill="1" applyBorder="1" applyAlignment="1">
      <alignment vertical="center"/>
    </xf>
    <xf numFmtId="0" fontId="50" fillId="0" borderId="0" xfId="43" applyFont="1" applyFill="1" applyBorder="1" applyAlignment="1">
      <alignment vertical="center" wrapText="1"/>
    </xf>
    <xf numFmtId="0" fontId="50" fillId="0" borderId="0" xfId="43" applyFont="1" applyFill="1" applyBorder="1" applyAlignment="1">
      <alignment horizontal="center" vertical="center" wrapText="1"/>
    </xf>
    <xf numFmtId="164" fontId="50" fillId="0" borderId="0" xfId="53" applyFont="1" applyFill="1" applyBorder="1" applyAlignment="1">
      <alignment horizontal="center" wrapText="1"/>
    </xf>
    <xf numFmtId="164" fontId="50" fillId="0" borderId="0" xfId="53" applyFont="1" applyFill="1" applyBorder="1" applyAlignment="1">
      <alignment horizontal="center" vertical="top" wrapText="1"/>
    </xf>
    <xf numFmtId="4" fontId="50" fillId="0" borderId="0" xfId="43" applyNumberFormat="1" applyFont="1" applyFill="1" applyBorder="1" applyAlignment="1">
      <alignment horizontal="center" vertical="center"/>
    </xf>
    <xf numFmtId="49" fontId="50" fillId="0" borderId="0" xfId="43" applyNumberFormat="1" applyFont="1" applyFill="1" applyBorder="1" applyAlignment="1">
      <alignment horizontal="center" vertical="center"/>
    </xf>
    <xf numFmtId="4" fontId="50" fillId="63" borderId="0" xfId="43" applyNumberFormat="1" applyFont="1" applyFill="1" applyBorder="1" applyAlignment="1">
      <alignment horizontal="center" vertical="center"/>
    </xf>
    <xf numFmtId="49" fontId="53" fillId="0" borderId="0" xfId="43" applyNumberFormat="1" applyFont="1" applyFill="1" applyBorder="1" applyAlignment="1">
      <alignment horizontal="center" vertical="center"/>
    </xf>
    <xf numFmtId="0" fontId="48" fillId="18" borderId="0" xfId="270" applyFont="1" applyFill="1" applyBorder="1" applyAlignment="1">
      <alignment horizontal="left" vertical="center"/>
    </xf>
    <xf numFmtId="10" fontId="48" fillId="18" borderId="0" xfId="303" applyNumberFormat="1" applyFont="1" applyFill="1" applyBorder="1" applyAlignment="1">
      <alignment vertical="center"/>
    </xf>
    <xf numFmtId="10" fontId="48" fillId="18" borderId="0" xfId="303" applyNumberFormat="1" applyFont="1" applyFill="1" applyBorder="1" applyAlignment="1">
      <alignment horizontal="left" vertical="center"/>
    </xf>
    <xf numFmtId="0" fontId="46" fillId="18" borderId="0" xfId="270" applyFont="1" applyFill="1" applyBorder="1" applyAlignment="1">
      <alignment horizontal="left" vertical="center"/>
    </xf>
    <xf numFmtId="4" fontId="48" fillId="18" borderId="0" xfId="270" applyNumberFormat="1" applyFont="1" applyFill="1" applyBorder="1" applyAlignment="1">
      <alignment horizontal="left" vertical="center"/>
    </xf>
    <xf numFmtId="14" fontId="48" fillId="18" borderId="0" xfId="303" applyNumberFormat="1" applyFont="1" applyFill="1" applyBorder="1" applyAlignment="1">
      <alignment vertical="center"/>
    </xf>
    <xf numFmtId="0" fontId="46" fillId="18" borderId="0" xfId="270" applyFont="1" applyFill="1" applyBorder="1" applyAlignment="1">
      <alignment vertical="center"/>
    </xf>
    <xf numFmtId="10" fontId="48" fillId="18" borderId="0" xfId="270" applyNumberFormat="1" applyFont="1" applyFill="1" applyBorder="1" applyAlignment="1">
      <alignment horizontal="right" vertical="center"/>
    </xf>
    <xf numFmtId="49" fontId="53" fillId="0" borderId="0" xfId="43" applyNumberFormat="1" applyFont="1" applyFill="1" applyBorder="1" applyAlignment="1">
      <alignment horizontal="center"/>
    </xf>
    <xf numFmtId="0" fontId="53" fillId="0" borderId="0" xfId="43" applyFont="1" applyFill="1" applyBorder="1" applyAlignment="1">
      <alignment wrapText="1"/>
    </xf>
    <xf numFmtId="4" fontId="53" fillId="0" borderId="0" xfId="43" applyNumberFormat="1" applyFont="1" applyFill="1" applyBorder="1" applyAlignment="1">
      <alignment horizontal="center"/>
    </xf>
    <xf numFmtId="169" fontId="53" fillId="0" borderId="0" xfId="43" applyNumberFormat="1" applyFont="1" applyFill="1" applyBorder="1" applyAlignment="1"/>
    <xf numFmtId="4" fontId="53" fillId="0" borderId="0" xfId="43" applyNumberFormat="1" applyFont="1" applyFill="1" applyBorder="1" applyAlignment="1">
      <alignment horizontal="right"/>
    </xf>
    <xf numFmtId="4" fontId="53" fillId="0" borderId="0" xfId="43" applyNumberFormat="1" applyFont="1" applyFill="1" applyBorder="1" applyAlignment="1"/>
    <xf numFmtId="49" fontId="50" fillId="0" borderId="0" xfId="43" applyNumberFormat="1" applyFont="1" applyFill="1" applyBorder="1" applyAlignment="1">
      <alignment horizontal="left"/>
    </xf>
    <xf numFmtId="0" fontId="8" fillId="0" borderId="0" xfId="39" applyBorder="1"/>
    <xf numFmtId="4" fontId="8" fillId="0" borderId="0" xfId="39" applyNumberFormat="1" applyBorder="1"/>
    <xf numFmtId="4" fontId="8" fillId="0" borderId="0" xfId="39" applyNumberFormat="1"/>
    <xf numFmtId="0" fontId="8" fillId="0" borderId="0" xfId="39" applyAlignment="1">
      <alignment horizontal="left" vertical="center"/>
    </xf>
    <xf numFmtId="49" fontId="95" fillId="20" borderId="12" xfId="42" applyNumberFormat="1" applyFont="1" applyFill="1" applyBorder="1" applyAlignment="1">
      <alignment horizontal="center"/>
    </xf>
    <xf numFmtId="49" fontId="95" fillId="20" borderId="0" xfId="42" applyNumberFormat="1" applyFont="1" applyFill="1" applyBorder="1" applyAlignment="1">
      <alignment horizontal="center"/>
    </xf>
    <xf numFmtId="172" fontId="90" fillId="20" borderId="0" xfId="42" applyNumberFormat="1" applyFont="1" applyFill="1" applyBorder="1" applyAlignment="1">
      <alignment horizontal="left"/>
    </xf>
    <xf numFmtId="0" fontId="90" fillId="20" borderId="0" xfId="42" applyFont="1" applyFill="1" applyBorder="1" applyAlignment="1">
      <alignment horizontal="center" vertical="center"/>
    </xf>
    <xf numFmtId="169" fontId="90" fillId="20" borderId="0" xfId="42" applyNumberFormat="1" applyFont="1" applyFill="1" applyBorder="1" applyAlignment="1">
      <alignment horizontal="center" vertical="center"/>
    </xf>
    <xf numFmtId="49" fontId="90" fillId="0" borderId="35" xfId="42" applyNumberFormat="1" applyFont="1" applyFill="1" applyBorder="1" applyAlignment="1">
      <alignment horizontal="left"/>
    </xf>
    <xf numFmtId="49" fontId="90" fillId="0" borderId="16" xfId="42" applyNumberFormat="1" applyFont="1" applyFill="1" applyBorder="1" applyAlignment="1">
      <alignment horizontal="left"/>
    </xf>
    <xf numFmtId="0" fontId="90" fillId="0" borderId="16" xfId="42" applyFont="1" applyFill="1" applyBorder="1" applyAlignment="1">
      <alignment horizontal="left"/>
    </xf>
    <xf numFmtId="0" fontId="90" fillId="18" borderId="0" xfId="35" applyFont="1" applyFill="1" applyBorder="1" applyAlignment="1">
      <alignment vertical="center"/>
    </xf>
    <xf numFmtId="49" fontId="90" fillId="0" borderId="0" xfId="42" applyNumberFormat="1" applyFont="1" applyFill="1" applyBorder="1" applyAlignment="1">
      <alignment horizontal="left"/>
    </xf>
    <xf numFmtId="0" fontId="90" fillId="0" borderId="0" xfId="42" applyFont="1" applyFill="1" applyBorder="1" applyAlignment="1">
      <alignment horizontal="left"/>
    </xf>
    <xf numFmtId="0" fontId="90" fillId="18" borderId="0" xfId="35" applyFont="1" applyFill="1" applyBorder="1" applyAlignment="1">
      <alignment horizontal="left" vertical="center"/>
    </xf>
    <xf numFmtId="10" fontId="90" fillId="18" borderId="0" xfId="45" applyNumberFormat="1" applyFont="1" applyFill="1" applyBorder="1" applyAlignment="1">
      <alignment vertical="center"/>
    </xf>
    <xf numFmtId="0" fontId="90" fillId="18" borderId="0" xfId="35" applyFont="1" applyFill="1" applyBorder="1" applyAlignment="1">
      <alignment vertical="center" wrapText="1"/>
    </xf>
    <xf numFmtId="10" fontId="90" fillId="18" borderId="0" xfId="35" applyNumberFormat="1" applyFont="1" applyFill="1" applyBorder="1" applyAlignment="1">
      <alignment horizontal="right" vertical="center"/>
    </xf>
    <xf numFmtId="0" fontId="84" fillId="0" borderId="0" xfId="43" applyFont="1" applyFill="1"/>
    <xf numFmtId="169" fontId="95" fillId="0" borderId="0" xfId="42" applyNumberFormat="1" applyFont="1" applyFill="1" applyBorder="1"/>
    <xf numFmtId="0" fontId="90" fillId="0" borderId="0" xfId="42" applyFont="1" applyFill="1" applyBorder="1" applyAlignment="1"/>
    <xf numFmtId="14" fontId="90" fillId="18" borderId="0" xfId="45" applyNumberFormat="1" applyFont="1" applyFill="1" applyBorder="1" applyAlignment="1">
      <alignment vertical="center"/>
    </xf>
    <xf numFmtId="49" fontId="90" fillId="0" borderId="38" xfId="42" applyNumberFormat="1" applyFont="1" applyFill="1" applyBorder="1" applyAlignment="1">
      <alignment horizontal="left"/>
    </xf>
    <xf numFmtId="49" fontId="90" fillId="0" borderId="19" xfId="42" applyNumberFormat="1" applyFont="1" applyFill="1" applyBorder="1" applyAlignment="1">
      <alignment horizontal="left"/>
    </xf>
    <xf numFmtId="0" fontId="90" fillId="0" borderId="19" xfId="42" applyFont="1" applyFill="1" applyBorder="1" applyAlignment="1">
      <alignment horizontal="left"/>
    </xf>
    <xf numFmtId="169" fontId="95" fillId="0" borderId="19" xfId="42" applyNumberFormat="1" applyFont="1" applyFill="1" applyBorder="1"/>
    <xf numFmtId="0" fontId="95" fillId="0" borderId="19" xfId="42" applyFont="1" applyFill="1" applyBorder="1"/>
    <xf numFmtId="0" fontId="95" fillId="0" borderId="20" xfId="42" applyFont="1" applyFill="1" applyBorder="1"/>
    <xf numFmtId="49" fontId="90" fillId="0" borderId="12" xfId="42" applyNumberFormat="1" applyFont="1" applyFill="1" applyBorder="1" applyAlignment="1">
      <alignment horizontal="left"/>
    </xf>
    <xf numFmtId="0" fontId="95" fillId="0" borderId="0" xfId="42" applyFont="1" applyFill="1" applyBorder="1"/>
    <xf numFmtId="164" fontId="90" fillId="0" borderId="23" xfId="53" applyFont="1" applyFill="1" applyBorder="1" applyAlignment="1">
      <alignment horizontal="center" wrapText="1"/>
    </xf>
    <xf numFmtId="164" fontId="90" fillId="0" borderId="39" xfId="53" applyFont="1" applyFill="1" applyBorder="1" applyAlignment="1">
      <alignment horizontal="center" vertical="top" wrapText="1"/>
    </xf>
    <xf numFmtId="4" fontId="90" fillId="0" borderId="40" xfId="43" applyNumberFormat="1" applyFont="1" applyFill="1" applyBorder="1" applyAlignment="1">
      <alignment horizontal="center" vertical="center"/>
    </xf>
    <xf numFmtId="4" fontId="90" fillId="0" borderId="41" xfId="43" applyNumberFormat="1" applyFont="1" applyFill="1" applyBorder="1" applyAlignment="1">
      <alignment horizontal="center" vertical="center"/>
    </xf>
    <xf numFmtId="49" fontId="90" fillId="0" borderId="12" xfId="43" applyNumberFormat="1" applyFont="1" applyFill="1" applyBorder="1" applyAlignment="1">
      <alignment horizontal="center" vertical="center"/>
    </xf>
    <xf numFmtId="0" fontId="90" fillId="0" borderId="17" xfId="43" applyFont="1" applyFill="1" applyBorder="1" applyAlignment="1">
      <alignment horizontal="center" vertical="center" wrapText="1"/>
    </xf>
    <xf numFmtId="0" fontId="90" fillId="0" borderId="14" xfId="43" applyFont="1" applyFill="1" applyBorder="1" applyAlignment="1">
      <alignment horizontal="center" vertical="center" wrapText="1"/>
    </xf>
    <xf numFmtId="164" fontId="90" fillId="0" borderId="23" xfId="53" applyFont="1" applyFill="1" applyBorder="1" applyAlignment="1">
      <alignment horizontal="center" vertical="top" wrapText="1"/>
    </xf>
    <xf numFmtId="4" fontId="90" fillId="19" borderId="42" xfId="43" applyNumberFormat="1" applyFont="1" applyFill="1" applyBorder="1" applyAlignment="1">
      <alignment horizontal="center" vertical="center"/>
    </xf>
    <xf numFmtId="4" fontId="90" fillId="0" borderId="43" xfId="43" applyNumberFormat="1" applyFont="1" applyFill="1" applyBorder="1" applyAlignment="1">
      <alignment horizontal="center" vertical="center"/>
    </xf>
    <xf numFmtId="49" fontId="95" fillId="0" borderId="12" xfId="43" applyNumberFormat="1" applyFont="1" applyFill="1" applyBorder="1" applyAlignment="1">
      <alignment horizontal="center" vertical="center"/>
    </xf>
    <xf numFmtId="164" fontId="95" fillId="0" borderId="23" xfId="53" applyFont="1" applyFill="1" applyBorder="1" applyAlignment="1">
      <alignment vertical="center" wrapText="1"/>
    </xf>
    <xf numFmtId="10" fontId="95" fillId="21" borderId="42" xfId="46" applyNumberFormat="1" applyFont="1" applyFill="1" applyBorder="1" applyAlignment="1">
      <alignment horizontal="center" vertical="center"/>
    </xf>
    <xf numFmtId="164" fontId="95" fillId="0" borderId="43" xfId="53" applyNumberFormat="1" applyFont="1" applyFill="1" applyBorder="1" applyAlignment="1">
      <alignment horizontal="right" vertical="center"/>
    </xf>
    <xf numFmtId="0" fontId="95" fillId="0" borderId="17" xfId="43" applyFont="1" applyFill="1" applyBorder="1" applyAlignment="1">
      <alignment horizontal="left" vertical="center" wrapText="1"/>
    </xf>
    <xf numFmtId="0" fontId="95" fillId="0" borderId="14" xfId="43" applyFont="1" applyFill="1" applyBorder="1" applyAlignment="1">
      <alignment horizontal="left" vertical="center" wrapText="1"/>
    </xf>
    <xf numFmtId="40" fontId="95" fillId="0" borderId="17" xfId="43" applyNumberFormat="1" applyFont="1" applyFill="1" applyBorder="1" applyAlignment="1">
      <alignment horizontal="left" vertical="center" wrapText="1"/>
    </xf>
    <xf numFmtId="40" fontId="95" fillId="0" borderId="14" xfId="43" applyNumberFormat="1" applyFont="1" applyFill="1" applyBorder="1" applyAlignment="1">
      <alignment horizontal="left" vertical="center" wrapText="1"/>
    </xf>
    <xf numFmtId="164" fontId="95" fillId="0" borderId="21" xfId="43" applyNumberFormat="1" applyFont="1" applyFill="1" applyBorder="1" applyAlignment="1">
      <alignment vertical="center" wrapText="1"/>
    </xf>
    <xf numFmtId="10" fontId="95" fillId="0" borderId="44" xfId="54" applyNumberFormat="1" applyFont="1" applyFill="1" applyBorder="1" applyAlignment="1">
      <alignment horizontal="center" vertical="center"/>
    </xf>
    <xf numFmtId="164" fontId="95" fillId="0" borderId="45" xfId="53" applyFont="1" applyFill="1" applyBorder="1" applyAlignment="1">
      <alignment vertical="center"/>
    </xf>
    <xf numFmtId="164" fontId="95" fillId="0" borderId="39" xfId="43" applyNumberFormat="1" applyFont="1" applyFill="1" applyBorder="1" applyAlignment="1">
      <alignment vertical="center" wrapText="1"/>
    </xf>
    <xf numFmtId="10" fontId="95" fillId="0" borderId="46" xfId="54" applyNumberFormat="1" applyFont="1" applyFill="1" applyBorder="1" applyAlignment="1">
      <alignment horizontal="center" vertical="center"/>
    </xf>
    <xf numFmtId="164" fontId="95" fillId="0" borderId="47" xfId="53" applyFont="1" applyFill="1" applyBorder="1" applyAlignment="1">
      <alignment horizontal="right" vertical="center"/>
    </xf>
    <xf numFmtId="164" fontId="95" fillId="0" borderId="47" xfId="53" applyFont="1" applyFill="1" applyBorder="1" applyAlignment="1">
      <alignment vertical="center"/>
    </xf>
    <xf numFmtId="49" fontId="95" fillId="0" borderId="48" xfId="43" applyNumberFormat="1" applyFont="1" applyFill="1" applyBorder="1" applyAlignment="1">
      <alignment horizontal="left"/>
    </xf>
    <xf numFmtId="49" fontId="95" fillId="0" borderId="49" xfId="43" applyNumberFormat="1" applyFont="1" applyFill="1" applyBorder="1" applyAlignment="1">
      <alignment horizontal="left"/>
    </xf>
    <xf numFmtId="164" fontId="95" fillId="0" borderId="49" xfId="53" applyFont="1" applyFill="1" applyBorder="1" applyAlignment="1">
      <alignment wrapText="1"/>
    </xf>
    <xf numFmtId="10" fontId="95" fillId="0" borderId="49" xfId="54" applyNumberFormat="1" applyFont="1" applyFill="1" applyBorder="1" applyAlignment="1">
      <alignment horizontal="center"/>
    </xf>
    <xf numFmtId="164" fontId="95" fillId="0" borderId="49" xfId="53" applyFont="1" applyFill="1" applyBorder="1" applyAlignment="1">
      <alignment horizontal="right"/>
    </xf>
    <xf numFmtId="164" fontId="95" fillId="0" borderId="49" xfId="53" applyFont="1" applyFill="1" applyBorder="1"/>
    <xf numFmtId="49" fontId="95" fillId="0" borderId="12" xfId="43" applyNumberFormat="1" applyFont="1" applyFill="1" applyBorder="1" applyAlignment="1">
      <alignment horizontal="center"/>
    </xf>
    <xf numFmtId="49" fontId="95" fillId="0" borderId="0" xfId="43" applyNumberFormat="1" applyFont="1" applyFill="1" applyBorder="1" applyAlignment="1">
      <alignment horizontal="center"/>
    </xf>
    <xf numFmtId="0" fontId="95" fillId="0" borderId="0" xfId="43" applyFont="1" applyFill="1" applyBorder="1" applyAlignment="1">
      <alignment wrapText="1"/>
    </xf>
    <xf numFmtId="0" fontId="95" fillId="0" borderId="0" xfId="43" applyFont="1" applyFill="1" applyBorder="1" applyAlignment="1">
      <alignment horizontal="center"/>
    </xf>
    <xf numFmtId="169" fontId="95" fillId="0" borderId="0" xfId="43" applyNumberFormat="1" applyFont="1" applyFill="1" applyBorder="1" applyAlignment="1"/>
    <xf numFmtId="4" fontId="95" fillId="0" borderId="0" xfId="43" applyNumberFormat="1" applyFont="1" applyFill="1" applyBorder="1" applyAlignment="1">
      <alignment horizontal="right"/>
    </xf>
    <xf numFmtId="4" fontId="95" fillId="0" borderId="0" xfId="43" applyNumberFormat="1" applyFont="1" applyFill="1" applyBorder="1" applyAlignment="1"/>
    <xf numFmtId="49" fontId="90" fillId="0" borderId="50" xfId="43" applyNumberFormat="1" applyFont="1" applyFill="1" applyBorder="1" applyAlignment="1">
      <alignment horizontal="left"/>
    </xf>
    <xf numFmtId="49" fontId="95" fillId="0" borderId="51" xfId="43" applyNumberFormat="1" applyFont="1" applyFill="1" applyBorder="1" applyAlignment="1">
      <alignment horizontal="center"/>
    </xf>
    <xf numFmtId="0" fontId="95" fillId="0" borderId="51" xfId="43" applyFont="1" applyFill="1" applyBorder="1" applyAlignment="1">
      <alignment wrapText="1"/>
    </xf>
    <xf numFmtId="0" fontId="95" fillId="0" borderId="51" xfId="43" applyFont="1" applyFill="1" applyBorder="1" applyAlignment="1">
      <alignment horizontal="center"/>
    </xf>
    <xf numFmtId="169" fontId="95" fillId="0" borderId="51" xfId="43" applyNumberFormat="1" applyFont="1" applyFill="1" applyBorder="1" applyAlignment="1"/>
    <xf numFmtId="4" fontId="95" fillId="0" borderId="51" xfId="43" applyNumberFormat="1" applyFont="1" applyFill="1" applyBorder="1" applyAlignment="1">
      <alignment horizontal="right"/>
    </xf>
    <xf numFmtId="49" fontId="90" fillId="0" borderId="51" xfId="43" applyNumberFormat="1" applyFont="1" applyFill="1" applyBorder="1" applyAlignment="1">
      <alignment horizontal="left"/>
    </xf>
    <xf numFmtId="49" fontId="90" fillId="0" borderId="12" xfId="43" applyNumberFormat="1" applyFont="1" applyFill="1" applyBorder="1" applyAlignment="1">
      <alignment horizontal="left"/>
    </xf>
    <xf numFmtId="49" fontId="90" fillId="0" borderId="0" xfId="43" applyNumberFormat="1" applyFont="1" applyFill="1" applyBorder="1" applyAlignment="1">
      <alignment horizontal="left"/>
    </xf>
    <xf numFmtId="0" fontId="15" fillId="0" borderId="0" xfId="264"/>
    <xf numFmtId="0" fontId="101" fillId="0" borderId="0" xfId="270" quotePrefix="1" applyFont="1" applyBorder="1" applyAlignment="1">
      <alignment horizontal="center" vertical="center"/>
    </xf>
    <xf numFmtId="0" fontId="102" fillId="0" borderId="0" xfId="270" applyFont="1" applyBorder="1" applyAlignment="1">
      <alignment vertical="center"/>
    </xf>
    <xf numFmtId="0" fontId="94" fillId="18" borderId="12" xfId="270" applyFont="1" applyFill="1" applyBorder="1" applyAlignment="1">
      <alignment vertical="center"/>
    </xf>
    <xf numFmtId="0" fontId="94" fillId="18" borderId="0" xfId="270" applyFont="1" applyFill="1" applyBorder="1" applyAlignment="1">
      <alignment vertical="center"/>
    </xf>
    <xf numFmtId="0" fontId="96" fillId="18" borderId="0" xfId="270" applyFont="1" applyFill="1" applyBorder="1" applyAlignment="1">
      <alignment vertical="center"/>
    </xf>
    <xf numFmtId="0" fontId="90" fillId="18" borderId="0" xfId="270" applyFont="1" applyFill="1" applyBorder="1" applyAlignment="1">
      <alignment vertical="center"/>
    </xf>
    <xf numFmtId="0" fontId="90" fillId="18" borderId="31" xfId="270" applyFont="1" applyFill="1" applyBorder="1" applyAlignment="1">
      <alignment vertical="center"/>
    </xf>
    <xf numFmtId="0" fontId="103" fillId="18" borderId="12" xfId="270" applyFont="1" applyFill="1" applyBorder="1" applyAlignment="1">
      <alignment vertical="center"/>
    </xf>
    <xf numFmtId="0" fontId="103" fillId="18" borderId="0" xfId="270" applyFont="1" applyFill="1" applyBorder="1" applyAlignment="1">
      <alignment vertical="center"/>
    </xf>
    <xf numFmtId="0" fontId="96" fillId="18" borderId="0" xfId="270" applyFont="1" applyFill="1" applyBorder="1" applyAlignment="1">
      <alignment horizontal="left" vertical="center"/>
    </xf>
    <xf numFmtId="10" fontId="90" fillId="18" borderId="0" xfId="295" applyNumberFormat="1" applyFont="1" applyFill="1" applyBorder="1" applyAlignment="1">
      <alignment vertical="center"/>
    </xf>
    <xf numFmtId="10" fontId="96" fillId="18" borderId="0" xfId="295" applyNumberFormat="1" applyFont="1" applyFill="1" applyBorder="1" applyAlignment="1">
      <alignment vertical="center"/>
    </xf>
    <xf numFmtId="0" fontId="96" fillId="18" borderId="31" xfId="270" applyFont="1" applyFill="1" applyBorder="1" applyAlignment="1">
      <alignment horizontal="left" vertical="center"/>
    </xf>
    <xf numFmtId="0" fontId="96" fillId="0" borderId="0" xfId="270" applyFont="1" applyBorder="1" applyAlignment="1">
      <alignment vertical="center"/>
    </xf>
    <xf numFmtId="0" fontId="90" fillId="18" borderId="12" xfId="270" applyFont="1" applyFill="1" applyBorder="1" applyAlignment="1"/>
    <xf numFmtId="0" fontId="90" fillId="18" borderId="0" xfId="270" applyFont="1" applyFill="1" applyBorder="1" applyAlignment="1"/>
    <xf numFmtId="0" fontId="84" fillId="0" borderId="0" xfId="270" applyFont="1" applyBorder="1" applyAlignment="1">
      <alignment vertical="center"/>
    </xf>
    <xf numFmtId="0" fontId="96" fillId="21" borderId="32" xfId="270" applyFont="1" applyFill="1" applyBorder="1" applyAlignment="1">
      <alignment horizontal="center" vertical="center"/>
    </xf>
    <xf numFmtId="0" fontId="96" fillId="21" borderId="28" xfId="270" applyFont="1" applyFill="1" applyBorder="1" applyAlignment="1">
      <alignment horizontal="center" vertical="center"/>
    </xf>
    <xf numFmtId="0" fontId="96" fillId="21" borderId="20" xfId="270" applyFont="1" applyFill="1" applyBorder="1" applyAlignment="1">
      <alignment horizontal="center"/>
    </xf>
    <xf numFmtId="0" fontId="104" fillId="0" borderId="0" xfId="270" applyFont="1" applyBorder="1" applyAlignment="1">
      <alignment vertical="center"/>
    </xf>
    <xf numFmtId="0" fontId="96" fillId="31" borderId="24" xfId="270" applyFont="1" applyFill="1" applyBorder="1" applyAlignment="1">
      <alignment horizontal="center" vertical="center"/>
    </xf>
    <xf numFmtId="0" fontId="105" fillId="31" borderId="26" xfId="270" applyFont="1" applyFill="1" applyBorder="1" applyAlignment="1">
      <alignment vertical="center"/>
    </xf>
    <xf numFmtId="0" fontId="96" fillId="31" borderId="28" xfId="270" applyFont="1" applyFill="1" applyBorder="1" applyAlignment="1">
      <alignment horizontal="center" vertical="center"/>
    </xf>
    <xf numFmtId="0" fontId="96" fillId="31" borderId="30" xfId="270" applyFont="1" applyFill="1" applyBorder="1" applyAlignment="1">
      <alignment horizontal="center" vertical="center"/>
    </xf>
    <xf numFmtId="0" fontId="102" fillId="0" borderId="0" xfId="270" applyFont="1" applyBorder="1" applyAlignment="1">
      <alignment horizontal="centerContinuous"/>
    </xf>
    <xf numFmtId="0" fontId="106" fillId="0" borderId="0" xfId="284" applyFont="1" applyAlignment="1" applyProtection="1"/>
    <xf numFmtId="0" fontId="83" fillId="31" borderId="29" xfId="270" applyFont="1" applyFill="1" applyBorder="1" applyAlignment="1">
      <alignment horizontal="center" vertical="center"/>
    </xf>
    <xf numFmtId="0" fontId="83" fillId="31" borderId="24" xfId="270" applyFont="1" applyFill="1" applyBorder="1" applyAlignment="1">
      <alignment horizontal="center" vertical="center"/>
    </xf>
    <xf numFmtId="0" fontId="83" fillId="31" borderId="25" xfId="270" applyFont="1" applyFill="1" applyBorder="1" applyAlignment="1">
      <alignment vertical="center"/>
    </xf>
    <xf numFmtId="0" fontId="83" fillId="31" borderId="25" xfId="270" applyFont="1" applyFill="1" applyBorder="1" applyAlignment="1">
      <alignment horizontal="center" vertical="center"/>
    </xf>
    <xf numFmtId="0" fontId="83" fillId="31" borderId="27" xfId="270" applyFont="1" applyFill="1" applyBorder="1" applyAlignment="1">
      <alignment vertical="center"/>
    </xf>
    <xf numFmtId="0" fontId="83" fillId="31" borderId="89" xfId="270" applyFont="1" applyFill="1" applyBorder="1" applyAlignment="1">
      <alignment vertical="center"/>
    </xf>
    <xf numFmtId="0" fontId="102" fillId="0" borderId="0" xfId="284" applyFont="1" applyAlignment="1" applyProtection="1"/>
    <xf numFmtId="0" fontId="84" fillId="0" borderId="0" xfId="270" applyFont="1" applyBorder="1" applyAlignment="1">
      <alignment horizontal="left"/>
    </xf>
    <xf numFmtId="0" fontId="84" fillId="0" borderId="0" xfId="284" applyFont="1" applyAlignment="1" applyProtection="1"/>
    <xf numFmtId="40" fontId="84" fillId="0" borderId="0" xfId="270" applyNumberFormat="1" applyFont="1" applyBorder="1" applyAlignment="1">
      <alignment vertical="center"/>
    </xf>
    <xf numFmtId="0" fontId="84" fillId="18" borderId="28" xfId="270" applyFont="1" applyFill="1" applyBorder="1" applyAlignment="1">
      <alignment horizontal="center" vertical="center"/>
    </xf>
    <xf numFmtId="174" fontId="83" fillId="18" borderId="33" xfId="248" applyFont="1" applyFill="1" applyBorder="1" applyAlignment="1">
      <alignment horizontal="right"/>
    </xf>
    <xf numFmtId="0" fontId="102" fillId="0" borderId="0" xfId="270" applyFont="1" applyBorder="1" applyAlignment="1">
      <alignment horizontal="left"/>
    </xf>
    <xf numFmtId="40" fontId="102" fillId="0" borderId="0" xfId="270" applyNumberFormat="1" applyFont="1" applyBorder="1" applyAlignment="1">
      <alignment vertical="center"/>
    </xf>
    <xf numFmtId="38" fontId="83" fillId="31" borderId="29" xfId="270" applyNumberFormat="1" applyFont="1" applyFill="1" applyBorder="1" applyAlignment="1">
      <alignment horizontal="center" vertical="center"/>
    </xf>
    <xf numFmtId="38" fontId="83" fillId="31" borderId="24" xfId="270" applyNumberFormat="1" applyFont="1" applyFill="1" applyBorder="1" applyAlignment="1">
      <alignment horizontal="center" vertical="center"/>
    </xf>
    <xf numFmtId="40" fontId="83" fillId="31" borderId="24" xfId="270" applyNumberFormat="1" applyFont="1" applyFill="1" applyBorder="1" applyAlignment="1">
      <alignment horizontal="center" vertical="center" wrapText="1"/>
    </xf>
    <xf numFmtId="38" fontId="84" fillId="0" borderId="24" xfId="270" applyNumberFormat="1" applyFont="1" applyFill="1" applyBorder="1" applyAlignment="1">
      <alignment horizontal="center"/>
    </xf>
    <xf numFmtId="44" fontId="108" fillId="0" borderId="24" xfId="251" applyFont="1" applyFill="1" applyBorder="1" applyAlignment="1">
      <alignment horizontal="center"/>
    </xf>
    <xf numFmtId="0" fontId="84" fillId="0" borderId="24" xfId="270" applyNumberFormat="1" applyFont="1" applyFill="1" applyBorder="1" applyAlignment="1">
      <alignment horizontal="center"/>
    </xf>
    <xf numFmtId="0" fontId="83" fillId="18" borderId="27" xfId="270" applyNumberFormat="1" applyFont="1" applyFill="1" applyBorder="1" applyAlignment="1">
      <alignment horizontal="right"/>
    </xf>
    <xf numFmtId="174" fontId="83" fillId="18" borderId="89" xfId="248" applyFont="1" applyFill="1" applyBorder="1" applyAlignment="1">
      <alignment horizontal="right"/>
    </xf>
    <xf numFmtId="40" fontId="83" fillId="31" borderId="25" xfId="270" applyNumberFormat="1" applyFont="1" applyFill="1" applyBorder="1" applyAlignment="1">
      <alignment vertical="center" wrapText="1"/>
    </xf>
    <xf numFmtId="44" fontId="108" fillId="0" borderId="24" xfId="251" applyFont="1" applyFill="1" applyBorder="1" applyAlignment="1">
      <alignment horizontal="left" wrapText="1"/>
    </xf>
    <xf numFmtId="0" fontId="107" fillId="0" borderId="24" xfId="410" applyFont="1" applyFill="1" applyBorder="1" applyAlignment="1">
      <alignment horizontal="center" vertical="center" wrapText="1"/>
    </xf>
    <xf numFmtId="0" fontId="107" fillId="0" borderId="24" xfId="410" applyFont="1" applyFill="1" applyBorder="1" applyAlignment="1">
      <alignment horizontal="left" vertical="center" wrapText="1"/>
    </xf>
    <xf numFmtId="0" fontId="7" fillId="0" borderId="0" xfId="270" applyFont="1" applyBorder="1" applyAlignment="1">
      <alignment vertical="center"/>
    </xf>
    <xf numFmtId="40" fontId="7" fillId="0" borderId="0" xfId="270" applyNumberFormat="1" applyFont="1" applyBorder="1" applyAlignment="1">
      <alignment vertical="center"/>
    </xf>
    <xf numFmtId="0" fontId="5" fillId="0" borderId="0" xfId="270" applyBorder="1" applyAlignment="1">
      <alignment vertical="center"/>
    </xf>
    <xf numFmtId="0" fontId="95" fillId="0" borderId="0" xfId="270" applyFont="1" applyBorder="1" applyAlignment="1">
      <alignment vertical="center"/>
    </xf>
    <xf numFmtId="0" fontId="95" fillId="0" borderId="0" xfId="270" applyFont="1" applyBorder="1" applyAlignment="1">
      <alignment horizontal="center" vertical="center"/>
    </xf>
    <xf numFmtId="0" fontId="7" fillId="0" borderId="0" xfId="270" applyFont="1" applyBorder="1" applyAlignment="1">
      <alignment horizontal="centerContinuous" vertical="center"/>
    </xf>
    <xf numFmtId="0" fontId="84" fillId="0" borderId="0" xfId="270" applyFont="1" applyBorder="1" applyAlignment="1">
      <alignment horizontal="center" vertical="center"/>
    </xf>
    <xf numFmtId="0" fontId="5" fillId="0" borderId="0" xfId="270" applyBorder="1" applyAlignment="1">
      <alignment horizontal="centerContinuous" vertical="center"/>
    </xf>
    <xf numFmtId="0" fontId="84" fillId="0" borderId="0" xfId="270" applyFont="1" applyAlignment="1">
      <alignment vertical="center"/>
    </xf>
    <xf numFmtId="0" fontId="84" fillId="0" borderId="0" xfId="270" applyFont="1" applyAlignment="1">
      <alignment horizontal="center" vertical="center"/>
    </xf>
    <xf numFmtId="0" fontId="5" fillId="0" borderId="0" xfId="270" applyAlignment="1">
      <alignment vertical="center"/>
    </xf>
    <xf numFmtId="0" fontId="84" fillId="20" borderId="27" xfId="270" applyFont="1" applyFill="1" applyBorder="1" applyAlignment="1">
      <alignment horizontal="left" vertical="center" wrapText="1"/>
    </xf>
    <xf numFmtId="40" fontId="84" fillId="0" borderId="20" xfId="50" applyFont="1" applyFill="1" applyBorder="1" applyAlignment="1">
      <alignment vertical="center"/>
    </xf>
    <xf numFmtId="44" fontId="84" fillId="18" borderId="18" xfId="64" applyFont="1" applyFill="1" applyBorder="1" applyAlignment="1">
      <alignment vertical="center"/>
    </xf>
    <xf numFmtId="44" fontId="84" fillId="20" borderId="24" xfId="64" applyFont="1" applyFill="1" applyBorder="1" applyAlignment="1">
      <alignment horizontal="right" vertical="center"/>
    </xf>
    <xf numFmtId="0" fontId="84" fillId="20" borderId="32" xfId="270" applyNumberFormat="1" applyFont="1" applyFill="1" applyBorder="1" applyAlignment="1">
      <alignment horizontal="center" vertical="center"/>
    </xf>
    <xf numFmtId="0" fontId="84" fillId="20" borderId="19" xfId="270" applyFont="1" applyFill="1" applyBorder="1" applyAlignment="1">
      <alignment horizontal="left" vertical="center" wrapText="1"/>
    </xf>
    <xf numFmtId="10" fontId="84" fillId="0" borderId="28" xfId="45" applyNumberFormat="1" applyFont="1" applyFill="1" applyBorder="1" applyAlignment="1">
      <alignment horizontal="center" vertical="center"/>
    </xf>
    <xf numFmtId="0" fontId="84" fillId="0" borderId="24" xfId="35" applyFont="1" applyFill="1" applyBorder="1" applyAlignment="1">
      <alignment horizontal="center" vertical="center"/>
    </xf>
    <xf numFmtId="0" fontId="84" fillId="18" borderId="24" xfId="35" applyFont="1" applyFill="1" applyBorder="1" applyAlignment="1">
      <alignment horizontal="center" vertical="center"/>
    </xf>
    <xf numFmtId="0" fontId="84" fillId="18" borderId="24" xfId="35" applyFont="1" applyFill="1" applyBorder="1" applyAlignment="1">
      <alignment vertical="center"/>
    </xf>
    <xf numFmtId="40" fontId="84" fillId="0" borderId="24" xfId="50" applyFont="1" applyFill="1" applyBorder="1" applyAlignment="1">
      <alignment vertical="center"/>
    </xf>
    <xf numFmtId="44" fontId="84" fillId="0" borderId="24" xfId="64" applyFont="1" applyFill="1" applyBorder="1" applyAlignment="1">
      <alignment vertical="center"/>
    </xf>
    <xf numFmtId="40" fontId="84" fillId="20" borderId="24" xfId="50" applyFont="1" applyFill="1" applyBorder="1" applyAlignment="1">
      <alignment horizontal="right" vertical="center"/>
    </xf>
    <xf numFmtId="44" fontId="84" fillId="0" borderId="24" xfId="64" applyFont="1" applyFill="1" applyBorder="1" applyAlignment="1">
      <alignment horizontal="right" vertical="center"/>
    </xf>
    <xf numFmtId="44" fontId="7" fillId="0" borderId="0" xfId="64" applyFont="1" applyBorder="1" applyAlignment="1">
      <alignment vertical="center"/>
    </xf>
    <xf numFmtId="40" fontId="84" fillId="0" borderId="24" xfId="50" applyFont="1" applyFill="1" applyBorder="1" applyAlignment="1"/>
    <xf numFmtId="44" fontId="84" fillId="18" borderId="24" xfId="64" applyFont="1" applyFill="1" applyBorder="1" applyAlignment="1"/>
    <xf numFmtId="175" fontId="84" fillId="0" borderId="24" xfId="253" applyFont="1" applyFill="1" applyBorder="1" applyAlignment="1"/>
    <xf numFmtId="10" fontId="84" fillId="0" borderId="24" xfId="45" applyNumberFormat="1" applyFont="1" applyFill="1" applyBorder="1" applyAlignment="1"/>
    <xf numFmtId="44" fontId="84" fillId="20" borderId="24" xfId="64" applyFont="1" applyFill="1" applyBorder="1" applyAlignment="1"/>
    <xf numFmtId="0" fontId="107" fillId="64" borderId="24" xfId="410" applyFont="1" applyFill="1" applyBorder="1" applyAlignment="1">
      <alignment horizontal="center" vertical="center" wrapText="1"/>
    </xf>
    <xf numFmtId="0" fontId="107" fillId="64" borderId="24" xfId="410" applyFont="1" applyFill="1" applyBorder="1" applyAlignment="1">
      <alignment horizontal="left" vertical="center" wrapText="1"/>
    </xf>
    <xf numFmtId="4" fontId="107" fillId="64" borderId="24" xfId="410" applyNumberFormat="1" applyFont="1" applyFill="1" applyBorder="1" applyAlignment="1">
      <alignment horizontal="center" vertical="center" wrapText="1"/>
    </xf>
    <xf numFmtId="4" fontId="107" fillId="0" borderId="24" xfId="410" applyNumberFormat="1" applyFont="1" applyFill="1" applyBorder="1" applyAlignment="1">
      <alignment horizontal="center" vertical="center" wrapText="1"/>
    </xf>
    <xf numFmtId="0" fontId="7" fillId="0" borderId="0" xfId="270" applyFont="1" applyFill="1" applyBorder="1" applyAlignment="1">
      <alignment vertical="center"/>
    </xf>
    <xf numFmtId="0" fontId="84" fillId="0" borderId="24" xfId="270" applyFont="1" applyFill="1" applyBorder="1" applyAlignment="1">
      <alignment horizontal="center"/>
    </xf>
    <xf numFmtId="44" fontId="108" fillId="0" borderId="24" xfId="251" applyFont="1" applyFill="1" applyBorder="1" applyAlignment="1">
      <alignment horizontal="center" wrapText="1"/>
    </xf>
    <xf numFmtId="38" fontId="83" fillId="31" borderId="29" xfId="270" applyNumberFormat="1" applyFont="1" applyFill="1" applyBorder="1" applyAlignment="1">
      <alignment horizontal="left" vertical="center" wrapText="1"/>
    </xf>
    <xf numFmtId="174" fontId="84" fillId="0" borderId="24" xfId="248" applyFont="1" applyFill="1" applyBorder="1" applyAlignment="1">
      <alignment horizontal="center" vertical="center"/>
    </xf>
    <xf numFmtId="44" fontId="108" fillId="0" borderId="24" xfId="251" applyFont="1" applyFill="1" applyBorder="1" applyAlignment="1">
      <alignment horizontal="center" vertical="center" wrapText="1"/>
    </xf>
    <xf numFmtId="0" fontId="108" fillId="18" borderId="24" xfId="270" applyFont="1" applyFill="1" applyBorder="1" applyAlignment="1">
      <alignment horizontal="center" vertical="center"/>
    </xf>
    <xf numFmtId="0" fontId="108" fillId="18" borderId="26" xfId="270" applyFont="1" applyFill="1" applyBorder="1" applyAlignment="1">
      <alignment vertical="center"/>
    </xf>
    <xf numFmtId="40" fontId="108" fillId="0" borderId="24" xfId="316" applyNumberFormat="1" applyFont="1" applyFill="1" applyBorder="1" applyAlignment="1">
      <alignment horizontal="right" vertical="center"/>
    </xf>
    <xf numFmtId="44" fontId="108" fillId="18" borderId="24" xfId="251" applyFont="1" applyFill="1" applyBorder="1" applyAlignment="1">
      <alignment horizontal="center" vertical="center"/>
    </xf>
    <xf numFmtId="174" fontId="108" fillId="18" borderId="33" xfId="248" applyFont="1" applyFill="1" applyBorder="1" applyAlignment="1">
      <alignment horizontal="right" vertical="center"/>
    </xf>
    <xf numFmtId="0" fontId="108" fillId="18" borderId="28" xfId="270" applyFont="1" applyFill="1" applyBorder="1" applyAlignment="1">
      <alignment horizontal="center" vertical="center"/>
    </xf>
    <xf numFmtId="40" fontId="108" fillId="0" borderId="28" xfId="316" applyNumberFormat="1" applyFont="1" applyFill="1" applyBorder="1" applyAlignment="1">
      <alignment horizontal="right" vertical="center"/>
    </xf>
    <xf numFmtId="44" fontId="108" fillId="18" borderId="28" xfId="251" applyFont="1" applyFill="1" applyBorder="1" applyAlignment="1">
      <alignment horizontal="center" vertical="center"/>
    </xf>
    <xf numFmtId="10" fontId="84" fillId="0" borderId="24" xfId="45" applyNumberFormat="1" applyFont="1" applyFill="1" applyBorder="1" applyAlignment="1">
      <alignment horizontal="right" vertical="center"/>
    </xf>
    <xf numFmtId="38" fontId="84" fillId="21" borderId="12" xfId="35" applyNumberFormat="1" applyFont="1" applyFill="1" applyBorder="1" applyAlignment="1">
      <alignment horizontal="center"/>
    </xf>
    <xf numFmtId="38" fontId="84" fillId="21" borderId="0" xfId="35" applyNumberFormat="1" applyFont="1" applyFill="1" applyBorder="1" applyAlignment="1">
      <alignment horizontal="center"/>
    </xf>
    <xf numFmtId="40" fontId="90" fillId="21" borderId="0" xfId="35" applyNumberFormat="1" applyFont="1" applyFill="1" applyBorder="1" applyAlignment="1">
      <alignment horizontal="right"/>
    </xf>
    <xf numFmtId="40" fontId="83" fillId="21" borderId="31" xfId="35" applyNumberFormat="1" applyFont="1" applyFill="1" applyBorder="1" applyAlignment="1">
      <alignment horizontal="right"/>
    </xf>
    <xf numFmtId="0" fontId="95" fillId="0" borderId="17" xfId="43" applyFont="1" applyFill="1" applyBorder="1" applyAlignment="1">
      <alignment horizontal="left" vertical="center" wrapText="1"/>
    </xf>
    <xf numFmtId="0" fontId="95" fillId="0" borderId="14" xfId="43" applyFont="1" applyFill="1" applyBorder="1" applyAlignment="1">
      <alignment horizontal="left" vertical="center" wrapText="1"/>
    </xf>
    <xf numFmtId="49" fontId="95" fillId="0" borderId="32" xfId="43" applyNumberFormat="1" applyFont="1" applyFill="1" applyBorder="1" applyAlignment="1">
      <alignment horizontal="center" vertical="center"/>
    </xf>
    <xf numFmtId="0" fontId="95" fillId="0" borderId="0" xfId="43" applyFont="1" applyFill="1" applyBorder="1" applyAlignment="1">
      <alignment horizontal="left" vertical="center"/>
    </xf>
    <xf numFmtId="167" fontId="53" fillId="21" borderId="28" xfId="0" applyNumberFormat="1" applyFont="1" applyFill="1" applyBorder="1" applyAlignment="1">
      <alignment horizontal="center" vertical="center" wrapText="1"/>
    </xf>
    <xf numFmtId="183" fontId="7" fillId="0" borderId="0" xfId="49" applyNumberFormat="1" applyFont="1" applyBorder="1" applyAlignment="1">
      <alignment vertical="center"/>
    </xf>
    <xf numFmtId="167" fontId="53" fillId="21" borderId="21" xfId="0" applyNumberFormat="1" applyFont="1" applyFill="1" applyBorder="1" applyAlignment="1">
      <alignment horizontal="center" wrapText="1"/>
    </xf>
    <xf numFmtId="167" fontId="53" fillId="21" borderId="21" xfId="0" applyNumberFormat="1" applyFont="1" applyFill="1" applyBorder="1" applyAlignment="1">
      <alignment horizontal="center" vertical="center"/>
    </xf>
    <xf numFmtId="167" fontId="53" fillId="21" borderId="28" xfId="0" applyNumberFormat="1" applyFont="1" applyFill="1" applyBorder="1" applyAlignment="1">
      <alignment horizontal="center" wrapText="1"/>
    </xf>
    <xf numFmtId="2" fontId="53" fillId="0" borderId="24" xfId="0" applyNumberFormat="1" applyFont="1" applyFill="1" applyBorder="1" applyAlignment="1">
      <alignment horizontal="left" vertical="center"/>
    </xf>
    <xf numFmtId="167" fontId="53" fillId="0" borderId="24" xfId="0" applyNumberFormat="1" applyFont="1" applyFill="1" applyBorder="1" applyAlignment="1">
      <alignment horizontal="left" vertical="center"/>
    </xf>
    <xf numFmtId="4" fontId="53" fillId="0" borderId="24" xfId="0" applyNumberFormat="1" applyFont="1" applyBorder="1" applyAlignment="1">
      <alignment horizontal="center" vertical="center"/>
    </xf>
    <xf numFmtId="169" fontId="53" fillId="0" borderId="24" xfId="0" applyNumberFormat="1" applyFont="1" applyBorder="1" applyAlignment="1">
      <alignment horizontal="center" vertical="center"/>
    </xf>
    <xf numFmtId="169" fontId="53" fillId="0" borderId="24" xfId="0" applyNumberFormat="1" applyFont="1" applyBorder="1" applyAlignment="1">
      <alignment horizontal="center"/>
    </xf>
    <xf numFmtId="169" fontId="53" fillId="0" borderId="24" xfId="49" applyNumberFormat="1" applyFont="1" applyFill="1" applyBorder="1" applyAlignment="1">
      <alignment horizontal="center" vertical="center"/>
    </xf>
    <xf numFmtId="169" fontId="110" fillId="0" borderId="24" xfId="0" applyNumberFormat="1" applyFont="1" applyBorder="1" applyAlignment="1">
      <alignment horizontal="center" vertical="center"/>
    </xf>
    <xf numFmtId="167" fontId="53" fillId="0" borderId="17" xfId="0" applyNumberFormat="1" applyFont="1" applyFill="1" applyBorder="1" applyAlignment="1">
      <alignment horizontal="left" vertical="center"/>
    </xf>
    <xf numFmtId="4" fontId="53" fillId="0" borderId="0" xfId="0" applyNumberFormat="1" applyFont="1" applyBorder="1" applyAlignment="1">
      <alignment horizontal="center" vertical="center"/>
    </xf>
    <xf numFmtId="0" fontId="83" fillId="18" borderId="0" xfId="270" applyFont="1" applyFill="1" applyBorder="1" applyAlignment="1">
      <alignment vertical="top"/>
    </xf>
    <xf numFmtId="164" fontId="8" fillId="0" borderId="0" xfId="49" applyNumberFormat="1"/>
    <xf numFmtId="164" fontId="8" fillId="0" borderId="0" xfId="49" applyNumberFormat="1" applyFont="1"/>
    <xf numFmtId="164" fontId="38" fillId="18" borderId="23" xfId="49" applyFont="1" applyFill="1" applyBorder="1" applyAlignment="1">
      <alignment horizontal="center" vertical="center" wrapText="1"/>
    </xf>
    <xf numFmtId="0" fontId="112" fillId="0" borderId="24" xfId="410" applyFont="1" applyFill="1" applyBorder="1" applyAlignment="1">
      <alignment horizontal="center" vertical="center" wrapText="1"/>
    </xf>
    <xf numFmtId="0" fontId="112" fillId="0" borderId="24" xfId="410" applyFont="1" applyFill="1" applyBorder="1" applyAlignment="1">
      <alignment horizontal="left" vertical="center" wrapText="1"/>
    </xf>
    <xf numFmtId="4" fontId="112" fillId="0" borderId="24" xfId="410" applyNumberFormat="1" applyFont="1" applyFill="1" applyBorder="1" applyAlignment="1">
      <alignment horizontal="center" vertical="center" wrapText="1"/>
    </xf>
    <xf numFmtId="0" fontId="111" fillId="0" borderId="0" xfId="270" applyFont="1" applyFill="1" applyBorder="1" applyAlignment="1">
      <alignment vertical="center"/>
    </xf>
    <xf numFmtId="0" fontId="86" fillId="0" borderId="24" xfId="284" applyFont="1" applyFill="1" applyBorder="1" applyAlignment="1">
      <alignment horizontal="center" vertical="center" wrapText="1"/>
    </xf>
    <xf numFmtId="0" fontId="86" fillId="0" borderId="24" xfId="284" applyFont="1" applyFill="1" applyBorder="1" applyAlignment="1">
      <alignment vertical="center" wrapText="1"/>
    </xf>
    <xf numFmtId="0" fontId="5" fillId="0" borderId="0" xfId="35" applyBorder="1" applyAlignment="1">
      <alignment horizontal="left" vertical="center"/>
    </xf>
    <xf numFmtId="40" fontId="5" fillId="0" borderId="0" xfId="35" applyNumberFormat="1" applyBorder="1" applyAlignment="1">
      <alignment horizontal="center" vertical="center"/>
    </xf>
    <xf numFmtId="0" fontId="84" fillId="18" borderId="24" xfId="35" applyFont="1" applyFill="1" applyBorder="1" applyAlignment="1">
      <alignment vertical="center" wrapText="1"/>
    </xf>
    <xf numFmtId="44" fontId="84" fillId="20" borderId="24" xfId="64" applyFont="1" applyFill="1" applyBorder="1" applyAlignment="1">
      <alignment vertical="center"/>
    </xf>
    <xf numFmtId="0" fontId="5" fillId="0" borderId="0" xfId="35" applyFont="1" applyBorder="1" applyAlignment="1">
      <alignment horizontal="left" vertical="center"/>
    </xf>
    <xf numFmtId="0" fontId="8" fillId="0" borderId="0" xfId="41" applyFont="1" applyAlignment="1" applyProtection="1">
      <alignment vertical="center"/>
    </xf>
    <xf numFmtId="0" fontId="113" fillId="0" borderId="0" xfId="0" applyFont="1" applyFill="1" applyBorder="1" applyAlignment="1">
      <alignment vertical="center" wrapText="1"/>
    </xf>
    <xf numFmtId="0" fontId="113" fillId="0" borderId="0" xfId="0" applyFont="1" applyBorder="1" applyAlignment="1">
      <alignment vertical="center" wrapText="1"/>
    </xf>
    <xf numFmtId="0" fontId="108" fillId="0" borderId="24" xfId="49" applyNumberFormat="1" applyFont="1" applyFill="1" applyBorder="1" applyAlignment="1">
      <alignment horizontal="center" wrapText="1"/>
    </xf>
    <xf numFmtId="0" fontId="108" fillId="0" borderId="24" xfId="251" applyNumberFormat="1" applyFont="1" applyFill="1" applyBorder="1" applyAlignment="1">
      <alignment horizontal="center" wrapText="1"/>
    </xf>
    <xf numFmtId="0" fontId="83" fillId="31" borderId="29" xfId="270" applyNumberFormat="1" applyFont="1" applyFill="1" applyBorder="1" applyAlignment="1">
      <alignment horizontal="center" vertical="center"/>
    </xf>
    <xf numFmtId="44" fontId="90" fillId="21" borderId="36" xfId="64" applyFont="1" applyFill="1" applyBorder="1" applyAlignment="1">
      <alignment horizontal="right"/>
    </xf>
    <xf numFmtId="44" fontId="84" fillId="0" borderId="0" xfId="35" applyNumberFormat="1" applyFont="1"/>
    <xf numFmtId="40" fontId="83" fillId="31" borderId="25" xfId="270" applyNumberFormat="1" applyFont="1" applyFill="1" applyBorder="1" applyAlignment="1">
      <alignment horizontal="center" vertical="center" wrapText="1"/>
    </xf>
    <xf numFmtId="40" fontId="83" fillId="31" borderId="27" xfId="270" applyNumberFormat="1" applyFont="1" applyFill="1" applyBorder="1" applyAlignment="1">
      <alignment horizontal="center" vertical="center" wrapText="1"/>
    </xf>
    <xf numFmtId="40" fontId="83" fillId="31" borderId="25" xfId="270" applyNumberFormat="1" applyFont="1" applyFill="1" applyBorder="1" applyAlignment="1">
      <alignment horizontal="center" vertical="center" wrapText="1"/>
    </xf>
    <xf numFmtId="40" fontId="83" fillId="31" borderId="27" xfId="270" applyNumberFormat="1" applyFont="1" applyFill="1" applyBorder="1" applyAlignment="1">
      <alignment horizontal="center" vertical="center" wrapText="1"/>
    </xf>
    <xf numFmtId="0" fontId="83" fillId="18" borderId="27" xfId="270" applyNumberFormat="1" applyFont="1" applyFill="1" applyBorder="1" applyAlignment="1">
      <alignment horizontal="right" vertical="center"/>
    </xf>
    <xf numFmtId="10" fontId="95" fillId="21" borderId="42" xfId="45" applyNumberFormat="1" applyFont="1" applyFill="1" applyBorder="1" applyAlignment="1">
      <alignment horizontal="center" vertical="center"/>
    </xf>
    <xf numFmtId="164" fontId="108" fillId="0" borderId="24" xfId="49" applyFont="1" applyFill="1" applyBorder="1" applyAlignment="1">
      <alignment horizontal="center" wrapText="1"/>
    </xf>
    <xf numFmtId="38" fontId="83" fillId="31" borderId="26" xfId="270" applyNumberFormat="1" applyFont="1" applyFill="1" applyBorder="1" applyAlignment="1">
      <alignment horizontal="center" vertical="center"/>
    </xf>
    <xf numFmtId="0" fontId="109" fillId="0" borderId="24" xfId="410" applyFont="1" applyFill="1" applyBorder="1" applyAlignment="1">
      <alignment horizontal="center" vertical="center" wrapText="1"/>
    </xf>
    <xf numFmtId="0" fontId="109" fillId="0" borderId="24" xfId="410" applyFont="1" applyFill="1" applyBorder="1" applyAlignment="1">
      <alignment horizontal="left" vertical="center" wrapText="1"/>
    </xf>
    <xf numFmtId="4" fontId="109" fillId="0" borderId="24" xfId="410" applyNumberFormat="1" applyFont="1" applyFill="1" applyBorder="1" applyAlignment="1">
      <alignment horizontal="center" vertical="center" wrapText="1"/>
    </xf>
    <xf numFmtId="184" fontId="108" fillId="0" borderId="24" xfId="49" applyNumberFormat="1" applyFont="1" applyFill="1" applyBorder="1" applyAlignment="1">
      <alignment horizontal="center" wrapText="1"/>
    </xf>
    <xf numFmtId="164" fontId="108" fillId="0" borderId="24" xfId="49" applyFont="1" applyFill="1" applyBorder="1" applyAlignment="1">
      <alignment horizontal="center" vertical="center" wrapText="1"/>
    </xf>
    <xf numFmtId="164" fontId="83" fillId="31" borderId="25" xfId="49" applyFont="1" applyFill="1" applyBorder="1" applyAlignment="1">
      <alignment horizontal="center" vertical="center" wrapText="1"/>
    </xf>
    <xf numFmtId="164" fontId="108" fillId="0" borderId="24" xfId="49" applyFont="1" applyFill="1" applyBorder="1" applyAlignment="1">
      <alignment vertical="center" wrapText="1"/>
    </xf>
    <xf numFmtId="0" fontId="108" fillId="0" borderId="26" xfId="49" applyNumberFormat="1" applyFont="1" applyFill="1" applyBorder="1" applyAlignment="1">
      <alignment horizontal="center" wrapText="1"/>
    </xf>
    <xf numFmtId="44" fontId="108" fillId="0" borderId="25" xfId="251" applyFont="1" applyFill="1" applyBorder="1" applyAlignment="1">
      <alignment horizontal="left" wrapText="1"/>
    </xf>
    <xf numFmtId="164" fontId="108" fillId="0" borderId="25" xfId="49" applyFont="1" applyFill="1" applyBorder="1" applyAlignment="1">
      <alignment horizontal="center" vertical="center" wrapText="1"/>
    </xf>
    <xf numFmtId="44" fontId="108" fillId="0" borderId="27" xfId="251" applyFont="1" applyFill="1" applyBorder="1" applyAlignment="1">
      <alignment horizontal="left" wrapText="1"/>
    </xf>
    <xf numFmtId="164" fontId="108" fillId="0" borderId="25" xfId="49" applyFont="1" applyFill="1" applyBorder="1" applyAlignment="1">
      <alignment vertical="center" wrapText="1"/>
    </xf>
    <xf numFmtId="0" fontId="107" fillId="64" borderId="0" xfId="410" applyFont="1" applyFill="1" applyBorder="1" applyAlignment="1">
      <alignment horizontal="center" vertical="center" wrapText="1"/>
    </xf>
    <xf numFmtId="0" fontId="107" fillId="64" borderId="0" xfId="410" applyFont="1" applyFill="1" applyBorder="1" applyAlignment="1">
      <alignment horizontal="left" vertical="center" wrapText="1"/>
    </xf>
    <xf numFmtId="4" fontId="107" fillId="64" borderId="0" xfId="410" applyNumberFormat="1" applyFont="1" applyFill="1" applyBorder="1" applyAlignment="1">
      <alignment horizontal="center" vertical="center" wrapText="1"/>
    </xf>
    <xf numFmtId="2" fontId="84" fillId="0" borderId="24" xfId="270" applyNumberFormat="1" applyFont="1" applyFill="1" applyBorder="1" applyAlignment="1">
      <alignment horizontal="center"/>
    </xf>
    <xf numFmtId="174" fontId="84" fillId="0" borderId="24" xfId="270" applyNumberFormat="1" applyFont="1" applyFill="1" applyBorder="1" applyAlignment="1">
      <alignment horizontal="center"/>
    </xf>
    <xf numFmtId="38" fontId="86" fillId="0" borderId="24" xfId="284" applyNumberFormat="1" applyFont="1" applyFill="1" applyBorder="1" applyAlignment="1">
      <alignment horizontal="center" vertical="center" wrapText="1"/>
    </xf>
    <xf numFmtId="0" fontId="108" fillId="0" borderId="24" xfId="251" applyNumberFormat="1" applyFont="1" applyFill="1" applyBorder="1" applyAlignment="1">
      <alignment horizontal="center"/>
    </xf>
    <xf numFmtId="0" fontId="108" fillId="0" borderId="24" xfId="49" applyNumberFormat="1" applyFont="1" applyFill="1" applyBorder="1" applyAlignment="1">
      <alignment horizontal="center"/>
    </xf>
    <xf numFmtId="40" fontId="83" fillId="31" borderId="27" xfId="270" applyNumberFormat="1" applyFont="1" applyFill="1" applyBorder="1" applyAlignment="1">
      <alignment vertical="center" wrapText="1"/>
    </xf>
    <xf numFmtId="40" fontId="83" fillId="31" borderId="89" xfId="270" applyNumberFormat="1" applyFont="1" applyFill="1" applyBorder="1" applyAlignment="1">
      <alignment vertical="center" wrapText="1"/>
    </xf>
    <xf numFmtId="0" fontId="108" fillId="20" borderId="24" xfId="35" applyNumberFormat="1" applyFont="1" applyFill="1" applyBorder="1" applyAlignment="1">
      <alignment horizontal="center" wrapText="1"/>
    </xf>
    <xf numFmtId="40" fontId="108" fillId="20" borderId="24" xfId="35" applyNumberFormat="1" applyFont="1" applyFill="1" applyBorder="1" applyAlignment="1">
      <alignment horizontal="right" wrapText="1"/>
    </xf>
    <xf numFmtId="40" fontId="108" fillId="20" borderId="24" xfId="35" applyNumberFormat="1" applyFont="1" applyFill="1" applyBorder="1" applyAlignment="1">
      <alignment horizontal="left" wrapText="1"/>
    </xf>
    <xf numFmtId="40" fontId="108" fillId="20" borderId="24" xfId="35" applyNumberFormat="1" applyFont="1" applyFill="1" applyBorder="1" applyAlignment="1">
      <alignment horizontal="center" wrapText="1"/>
    </xf>
    <xf numFmtId="38" fontId="84" fillId="0" borderId="24" xfId="35" applyNumberFormat="1" applyFont="1" applyFill="1" applyBorder="1" applyAlignment="1">
      <alignment horizontal="center" vertical="center"/>
    </xf>
    <xf numFmtId="0" fontId="97" fillId="21" borderId="0" xfId="264" applyFont="1" applyFill="1" applyAlignment="1">
      <alignment horizontal="center"/>
    </xf>
    <xf numFmtId="0" fontId="98" fillId="18" borderId="0" xfId="270" applyFont="1" applyFill="1" applyBorder="1" applyAlignment="1">
      <alignment horizontal="center" vertical="center"/>
    </xf>
    <xf numFmtId="0" fontId="99" fillId="18" borderId="0" xfId="270" applyFont="1" applyFill="1" applyBorder="1" applyAlignment="1">
      <alignment horizontal="center" vertical="center" wrapText="1"/>
    </xf>
    <xf numFmtId="38" fontId="83" fillId="21" borderId="10" xfId="35" applyNumberFormat="1" applyFont="1" applyFill="1" applyBorder="1" applyAlignment="1">
      <alignment horizontal="left"/>
    </xf>
    <xf numFmtId="38" fontId="83" fillId="21" borderId="11" xfId="35" applyNumberFormat="1" applyFont="1" applyFill="1" applyBorder="1" applyAlignment="1">
      <alignment horizontal="left"/>
    </xf>
    <xf numFmtId="0" fontId="90" fillId="20" borderId="60" xfId="35" applyFont="1" applyFill="1" applyBorder="1" applyAlignment="1">
      <alignment horizontal="center" vertical="center"/>
    </xf>
    <xf numFmtId="0" fontId="90" fillId="20" borderId="61" xfId="35" applyFont="1" applyFill="1" applyBorder="1" applyAlignment="1">
      <alignment horizontal="center" vertical="center"/>
    </xf>
    <xf numFmtId="0" fontId="90" fillId="20" borderId="62" xfId="35" applyFont="1" applyFill="1" applyBorder="1" applyAlignment="1">
      <alignment horizontal="center" vertical="center"/>
    </xf>
    <xf numFmtId="0" fontId="83" fillId="18" borderId="11" xfId="35" applyFont="1" applyFill="1" applyBorder="1" applyAlignment="1">
      <alignment horizontal="center" vertical="center"/>
    </xf>
    <xf numFmtId="0" fontId="83" fillId="18" borderId="37" xfId="35" applyFont="1" applyFill="1" applyBorder="1" applyAlignment="1">
      <alignment horizontal="center" vertical="center"/>
    </xf>
    <xf numFmtId="0" fontId="83" fillId="21" borderId="63" xfId="35" applyFont="1" applyFill="1" applyBorder="1" applyAlignment="1">
      <alignment horizontal="center" vertical="center"/>
    </xf>
    <xf numFmtId="0" fontId="83" fillId="21" borderId="58" xfId="35" applyFont="1" applyFill="1" applyBorder="1" applyAlignment="1">
      <alignment horizontal="center" vertical="center"/>
    </xf>
    <xf numFmtId="0" fontId="83" fillId="21" borderId="64" xfId="35" applyFont="1" applyFill="1" applyBorder="1" applyAlignment="1">
      <alignment horizontal="center" vertical="center"/>
    </xf>
    <xf numFmtId="0" fontId="83" fillId="21" borderId="65" xfId="35" applyFont="1" applyFill="1" applyBorder="1" applyAlignment="1">
      <alignment horizontal="center" vertical="center"/>
    </xf>
    <xf numFmtId="40" fontId="92" fillId="21" borderId="12" xfId="35" applyNumberFormat="1" applyFont="1" applyFill="1" applyBorder="1" applyAlignment="1">
      <alignment horizontal="center"/>
    </xf>
    <xf numFmtId="40" fontId="92" fillId="21" borderId="0" xfId="35" applyNumberFormat="1" applyFont="1" applyFill="1" applyBorder="1" applyAlignment="1">
      <alignment horizontal="center"/>
    </xf>
    <xf numFmtId="40" fontId="92" fillId="21" borderId="31" xfId="35" applyNumberFormat="1" applyFont="1" applyFill="1" applyBorder="1" applyAlignment="1">
      <alignment horizontal="center"/>
    </xf>
    <xf numFmtId="40" fontId="103" fillId="21" borderId="16" xfId="35" applyNumberFormat="1" applyFont="1" applyFill="1" applyBorder="1" applyAlignment="1">
      <alignment horizontal="right"/>
    </xf>
    <xf numFmtId="0" fontId="94" fillId="20" borderId="60" xfId="42" applyFont="1" applyFill="1" applyBorder="1" applyAlignment="1">
      <alignment horizontal="center" vertical="center" wrapText="1"/>
    </xf>
    <xf numFmtId="0" fontId="94" fillId="20" borderId="61" xfId="42" applyFont="1" applyFill="1" applyBorder="1" applyAlignment="1">
      <alignment horizontal="center" vertical="center" wrapText="1"/>
    </xf>
    <xf numFmtId="0" fontId="94" fillId="20" borderId="12" xfId="42" applyFont="1" applyFill="1" applyBorder="1" applyAlignment="1">
      <alignment horizontal="center" vertical="center" wrapText="1"/>
    </xf>
    <xf numFmtId="0" fontId="94" fillId="20" borderId="0" xfId="42" applyFont="1" applyFill="1" applyBorder="1" applyAlignment="1">
      <alignment horizontal="center" vertical="center" wrapText="1"/>
    </xf>
    <xf numFmtId="4" fontId="90" fillId="21" borderId="53" xfId="43" applyNumberFormat="1" applyFont="1" applyFill="1" applyBorder="1" applyAlignment="1">
      <alignment horizontal="center" vertical="center"/>
    </xf>
    <xf numFmtId="4" fontId="90" fillId="21" borderId="51" xfId="43" applyNumberFormat="1" applyFont="1" applyFill="1" applyBorder="1" applyAlignment="1">
      <alignment horizontal="center" vertical="center"/>
    </xf>
    <xf numFmtId="4" fontId="90" fillId="21" borderId="69" xfId="43" applyNumberFormat="1" applyFont="1" applyFill="1" applyBorder="1" applyAlignment="1">
      <alignment horizontal="center" vertical="center"/>
    </xf>
    <xf numFmtId="49" fontId="90" fillId="0" borderId="25" xfId="43" applyNumberFormat="1" applyFont="1" applyFill="1" applyBorder="1" applyAlignment="1">
      <alignment horizontal="center" vertical="center"/>
    </xf>
    <xf numFmtId="49" fontId="90" fillId="0" borderId="26" xfId="43" applyNumberFormat="1" applyFont="1" applyFill="1" applyBorder="1" applyAlignment="1">
      <alignment horizontal="center" vertical="center"/>
    </xf>
    <xf numFmtId="0" fontId="90" fillId="18" borderId="0" xfId="35" applyFont="1" applyFill="1" applyBorder="1" applyAlignment="1">
      <alignment horizontal="left" vertical="center" wrapText="1"/>
    </xf>
    <xf numFmtId="0" fontId="96" fillId="18" borderId="0" xfId="35" applyFont="1" applyFill="1" applyBorder="1" applyAlignment="1">
      <alignment horizontal="center" vertical="top" wrapText="1"/>
    </xf>
    <xf numFmtId="4" fontId="90" fillId="0" borderId="53" xfId="43" applyNumberFormat="1" applyFont="1" applyFill="1" applyBorder="1" applyAlignment="1">
      <alignment horizontal="center" vertical="center"/>
    </xf>
    <xf numFmtId="4" fontId="90" fillId="0" borderId="51" xfId="43" applyNumberFormat="1" applyFont="1" applyFill="1" applyBorder="1" applyAlignment="1">
      <alignment horizontal="center" vertical="center"/>
    </xf>
    <xf numFmtId="4" fontId="90" fillId="0" borderId="69" xfId="43" applyNumberFormat="1" applyFont="1" applyFill="1" applyBorder="1" applyAlignment="1">
      <alignment horizontal="center" vertical="center"/>
    </xf>
    <xf numFmtId="49" fontId="95" fillId="0" borderId="35" xfId="43" applyNumberFormat="1" applyFont="1" applyFill="1" applyBorder="1" applyAlignment="1">
      <alignment vertical="center"/>
    </xf>
    <xf numFmtId="49" fontId="95" fillId="0" borderId="16" xfId="43" applyNumberFormat="1" applyFont="1" applyFill="1" applyBorder="1" applyAlignment="1">
      <alignment vertical="center"/>
    </xf>
    <xf numFmtId="49" fontId="95" fillId="0" borderId="13" xfId="43" applyNumberFormat="1" applyFont="1" applyFill="1" applyBorder="1" applyAlignment="1">
      <alignment vertical="center"/>
    </xf>
    <xf numFmtId="49" fontId="95" fillId="0" borderId="54" xfId="43" applyNumberFormat="1" applyFont="1" applyFill="1" applyBorder="1" applyAlignment="1">
      <alignment horizontal="left" vertical="center"/>
    </xf>
    <xf numFmtId="49" fontId="95" fillId="0" borderId="55" xfId="43" applyNumberFormat="1" applyFont="1" applyFill="1" applyBorder="1" applyAlignment="1">
      <alignment horizontal="left" vertical="center"/>
    </xf>
    <xf numFmtId="49" fontId="95" fillId="0" borderId="66" xfId="43" applyNumberFormat="1" applyFont="1" applyFill="1" applyBorder="1" applyAlignment="1">
      <alignment horizontal="left" vertical="center"/>
    </xf>
    <xf numFmtId="49" fontId="90" fillId="0" borderId="67" xfId="43" applyNumberFormat="1" applyFont="1" applyFill="1" applyBorder="1" applyAlignment="1">
      <alignment horizontal="center" vertical="center"/>
    </xf>
    <xf numFmtId="49" fontId="90" fillId="0" borderId="34" xfId="43" applyNumberFormat="1" applyFont="1" applyFill="1" applyBorder="1" applyAlignment="1">
      <alignment horizontal="center" vertical="center"/>
    </xf>
    <xf numFmtId="49" fontId="90" fillId="0" borderId="68" xfId="43" applyNumberFormat="1" applyFont="1" applyFill="1" applyBorder="1" applyAlignment="1">
      <alignment horizontal="center" vertical="center"/>
    </xf>
    <xf numFmtId="0" fontId="90" fillId="0" borderId="53" xfId="43" applyFont="1" applyFill="1" applyBorder="1" applyAlignment="1">
      <alignment horizontal="center" vertical="center" wrapText="1"/>
    </xf>
    <xf numFmtId="0" fontId="90" fillId="0" borderId="51" xfId="43" applyFont="1" applyFill="1" applyBorder="1" applyAlignment="1">
      <alignment horizontal="center" vertical="center" wrapText="1"/>
    </xf>
    <xf numFmtId="0" fontId="90" fillId="0" borderId="52" xfId="43" applyFont="1" applyFill="1" applyBorder="1" applyAlignment="1">
      <alignment horizontal="center" vertical="center" wrapText="1"/>
    </xf>
    <xf numFmtId="0" fontId="90" fillId="0" borderId="18" xfId="43" applyFont="1" applyFill="1" applyBorder="1" applyAlignment="1">
      <alignment horizontal="center" vertical="center" wrapText="1"/>
    </xf>
    <xf numFmtId="0" fontId="90" fillId="0" borderId="19" xfId="43" applyFont="1" applyFill="1" applyBorder="1" applyAlignment="1">
      <alignment horizontal="center" vertical="center" wrapText="1"/>
    </xf>
    <xf numFmtId="0" fontId="90" fillId="0" borderId="20" xfId="43" applyFont="1" applyFill="1" applyBorder="1" applyAlignment="1">
      <alignment horizontal="center" vertical="center" wrapText="1"/>
    </xf>
    <xf numFmtId="0" fontId="95" fillId="0" borderId="17" xfId="43" applyFont="1" applyFill="1" applyBorder="1" applyAlignment="1">
      <alignment horizontal="left" vertical="center" wrapText="1"/>
    </xf>
    <xf numFmtId="0" fontId="95" fillId="0" borderId="14" xfId="43" applyFont="1" applyFill="1" applyBorder="1" applyAlignment="1">
      <alignment horizontal="left" vertical="center" wrapText="1"/>
    </xf>
    <xf numFmtId="40" fontId="95" fillId="0" borderId="17" xfId="43" applyNumberFormat="1" applyFont="1" applyFill="1" applyBorder="1" applyAlignment="1">
      <alignment horizontal="left" vertical="center" wrapText="1"/>
    </xf>
    <xf numFmtId="40" fontId="95" fillId="0" borderId="14" xfId="43" applyNumberFormat="1" applyFont="1" applyFill="1" applyBorder="1" applyAlignment="1">
      <alignment horizontal="left" vertical="center" wrapText="1"/>
    </xf>
    <xf numFmtId="0" fontId="90" fillId="0" borderId="15" xfId="43" applyFont="1" applyFill="1" applyBorder="1" applyAlignment="1">
      <alignment horizontal="center" vertical="center" wrapText="1"/>
    </xf>
    <xf numFmtId="0" fontId="90" fillId="0" borderId="13" xfId="43" applyFont="1" applyFill="1" applyBorder="1" applyAlignment="1">
      <alignment horizontal="center" vertical="center" wrapText="1"/>
    </xf>
    <xf numFmtId="0" fontId="90" fillId="0" borderId="59" xfId="43" applyFont="1" applyFill="1" applyBorder="1" applyAlignment="1">
      <alignment horizontal="center" vertical="center" wrapText="1"/>
    </xf>
    <xf numFmtId="0" fontId="90" fillId="0" borderId="66" xfId="43" applyFont="1" applyFill="1" applyBorder="1" applyAlignment="1">
      <alignment horizontal="center" vertical="center" wrapText="1"/>
    </xf>
    <xf numFmtId="4" fontId="103" fillId="21" borderId="53" xfId="43" applyNumberFormat="1" applyFont="1" applyFill="1" applyBorder="1" applyAlignment="1">
      <alignment horizontal="center" vertical="center"/>
    </xf>
    <xf numFmtId="4" fontId="103" fillId="21" borderId="51" xfId="43" applyNumberFormat="1" applyFont="1" applyFill="1" applyBorder="1" applyAlignment="1">
      <alignment horizontal="center" vertical="center"/>
    </xf>
    <xf numFmtId="4" fontId="103" fillId="21" borderId="69" xfId="43" applyNumberFormat="1" applyFont="1" applyFill="1" applyBorder="1" applyAlignment="1">
      <alignment horizontal="center" vertical="center"/>
    </xf>
    <xf numFmtId="0" fontId="53" fillId="0" borderId="0" xfId="270" applyFont="1" applyAlignment="1">
      <alignment horizontal="left" vertical="center" wrapText="1"/>
    </xf>
    <xf numFmtId="0" fontId="37" fillId="0" borderId="0" xfId="408" applyFont="1" applyAlignment="1">
      <alignment horizontal="center" vertical="top" wrapText="1"/>
    </xf>
    <xf numFmtId="0" fontId="37" fillId="0" borderId="0" xfId="408" applyFont="1" applyAlignment="1">
      <alignment horizontal="center" wrapText="1"/>
    </xf>
    <xf numFmtId="0" fontId="87" fillId="0" borderId="60" xfId="408" applyFont="1" applyBorder="1" applyAlignment="1">
      <alignment horizontal="center" wrapText="1"/>
    </xf>
    <xf numFmtId="0" fontId="87" fillId="0" borderId="61" xfId="408" applyFont="1" applyBorder="1" applyAlignment="1">
      <alignment horizontal="center" wrapText="1"/>
    </xf>
    <xf numFmtId="0" fontId="87" fillId="0" borderId="62" xfId="408" applyFont="1" applyBorder="1" applyAlignment="1">
      <alignment horizontal="center" wrapText="1"/>
    </xf>
    <xf numFmtId="0" fontId="82" fillId="0" borderId="38" xfId="408" applyFont="1" applyBorder="1" applyAlignment="1">
      <alignment horizontal="center" vertical="top" wrapText="1"/>
    </xf>
    <xf numFmtId="0" fontId="82" fillId="0" borderId="19" xfId="408" applyFont="1" applyBorder="1" applyAlignment="1">
      <alignment horizontal="center" vertical="top" wrapText="1"/>
    </xf>
    <xf numFmtId="0" fontId="82" fillId="0" borderId="30" xfId="408" applyFont="1" applyBorder="1" applyAlignment="1">
      <alignment horizontal="center" vertical="top" wrapText="1"/>
    </xf>
    <xf numFmtId="0" fontId="82" fillId="0" borderId="88" xfId="408" applyFont="1" applyBorder="1" applyAlignment="1">
      <alignment horizontal="center" vertical="center" wrapText="1"/>
    </xf>
    <xf numFmtId="0" fontId="82" fillId="0" borderId="27" xfId="408" applyFont="1" applyBorder="1" applyAlignment="1">
      <alignment horizontal="center" vertical="center" wrapText="1"/>
    </xf>
    <xf numFmtId="0" fontId="82" fillId="0" borderId="89" xfId="408" applyFont="1" applyBorder="1" applyAlignment="1">
      <alignment horizontal="center" vertical="center" wrapText="1"/>
    </xf>
    <xf numFmtId="0" fontId="87" fillId="0" borderId="25" xfId="408" applyFont="1" applyBorder="1" applyAlignment="1">
      <alignment horizontal="left"/>
    </xf>
    <xf numFmtId="0" fontId="87" fillId="0" borderId="27" xfId="408" applyFont="1" applyBorder="1" applyAlignment="1">
      <alignment horizontal="left"/>
    </xf>
    <xf numFmtId="0" fontId="87" fillId="21" borderId="70" xfId="408" applyFont="1" applyFill="1" applyBorder="1" applyAlignment="1">
      <alignment horizontal="left"/>
    </xf>
    <xf numFmtId="0" fontId="87" fillId="21" borderId="71" xfId="408" applyFont="1" applyFill="1" applyBorder="1" applyAlignment="1">
      <alignment horizontal="left"/>
    </xf>
    <xf numFmtId="0" fontId="53" fillId="0" borderId="0" xfId="43" applyFont="1" applyFill="1" applyBorder="1" applyAlignment="1">
      <alignment vertical="center" wrapText="1"/>
    </xf>
    <xf numFmtId="0" fontId="50" fillId="18" borderId="0" xfId="270" applyFont="1" applyFill="1" applyBorder="1" applyAlignment="1">
      <alignment horizontal="center" vertical="center"/>
    </xf>
    <xf numFmtId="40" fontId="53" fillId="0" borderId="0" xfId="43" applyNumberFormat="1" applyFont="1" applyFill="1" applyBorder="1" applyAlignment="1">
      <alignment vertical="center" wrapText="1"/>
    </xf>
    <xf numFmtId="0" fontId="53" fillId="0" borderId="0" xfId="43" applyFont="1" applyFill="1" applyBorder="1" applyAlignment="1">
      <alignment horizontal="left" vertical="center" wrapText="1"/>
    </xf>
    <xf numFmtId="4" fontId="53" fillId="0" borderId="0" xfId="43" applyNumberFormat="1" applyFont="1" applyFill="1" applyBorder="1" applyAlignment="1">
      <alignment vertical="center" wrapText="1"/>
    </xf>
    <xf numFmtId="49" fontId="53" fillId="0" borderId="0" xfId="43" applyNumberFormat="1" applyFont="1" applyFill="1" applyBorder="1" applyAlignment="1">
      <alignment vertical="center"/>
    </xf>
    <xf numFmtId="0" fontId="50" fillId="18" borderId="0" xfId="270" applyFont="1" applyFill="1" applyBorder="1" applyAlignment="1">
      <alignment horizontal="left" vertical="top" wrapText="1"/>
    </xf>
    <xf numFmtId="49" fontId="53" fillId="0" borderId="0" xfId="43" quotePrefix="1" applyNumberFormat="1" applyFont="1" applyFill="1" applyBorder="1" applyAlignment="1">
      <alignment horizontal="left" vertical="center"/>
    </xf>
    <xf numFmtId="49" fontId="53" fillId="0" borderId="0" xfId="43" applyNumberFormat="1" applyFont="1" applyFill="1" applyBorder="1" applyAlignment="1">
      <alignment horizontal="left" vertical="center"/>
    </xf>
    <xf numFmtId="49" fontId="50" fillId="0" borderId="0" xfId="43" applyNumberFormat="1" applyFont="1" applyFill="1" applyBorder="1" applyAlignment="1">
      <alignment horizontal="center" vertical="center"/>
    </xf>
    <xf numFmtId="0" fontId="90" fillId="0" borderId="17" xfId="42" applyFont="1" applyFill="1" applyBorder="1" applyAlignment="1">
      <alignment horizontal="center" vertical="center" wrapText="1"/>
    </xf>
    <xf numFmtId="0" fontId="90" fillId="0" borderId="0" xfId="42" applyFont="1" applyFill="1" applyBorder="1" applyAlignment="1">
      <alignment horizontal="center" vertical="center" wrapText="1"/>
    </xf>
    <xf numFmtId="49" fontId="83" fillId="0" borderId="21" xfId="43" applyNumberFormat="1" applyFont="1" applyFill="1" applyBorder="1" applyAlignment="1">
      <alignment horizontal="center" vertical="center"/>
    </xf>
    <xf numFmtId="49" fontId="83" fillId="0" borderId="23" xfId="43" applyNumberFormat="1" applyFont="1" applyFill="1" applyBorder="1" applyAlignment="1">
      <alignment horizontal="center" vertical="center"/>
    </xf>
    <xf numFmtId="49" fontId="83" fillId="0" borderId="39" xfId="43" applyNumberFormat="1" applyFont="1" applyFill="1" applyBorder="1" applyAlignment="1">
      <alignment horizontal="center" vertical="center"/>
    </xf>
    <xf numFmtId="0" fontId="83" fillId="0" borderId="15" xfId="43" applyFont="1" applyFill="1" applyBorder="1" applyAlignment="1">
      <alignment horizontal="center" vertical="center" wrapText="1"/>
    </xf>
    <xf numFmtId="0" fontId="83" fillId="0" borderId="16" xfId="43" applyFont="1" applyFill="1" applyBorder="1" applyAlignment="1">
      <alignment horizontal="center" vertical="center" wrapText="1"/>
    </xf>
    <xf numFmtId="0" fontId="83" fillId="0" borderId="18" xfId="43" applyFont="1" applyFill="1" applyBorder="1" applyAlignment="1">
      <alignment horizontal="center" vertical="center" wrapText="1"/>
    </xf>
    <xf numFmtId="0" fontId="83" fillId="0" borderId="19" xfId="43" applyFont="1" applyFill="1" applyBorder="1" applyAlignment="1">
      <alignment horizontal="center" vertical="center" wrapText="1"/>
    </xf>
    <xf numFmtId="4" fontId="90" fillId="21" borderId="16" xfId="43" applyNumberFormat="1" applyFont="1" applyFill="1" applyBorder="1" applyAlignment="1">
      <alignment horizontal="center" vertical="center"/>
    </xf>
    <xf numFmtId="4" fontId="83" fillId="0" borderId="19" xfId="43" applyNumberFormat="1" applyFont="1" applyFill="1" applyBorder="1" applyAlignment="1">
      <alignment horizontal="center" vertical="center"/>
    </xf>
    <xf numFmtId="0" fontId="83" fillId="0" borderId="13" xfId="43" applyFont="1" applyFill="1" applyBorder="1" applyAlignment="1">
      <alignment horizontal="center" vertical="center" wrapText="1"/>
    </xf>
    <xf numFmtId="0" fontId="83" fillId="0" borderId="59" xfId="43" applyFont="1" applyFill="1" applyBorder="1" applyAlignment="1">
      <alignment horizontal="center" vertical="center" wrapText="1"/>
    </xf>
    <xf numFmtId="0" fontId="83" fillId="0" borderId="66" xfId="43" applyFont="1" applyFill="1" applyBorder="1" applyAlignment="1">
      <alignment horizontal="center" vertical="center" wrapText="1"/>
    </xf>
    <xf numFmtId="0" fontId="84" fillId="0" borderId="17" xfId="43" applyFont="1" applyFill="1" applyBorder="1" applyAlignment="1">
      <alignment horizontal="left" vertical="center" wrapText="1"/>
    </xf>
    <xf numFmtId="0" fontId="84" fillId="0" borderId="14" xfId="43" applyFont="1" applyFill="1" applyBorder="1" applyAlignment="1">
      <alignment horizontal="left" vertical="center" wrapText="1"/>
    </xf>
    <xf numFmtId="49" fontId="84" fillId="0" borderId="15" xfId="43" applyNumberFormat="1" applyFont="1" applyFill="1" applyBorder="1" applyAlignment="1">
      <alignment vertical="center"/>
    </xf>
    <xf numFmtId="49" fontId="84" fillId="0" borderId="0" xfId="43" applyNumberFormat="1" applyFont="1" applyFill="1" applyBorder="1" applyAlignment="1">
      <alignment vertical="center"/>
    </xf>
    <xf numFmtId="49" fontId="84" fillId="0" borderId="14" xfId="43" applyNumberFormat="1" applyFont="1" applyFill="1" applyBorder="1" applyAlignment="1">
      <alignment vertical="center"/>
    </xf>
    <xf numFmtId="49" fontId="84" fillId="0" borderId="59" xfId="43" applyNumberFormat="1" applyFont="1" applyFill="1" applyBorder="1" applyAlignment="1">
      <alignment horizontal="left" vertical="center"/>
    </xf>
    <xf numFmtId="49" fontId="84" fillId="0" borderId="55" xfId="43" applyNumberFormat="1" applyFont="1" applyFill="1" applyBorder="1" applyAlignment="1">
      <alignment horizontal="left" vertical="center"/>
    </xf>
    <xf numFmtId="49" fontId="84" fillId="0" borderId="66" xfId="43" applyNumberFormat="1" applyFont="1" applyFill="1" applyBorder="1" applyAlignment="1">
      <alignment horizontal="left" vertical="center"/>
    </xf>
    <xf numFmtId="4" fontId="50" fillId="63" borderId="0" xfId="43" applyNumberFormat="1" applyFont="1" applyFill="1" applyBorder="1" applyAlignment="1">
      <alignment horizontal="center" vertical="center"/>
    </xf>
    <xf numFmtId="4" fontId="50" fillId="0" borderId="0" xfId="43" applyNumberFormat="1" applyFont="1" applyFill="1" applyBorder="1" applyAlignment="1">
      <alignment horizontal="center" vertical="center"/>
    </xf>
    <xf numFmtId="0" fontId="83" fillId="18" borderId="0" xfId="270" applyFont="1" applyFill="1" applyBorder="1" applyAlignment="1">
      <alignment horizontal="center" vertical="center" wrapText="1"/>
    </xf>
    <xf numFmtId="0" fontId="83" fillId="18" borderId="25" xfId="270" applyNumberFormat="1" applyFont="1" applyFill="1" applyBorder="1" applyAlignment="1">
      <alignment horizontal="right"/>
    </xf>
    <xf numFmtId="0" fontId="83" fillId="18" borderId="27" xfId="270" applyNumberFormat="1" applyFont="1" applyFill="1" applyBorder="1" applyAlignment="1">
      <alignment horizontal="right"/>
    </xf>
    <xf numFmtId="40" fontId="83" fillId="31" borderId="25" xfId="270" applyNumberFormat="1" applyFont="1" applyFill="1" applyBorder="1" applyAlignment="1">
      <alignment horizontal="center" vertical="center" wrapText="1"/>
    </xf>
    <xf numFmtId="40" fontId="83" fillId="31" borderId="27" xfId="270" applyNumberFormat="1" applyFont="1" applyFill="1" applyBorder="1" applyAlignment="1">
      <alignment horizontal="center" vertical="center" wrapText="1"/>
    </xf>
    <xf numFmtId="40" fontId="83" fillId="31" borderId="89" xfId="270" applyNumberFormat="1" applyFont="1" applyFill="1" applyBorder="1" applyAlignment="1">
      <alignment horizontal="center" vertical="center" wrapText="1"/>
    </xf>
    <xf numFmtId="0" fontId="100" fillId="20" borderId="60" xfId="270" applyFont="1" applyFill="1" applyBorder="1" applyAlignment="1">
      <alignment horizontal="center" vertical="center"/>
    </xf>
    <xf numFmtId="0" fontId="100" fillId="20" borderId="61" xfId="270" applyFont="1" applyFill="1" applyBorder="1" applyAlignment="1">
      <alignment horizontal="center" vertical="center"/>
    </xf>
    <xf numFmtId="0" fontId="100" fillId="20" borderId="62" xfId="270" applyFont="1" applyFill="1" applyBorder="1" applyAlignment="1">
      <alignment horizontal="center" vertical="center"/>
    </xf>
    <xf numFmtId="0" fontId="83" fillId="0" borderId="0" xfId="270" applyFont="1" applyBorder="1" applyAlignment="1">
      <alignment horizontal="left" vertical="center" wrapText="1"/>
    </xf>
    <xf numFmtId="0" fontId="83" fillId="0" borderId="19" xfId="270" applyFont="1" applyBorder="1" applyAlignment="1">
      <alignment horizontal="left" vertical="center" wrapText="1"/>
    </xf>
    <xf numFmtId="0" fontId="97" fillId="21" borderId="24" xfId="270" applyFont="1" applyFill="1" applyBorder="1" applyAlignment="1">
      <alignment horizontal="center"/>
    </xf>
    <xf numFmtId="0" fontId="96" fillId="21" borderId="18" xfId="270" applyFont="1" applyFill="1" applyBorder="1" applyAlignment="1">
      <alignment horizontal="center" vertical="center"/>
    </xf>
    <xf numFmtId="0" fontId="96" fillId="21" borderId="20" xfId="270" applyFont="1" applyFill="1" applyBorder="1" applyAlignment="1">
      <alignment horizontal="center" vertical="center"/>
    </xf>
    <xf numFmtId="0" fontId="96" fillId="21" borderId="30" xfId="270" applyFont="1" applyFill="1" applyBorder="1" applyAlignment="1">
      <alignment horizontal="center" vertical="center"/>
    </xf>
    <xf numFmtId="0" fontId="83" fillId="18" borderId="25" xfId="270" applyNumberFormat="1" applyFont="1" applyFill="1" applyBorder="1" applyAlignment="1">
      <alignment horizontal="right" vertical="center"/>
    </xf>
    <xf numFmtId="0" fontId="83" fillId="18" borderId="27" xfId="270" applyNumberFormat="1" applyFont="1" applyFill="1" applyBorder="1" applyAlignment="1">
      <alignment horizontal="right" vertical="center"/>
    </xf>
    <xf numFmtId="0" fontId="83" fillId="18" borderId="26" xfId="270" applyNumberFormat="1" applyFont="1" applyFill="1" applyBorder="1" applyAlignment="1">
      <alignment horizontal="right" vertical="center"/>
    </xf>
    <xf numFmtId="167" fontId="50" fillId="20" borderId="15" xfId="0" applyNumberFormat="1" applyFont="1" applyFill="1" applyBorder="1" applyAlignment="1">
      <alignment horizontal="center" vertical="center" wrapText="1"/>
    </xf>
    <xf numFmtId="167" fontId="50" fillId="20" borderId="16" xfId="0" applyNumberFormat="1" applyFont="1" applyFill="1" applyBorder="1" applyAlignment="1">
      <alignment horizontal="center" vertical="center" wrapText="1"/>
    </xf>
    <xf numFmtId="167" fontId="50" fillId="20" borderId="13" xfId="0" applyNumberFormat="1" applyFont="1" applyFill="1" applyBorder="1" applyAlignment="1">
      <alignment horizontal="center" vertical="center" wrapText="1"/>
    </xf>
    <xf numFmtId="167" fontId="50" fillId="20" borderId="17" xfId="0" applyNumberFormat="1" applyFont="1" applyFill="1" applyBorder="1" applyAlignment="1">
      <alignment horizontal="center" vertical="center" wrapText="1"/>
    </xf>
    <xf numFmtId="167" fontId="50" fillId="20" borderId="0" xfId="0" applyNumberFormat="1" applyFont="1" applyFill="1" applyBorder="1" applyAlignment="1">
      <alignment horizontal="center" vertical="center" wrapText="1"/>
    </xf>
    <xf numFmtId="167" fontId="50" fillId="20" borderId="14" xfId="0" applyNumberFormat="1" applyFont="1" applyFill="1" applyBorder="1" applyAlignment="1">
      <alignment horizontal="center" vertical="center" wrapText="1"/>
    </xf>
    <xf numFmtId="167" fontId="50" fillId="20" borderId="18" xfId="0" applyNumberFormat="1" applyFont="1" applyFill="1" applyBorder="1" applyAlignment="1">
      <alignment horizontal="center" vertical="center" wrapText="1"/>
    </xf>
    <xf numFmtId="167" fontId="50" fillId="20" borderId="19" xfId="0" applyNumberFormat="1" applyFont="1" applyFill="1" applyBorder="1" applyAlignment="1">
      <alignment horizontal="center" vertical="center" wrapText="1"/>
    </xf>
    <xf numFmtId="167" fontId="50" fillId="20" borderId="20" xfId="0" applyNumberFormat="1" applyFont="1" applyFill="1" applyBorder="1" applyAlignment="1">
      <alignment horizontal="center" vertical="center" wrapText="1"/>
    </xf>
    <xf numFmtId="167" fontId="53" fillId="0" borderId="15" xfId="0" applyNumberFormat="1" applyFont="1" applyFill="1" applyBorder="1" applyAlignment="1" applyProtection="1">
      <alignment horizontal="left" vertical="center" wrapText="1"/>
      <protection locked="0"/>
    </xf>
    <xf numFmtId="167" fontId="53" fillId="0" borderId="16" xfId="0" applyNumberFormat="1" applyFont="1" applyFill="1" applyBorder="1" applyAlignment="1" applyProtection="1">
      <alignment horizontal="left" vertical="center" wrapText="1"/>
      <protection locked="0"/>
    </xf>
    <xf numFmtId="167" fontId="50" fillId="18" borderId="14" xfId="0" applyNumberFormat="1" applyFont="1" applyFill="1" applyBorder="1" applyAlignment="1">
      <alignment horizontal="center" wrapText="1"/>
    </xf>
    <xf numFmtId="167" fontId="53" fillId="21" borderId="25" xfId="0" applyNumberFormat="1" applyFont="1" applyFill="1" applyBorder="1" applyAlignment="1">
      <alignment horizontal="center"/>
    </xf>
    <xf numFmtId="167" fontId="53" fillId="21" borderId="27" xfId="0" applyNumberFormat="1" applyFont="1" applyFill="1" applyBorder="1" applyAlignment="1">
      <alignment horizontal="center"/>
    </xf>
    <xf numFmtId="167" fontId="53" fillId="21" borderId="26" xfId="0" applyNumberFormat="1" applyFont="1" applyFill="1" applyBorder="1" applyAlignment="1">
      <alignment horizontal="center"/>
    </xf>
    <xf numFmtId="167" fontId="53" fillId="21" borderId="21" xfId="0" applyNumberFormat="1" applyFont="1" applyFill="1" applyBorder="1" applyAlignment="1">
      <alignment horizontal="center" vertical="center" wrapText="1"/>
    </xf>
    <xf numFmtId="167" fontId="53" fillId="21" borderId="28" xfId="0" applyNumberFormat="1" applyFont="1" applyFill="1" applyBorder="1" applyAlignment="1">
      <alignment horizontal="center" vertical="center" wrapText="1"/>
    </xf>
    <xf numFmtId="167" fontId="38" fillId="0" borderId="15" xfId="0" applyNumberFormat="1" applyFont="1" applyFill="1" applyBorder="1" applyAlignment="1">
      <alignment horizontal="left" vertical="center"/>
    </xf>
    <xf numFmtId="167" fontId="38" fillId="0" borderId="16" xfId="0" applyNumberFormat="1" applyFont="1" applyFill="1" applyBorder="1" applyAlignment="1">
      <alignment horizontal="left" vertical="center"/>
    </xf>
    <xf numFmtId="167" fontId="38" fillId="0" borderId="13" xfId="0" applyNumberFormat="1" applyFont="1" applyFill="1" applyBorder="1" applyAlignment="1">
      <alignment horizontal="left" vertical="center"/>
    </xf>
    <xf numFmtId="0" fontId="53" fillId="0" borderId="25" xfId="0" applyFont="1" applyFill="1" applyBorder="1" applyAlignment="1">
      <alignment horizontal="left"/>
    </xf>
    <xf numFmtId="0" fontId="53" fillId="0" borderId="27" xfId="0" applyFont="1" applyFill="1" applyBorder="1" applyAlignment="1">
      <alignment horizontal="left"/>
    </xf>
    <xf numFmtId="0" fontId="53" fillId="0" borderId="26" xfId="0" applyFont="1" applyFill="1" applyBorder="1" applyAlignment="1">
      <alignment horizontal="left"/>
    </xf>
    <xf numFmtId="167" fontId="50" fillId="0" borderId="25" xfId="0" applyNumberFormat="1" applyFont="1" applyFill="1" applyBorder="1" applyAlignment="1">
      <alignment horizontal="center" vertical="center"/>
    </xf>
    <xf numFmtId="167" fontId="50" fillId="0" borderId="27" xfId="0" applyNumberFormat="1" applyFont="1" applyFill="1" applyBorder="1" applyAlignment="1">
      <alignment horizontal="center" vertical="center"/>
    </xf>
    <xf numFmtId="167" fontId="50" fillId="0" borderId="26" xfId="0" applyNumberFormat="1" applyFont="1" applyFill="1" applyBorder="1" applyAlignment="1">
      <alignment horizontal="center" vertical="center"/>
    </xf>
    <xf numFmtId="167" fontId="50" fillId="18" borderId="24" xfId="0" applyNumberFormat="1" applyFont="1" applyFill="1" applyBorder="1" applyAlignment="1">
      <alignment horizontal="center"/>
    </xf>
    <xf numFmtId="167" fontId="50" fillId="18" borderId="24" xfId="0" applyNumberFormat="1" applyFont="1" applyFill="1" applyBorder="1" applyAlignment="1">
      <alignment horizontal="center" vertical="center" wrapText="1"/>
    </xf>
    <xf numFmtId="167" fontId="53" fillId="21" borderId="15" xfId="0" applyNumberFormat="1" applyFont="1" applyFill="1" applyBorder="1" applyAlignment="1">
      <alignment horizontal="center" vertical="center"/>
    </xf>
    <xf numFmtId="167" fontId="53" fillId="21" borderId="16" xfId="0" applyNumberFormat="1" applyFont="1" applyFill="1" applyBorder="1" applyAlignment="1">
      <alignment horizontal="center" vertical="center"/>
    </xf>
    <xf numFmtId="167" fontId="53" fillId="21" borderId="13" xfId="0" applyNumberFormat="1" applyFont="1" applyFill="1" applyBorder="1" applyAlignment="1">
      <alignment horizontal="center" vertical="center"/>
    </xf>
    <xf numFmtId="167" fontId="53" fillId="21" borderId="18" xfId="0" applyNumberFormat="1" applyFont="1" applyFill="1" applyBorder="1" applyAlignment="1">
      <alignment horizontal="center" vertical="center"/>
    </xf>
    <xf numFmtId="167" fontId="53" fillId="21" borderId="19" xfId="0" applyNumberFormat="1" applyFont="1" applyFill="1" applyBorder="1" applyAlignment="1">
      <alignment horizontal="center" vertical="center"/>
    </xf>
    <xf numFmtId="167" fontId="53" fillId="21" borderId="20" xfId="0" applyNumberFormat="1" applyFont="1" applyFill="1" applyBorder="1" applyAlignment="1">
      <alignment horizontal="center" vertical="center"/>
    </xf>
    <xf numFmtId="167" fontId="49" fillId="20" borderId="15" xfId="0" applyNumberFormat="1" applyFont="1" applyFill="1" applyBorder="1" applyAlignment="1">
      <alignment horizontal="center" vertical="center" wrapText="1"/>
    </xf>
    <xf numFmtId="167" fontId="49" fillId="20" borderId="16" xfId="0" applyNumberFormat="1" applyFont="1" applyFill="1" applyBorder="1" applyAlignment="1">
      <alignment horizontal="center" vertical="center" wrapText="1"/>
    </xf>
    <xf numFmtId="167" fontId="49" fillId="20" borderId="13" xfId="0" applyNumberFormat="1" applyFont="1" applyFill="1" applyBorder="1" applyAlignment="1">
      <alignment horizontal="center" vertical="center" wrapText="1"/>
    </xf>
    <xf numFmtId="167" fontId="49" fillId="20" borderId="17" xfId="0" applyNumberFormat="1" applyFont="1" applyFill="1" applyBorder="1" applyAlignment="1">
      <alignment horizontal="center" vertical="center" wrapText="1"/>
    </xf>
    <xf numFmtId="167" fontId="49" fillId="20" borderId="0" xfId="0" applyNumberFormat="1" applyFont="1" applyFill="1" applyBorder="1" applyAlignment="1">
      <alignment horizontal="center" vertical="center" wrapText="1"/>
    </xf>
    <xf numFmtId="167" fontId="49" fillId="20" borderId="14" xfId="0" applyNumberFormat="1" applyFont="1" applyFill="1" applyBorder="1" applyAlignment="1">
      <alignment horizontal="center" vertical="center" wrapText="1"/>
    </xf>
    <xf numFmtId="167" fontId="49" fillId="20" borderId="18" xfId="0" applyNumberFormat="1" applyFont="1" applyFill="1" applyBorder="1" applyAlignment="1">
      <alignment horizontal="center" vertical="center" wrapText="1"/>
    </xf>
    <xf numFmtId="167" fontId="49" fillId="20" borderId="19" xfId="0" applyNumberFormat="1" applyFont="1" applyFill="1" applyBorder="1" applyAlignment="1">
      <alignment horizontal="center" vertical="center" wrapText="1"/>
    </xf>
    <xf numFmtId="167" fontId="49" fillId="20" borderId="20" xfId="0" applyNumberFormat="1" applyFont="1" applyFill="1" applyBorder="1" applyAlignment="1">
      <alignment horizontal="center" vertical="center" wrapText="1"/>
    </xf>
    <xf numFmtId="167" fontId="38" fillId="0" borderId="15" xfId="0" applyNumberFormat="1" applyFont="1" applyFill="1" applyBorder="1" applyAlignment="1" applyProtection="1">
      <alignment horizontal="left" vertical="center" wrapText="1"/>
      <protection locked="0"/>
    </xf>
    <xf numFmtId="167" fontId="38" fillId="0" borderId="16" xfId="0" applyNumberFormat="1" applyFont="1" applyFill="1" applyBorder="1" applyAlignment="1" applyProtection="1">
      <alignment horizontal="left" vertical="center" wrapText="1"/>
      <protection locked="0"/>
    </xf>
    <xf numFmtId="167" fontId="38" fillId="21" borderId="21" xfId="0" applyNumberFormat="1" applyFont="1" applyFill="1" applyBorder="1" applyAlignment="1">
      <alignment horizontal="center" vertical="center" wrapText="1"/>
    </xf>
    <xf numFmtId="167" fontId="38" fillId="21" borderId="28" xfId="0" applyNumberFormat="1" applyFont="1" applyFill="1" applyBorder="1" applyAlignment="1">
      <alignment horizontal="center" vertical="center" wrapText="1"/>
    </xf>
    <xf numFmtId="167" fontId="38" fillId="21" borderId="25" xfId="0" applyNumberFormat="1" applyFont="1" applyFill="1" applyBorder="1" applyAlignment="1">
      <alignment horizontal="center"/>
    </xf>
    <xf numFmtId="167" fontId="38" fillId="21" borderId="27" xfId="0" applyNumberFormat="1" applyFont="1" applyFill="1" applyBorder="1" applyAlignment="1">
      <alignment horizontal="center"/>
    </xf>
    <xf numFmtId="167" fontId="38" fillId="21" borderId="26" xfId="0" applyNumberFormat="1" applyFont="1" applyFill="1" applyBorder="1" applyAlignment="1">
      <alignment horizontal="center"/>
    </xf>
    <xf numFmtId="0" fontId="38" fillId="0" borderId="25" xfId="0" applyFont="1" applyFill="1" applyBorder="1" applyAlignment="1">
      <alignment horizontal="left"/>
    </xf>
    <xf numFmtId="0" fontId="38" fillId="0" borderId="27" xfId="0" applyFont="1" applyFill="1" applyBorder="1" applyAlignment="1">
      <alignment horizontal="left"/>
    </xf>
    <xf numFmtId="0" fontId="38" fillId="0" borderId="26" xfId="0" applyFont="1" applyFill="1" applyBorder="1" applyAlignment="1">
      <alignment horizontal="left"/>
    </xf>
    <xf numFmtId="167" fontId="53" fillId="21" borderId="25" xfId="0" applyNumberFormat="1" applyFont="1" applyFill="1" applyBorder="1" applyAlignment="1">
      <alignment horizontal="center" vertical="center"/>
    </xf>
    <xf numFmtId="167" fontId="53" fillId="21" borderId="27" xfId="0" applyNumberFormat="1" applyFont="1" applyFill="1" applyBorder="1" applyAlignment="1">
      <alignment horizontal="center" vertical="center"/>
    </xf>
    <xf numFmtId="167" fontId="53" fillId="21" borderId="26" xfId="0" applyNumberFormat="1" applyFont="1" applyFill="1" applyBorder="1" applyAlignment="1">
      <alignment horizontal="center" vertical="center"/>
    </xf>
    <xf numFmtId="167" fontId="50" fillId="20" borderId="15" xfId="0" applyNumberFormat="1" applyFont="1" applyFill="1" applyBorder="1" applyAlignment="1">
      <alignment horizontal="center" vertical="center"/>
    </xf>
    <xf numFmtId="167" fontId="50" fillId="20" borderId="16" xfId="0" applyNumberFormat="1" applyFont="1" applyFill="1" applyBorder="1" applyAlignment="1">
      <alignment horizontal="center" vertical="center"/>
    </xf>
    <xf numFmtId="167" fontId="50" fillId="20" borderId="13" xfId="0" applyNumberFormat="1" applyFont="1" applyFill="1" applyBorder="1" applyAlignment="1">
      <alignment horizontal="center" vertical="center"/>
    </xf>
    <xf numFmtId="167" fontId="50" fillId="20" borderId="17" xfId="0" applyNumberFormat="1" applyFont="1" applyFill="1" applyBorder="1" applyAlignment="1">
      <alignment horizontal="center" vertical="center"/>
    </xf>
    <xf numFmtId="167" fontId="50" fillId="20" borderId="0" xfId="0" applyNumberFormat="1" applyFont="1" applyFill="1" applyBorder="1" applyAlignment="1">
      <alignment horizontal="center" vertical="center"/>
    </xf>
    <xf numFmtId="167" fontId="50" fillId="20" borderId="14" xfId="0" applyNumberFormat="1" applyFont="1" applyFill="1" applyBorder="1" applyAlignment="1">
      <alignment horizontal="center" vertical="center"/>
    </xf>
    <xf numFmtId="167" fontId="50" fillId="20" borderId="18" xfId="0" applyNumberFormat="1" applyFont="1" applyFill="1" applyBorder="1" applyAlignment="1">
      <alignment horizontal="center" vertical="center"/>
    </xf>
    <xf numFmtId="167" fontId="50" fillId="20" borderId="19" xfId="0" applyNumberFormat="1" applyFont="1" applyFill="1" applyBorder="1" applyAlignment="1">
      <alignment horizontal="center" vertical="center"/>
    </xf>
    <xf numFmtId="167" fontId="50" fillId="20" borderId="20" xfId="0" applyNumberFormat="1" applyFont="1" applyFill="1" applyBorder="1" applyAlignment="1">
      <alignment horizontal="center" vertical="center"/>
    </xf>
    <xf numFmtId="167" fontId="38" fillId="18" borderId="18" xfId="0" applyNumberFormat="1" applyFont="1" applyFill="1" applyBorder="1" applyAlignment="1">
      <alignment horizontal="left" vertical="top"/>
    </xf>
    <xf numFmtId="167" fontId="38" fillId="18" borderId="19" xfId="0" applyNumberFormat="1" applyFont="1" applyFill="1" applyBorder="1" applyAlignment="1">
      <alignment horizontal="left" vertical="top"/>
    </xf>
    <xf numFmtId="167" fontId="49" fillId="20" borderId="15" xfId="0" applyNumberFormat="1" applyFont="1" applyFill="1" applyBorder="1" applyAlignment="1">
      <alignment horizontal="center" vertical="center"/>
    </xf>
    <xf numFmtId="167" fontId="49" fillId="20" borderId="16" xfId="0" applyNumberFormat="1" applyFont="1" applyFill="1" applyBorder="1" applyAlignment="1">
      <alignment horizontal="center" vertical="center"/>
    </xf>
    <xf numFmtId="167" fontId="49" fillId="20" borderId="13" xfId="0" applyNumberFormat="1" applyFont="1" applyFill="1" applyBorder="1" applyAlignment="1">
      <alignment horizontal="center" vertical="center"/>
    </xf>
    <xf numFmtId="167" fontId="49" fillId="20" borderId="17" xfId="0" applyNumberFormat="1" applyFont="1" applyFill="1" applyBorder="1" applyAlignment="1">
      <alignment horizontal="center" vertical="center"/>
    </xf>
    <xf numFmtId="167" fontId="49" fillId="20" borderId="0" xfId="0" applyNumberFormat="1" applyFont="1" applyFill="1" applyBorder="1" applyAlignment="1">
      <alignment horizontal="center" vertical="center"/>
    </xf>
    <xf numFmtId="167" fontId="49" fillId="20" borderId="14" xfId="0" applyNumberFormat="1" applyFont="1" applyFill="1" applyBorder="1" applyAlignment="1">
      <alignment horizontal="center" vertical="center"/>
    </xf>
    <xf numFmtId="167" fontId="49" fillId="20" borderId="18" xfId="0" applyNumberFormat="1" applyFont="1" applyFill="1" applyBorder="1" applyAlignment="1">
      <alignment horizontal="center" vertical="center"/>
    </xf>
    <xf numFmtId="167" fontId="49" fillId="20" borderId="19" xfId="0" applyNumberFormat="1" applyFont="1" applyFill="1" applyBorder="1" applyAlignment="1">
      <alignment horizontal="center" vertical="center"/>
    </xf>
    <xf numFmtId="167" fontId="49" fillId="20" borderId="20" xfId="0" applyNumberFormat="1" applyFont="1" applyFill="1" applyBorder="1" applyAlignment="1">
      <alignment horizontal="center" vertical="center"/>
    </xf>
    <xf numFmtId="167" fontId="47" fillId="21" borderId="25" xfId="0" applyNumberFormat="1" applyFont="1" applyFill="1" applyBorder="1" applyAlignment="1">
      <alignment horizontal="center"/>
    </xf>
    <xf numFmtId="167" fontId="47" fillId="21" borderId="27" xfId="0" applyNumberFormat="1" applyFont="1" applyFill="1" applyBorder="1" applyAlignment="1">
      <alignment horizontal="center"/>
    </xf>
    <xf numFmtId="167" fontId="52" fillId="21" borderId="15" xfId="0" applyNumberFormat="1" applyFont="1" applyFill="1" applyBorder="1" applyAlignment="1">
      <alignment horizontal="center" vertical="center"/>
    </xf>
    <xf numFmtId="167" fontId="52" fillId="21" borderId="18" xfId="0" applyNumberFormat="1" applyFont="1" applyFill="1" applyBorder="1" applyAlignment="1">
      <alignment horizontal="center" vertical="center"/>
    </xf>
    <xf numFmtId="167" fontId="52" fillId="21" borderId="24" xfId="0" applyNumberFormat="1" applyFont="1" applyFill="1" applyBorder="1" applyAlignment="1">
      <alignment horizontal="center" vertical="center"/>
    </xf>
    <xf numFmtId="167" fontId="52" fillId="21" borderId="25" xfId="0" applyNumberFormat="1" applyFont="1" applyFill="1" applyBorder="1" applyAlignment="1">
      <alignment horizontal="center"/>
    </xf>
    <xf numFmtId="167" fontId="52" fillId="21" borderId="26" xfId="0" applyNumberFormat="1" applyFont="1" applyFill="1" applyBorder="1" applyAlignment="1">
      <alignment horizontal="center"/>
    </xf>
    <xf numFmtId="167" fontId="52" fillId="21" borderId="21" xfId="0" applyNumberFormat="1" applyFont="1" applyFill="1" applyBorder="1" applyAlignment="1">
      <alignment horizontal="center" vertical="center"/>
    </xf>
    <xf numFmtId="167" fontId="52" fillId="21" borderId="28" xfId="0" applyNumberFormat="1" applyFont="1" applyFill="1" applyBorder="1" applyAlignment="1">
      <alignment horizontal="center" vertical="center"/>
    </xf>
    <xf numFmtId="167" fontId="52" fillId="21" borderId="21" xfId="0" applyNumberFormat="1" applyFont="1" applyFill="1" applyBorder="1" applyAlignment="1">
      <alignment horizontal="center" vertical="center" wrapText="1"/>
    </xf>
    <xf numFmtId="167" fontId="52" fillId="21" borderId="28" xfId="0" applyNumberFormat="1" applyFont="1" applyFill="1" applyBorder="1" applyAlignment="1">
      <alignment horizontal="center" vertical="center" wrapText="1"/>
    </xf>
    <xf numFmtId="167" fontId="52" fillId="21" borderId="16" xfId="0" applyNumberFormat="1" applyFont="1" applyFill="1" applyBorder="1" applyAlignment="1">
      <alignment horizontal="center" vertical="center" wrapText="1"/>
    </xf>
    <xf numFmtId="167" fontId="52" fillId="21" borderId="19" xfId="0" applyNumberFormat="1" applyFont="1" applyFill="1" applyBorder="1" applyAlignment="1">
      <alignment horizontal="center" vertical="center" wrapText="1"/>
    </xf>
    <xf numFmtId="167" fontId="52" fillId="21" borderId="15" xfId="0" applyNumberFormat="1" applyFont="1" applyFill="1" applyBorder="1" applyAlignment="1">
      <alignment horizontal="center" vertical="center" wrapText="1"/>
    </xf>
    <xf numFmtId="167" fontId="52" fillId="21" borderId="18" xfId="0" applyNumberFormat="1" applyFont="1" applyFill="1" applyBorder="1" applyAlignment="1">
      <alignment horizontal="center" vertical="center" wrapText="1"/>
    </xf>
    <xf numFmtId="167" fontId="52" fillId="21" borderId="24" xfId="0" applyNumberFormat="1" applyFont="1" applyFill="1" applyBorder="1" applyAlignment="1">
      <alignment horizontal="center" vertical="center" wrapText="1"/>
    </xf>
    <xf numFmtId="0" fontId="38" fillId="0" borderId="25" xfId="0" applyFont="1" applyFill="1" applyBorder="1" applyAlignment="1">
      <alignment horizontal="center"/>
    </xf>
    <xf numFmtId="0" fontId="38" fillId="0" borderId="27" xfId="0" applyFont="1" applyFill="1" applyBorder="1" applyAlignment="1">
      <alignment horizontal="center"/>
    </xf>
    <xf numFmtId="0" fontId="38" fillId="0" borderId="26" xfId="0" applyFont="1" applyFill="1" applyBorder="1" applyAlignment="1">
      <alignment horizontal="center"/>
    </xf>
    <xf numFmtId="0" fontId="47" fillId="18" borderId="25" xfId="49" applyNumberFormat="1" applyFont="1" applyFill="1" applyBorder="1" applyAlignment="1">
      <alignment horizontal="right" vertical="center"/>
    </xf>
    <xf numFmtId="0" fontId="47" fillId="18" borderId="27" xfId="49" applyNumberFormat="1" applyFont="1" applyFill="1" applyBorder="1" applyAlignment="1">
      <alignment horizontal="right" vertical="center"/>
    </xf>
    <xf numFmtId="0" fontId="47" fillId="18" borderId="26" xfId="49" applyNumberFormat="1" applyFont="1" applyFill="1" applyBorder="1" applyAlignment="1">
      <alignment horizontal="right" vertical="center"/>
    </xf>
  </cellXfs>
  <cellStyles count="418">
    <cellStyle name="12" xfId="1"/>
    <cellStyle name="20% - Accent1" xfId="68"/>
    <cellStyle name="20% - Accent2" xfId="69"/>
    <cellStyle name="20% - Accent3" xfId="70"/>
    <cellStyle name="20% - Accent4" xfId="71"/>
    <cellStyle name="20% - Accent5" xfId="72"/>
    <cellStyle name="20% - Accent6" xfId="73"/>
    <cellStyle name="20% - Ênfase1 2" xfId="2"/>
    <cellStyle name="20% - Ênfase1 2 2" xfId="116"/>
    <cellStyle name="20% - Ênfase1 3" xfId="117"/>
    <cellStyle name="20% - Ênfase1 4" xfId="118"/>
    <cellStyle name="20% - Ênfase1 4 2" xfId="376"/>
    <cellStyle name="20% - Ênfase1 5" xfId="115"/>
    <cellStyle name="20% - Ênfase2 2" xfId="3"/>
    <cellStyle name="20% - Ênfase2 2 2" xfId="120"/>
    <cellStyle name="20% - Ênfase2 3" xfId="121"/>
    <cellStyle name="20% - Ênfase2 4" xfId="122"/>
    <cellStyle name="20% - Ênfase2 4 2" xfId="377"/>
    <cellStyle name="20% - Ênfase2 5" xfId="119"/>
    <cellStyle name="20% - Ênfase3 2" xfId="4"/>
    <cellStyle name="20% - Ênfase3 2 2" xfId="124"/>
    <cellStyle name="20% - Ênfase3 3" xfId="125"/>
    <cellStyle name="20% - Ênfase3 4" xfId="126"/>
    <cellStyle name="20% - Ênfase3 4 2" xfId="378"/>
    <cellStyle name="20% - Ênfase3 5" xfId="123"/>
    <cellStyle name="20% - Ênfase4 2" xfId="5"/>
    <cellStyle name="20% - Ênfase4 2 2" xfId="128"/>
    <cellStyle name="20% - Ênfase4 3" xfId="129"/>
    <cellStyle name="20% - Ênfase4 4" xfId="130"/>
    <cellStyle name="20% - Ênfase4 4 2" xfId="379"/>
    <cellStyle name="20% - Ênfase4 5" xfId="127"/>
    <cellStyle name="20% - Ênfase5 2" xfId="6"/>
    <cellStyle name="20% - Ênfase5 3" xfId="131"/>
    <cellStyle name="20% - Ênfase5 3 2" xfId="380"/>
    <cellStyle name="20% - Ênfase6 2" xfId="7"/>
    <cellStyle name="20% - Ênfase6 2 2" xfId="133"/>
    <cellStyle name="20% - Ênfase6 3" xfId="134"/>
    <cellStyle name="20% - Ênfase6 4" xfId="135"/>
    <cellStyle name="20% - Ênfase6 4 2" xfId="381"/>
    <cellStyle name="20% - Ênfase6 5" xfId="132"/>
    <cellStyle name="40% - Accent1" xfId="74"/>
    <cellStyle name="40% - Accent2" xfId="75"/>
    <cellStyle name="40% - Accent3" xfId="76"/>
    <cellStyle name="40% - Accent4" xfId="77"/>
    <cellStyle name="40% - Accent5" xfId="78"/>
    <cellStyle name="40% - Accent6" xfId="79"/>
    <cellStyle name="40% - Ênfase1 2" xfId="8"/>
    <cellStyle name="40% - Ênfase1 2 2" xfId="137"/>
    <cellStyle name="40% - Ênfase1 3" xfId="138"/>
    <cellStyle name="40% - Ênfase1 4" xfId="139"/>
    <cellStyle name="40% - Ênfase1 4 2" xfId="382"/>
    <cellStyle name="40% - Ênfase1 5" xfId="136"/>
    <cellStyle name="40% - Ênfase2 2" xfId="9"/>
    <cellStyle name="40% - Ênfase2 3" xfId="140"/>
    <cellStyle name="40% - Ênfase2 3 2" xfId="383"/>
    <cellStyle name="40% - Ênfase3 2" xfId="10"/>
    <cellStyle name="40% - Ênfase3 2 2" xfId="142"/>
    <cellStyle name="40% - Ênfase3 3" xfId="143"/>
    <cellStyle name="40% - Ênfase3 4" xfId="144"/>
    <cellStyle name="40% - Ênfase3 4 2" xfId="384"/>
    <cellStyle name="40% - Ênfase3 5" xfId="141"/>
    <cellStyle name="40% - Ênfase4 2" xfId="11"/>
    <cellStyle name="40% - Ênfase4 2 2" xfId="146"/>
    <cellStyle name="40% - Ênfase4 3" xfId="147"/>
    <cellStyle name="40% - Ênfase4 4" xfId="148"/>
    <cellStyle name="40% - Ênfase4 4 2" xfId="385"/>
    <cellStyle name="40% - Ênfase4 5" xfId="145"/>
    <cellStyle name="40% - Ênfase5 2" xfId="12"/>
    <cellStyle name="40% - Ênfase5 2 2" xfId="150"/>
    <cellStyle name="40% - Ênfase5 3" xfId="151"/>
    <cellStyle name="40% - Ênfase5 4" xfId="152"/>
    <cellStyle name="40% - Ênfase5 4 2" xfId="386"/>
    <cellStyle name="40% - Ênfase5 5" xfId="149"/>
    <cellStyle name="40% - Ênfase6 2" xfId="13"/>
    <cellStyle name="40% - Ênfase6 2 2" xfId="154"/>
    <cellStyle name="40% - Ênfase6 3" xfId="155"/>
    <cellStyle name="40% - Ênfase6 4" xfId="156"/>
    <cellStyle name="40% - Ênfase6 4 2" xfId="387"/>
    <cellStyle name="40% - Ênfase6 5" xfId="153"/>
    <cellStyle name="60% - Accent1" xfId="80"/>
    <cellStyle name="60% - Accent2" xfId="81"/>
    <cellStyle name="60% - Accent3" xfId="82"/>
    <cellStyle name="60% - Accent4" xfId="83"/>
    <cellStyle name="60% - Accent5" xfId="84"/>
    <cellStyle name="60% - Accent6" xfId="85"/>
    <cellStyle name="60% - Ênfase1 2" xfId="14"/>
    <cellStyle name="60% - Ênfase1 2 2" xfId="158"/>
    <cellStyle name="60% - Ênfase1 3" xfId="159"/>
    <cellStyle name="60% - Ênfase1 4" xfId="160"/>
    <cellStyle name="60% - Ênfase1 5" xfId="157"/>
    <cellStyle name="60% - Ênfase2 2" xfId="15"/>
    <cellStyle name="60% - Ênfase2 2 2" xfId="162"/>
    <cellStyle name="60% - Ênfase2 3" xfId="163"/>
    <cellStyle name="60% - Ênfase2 4" xfId="164"/>
    <cellStyle name="60% - Ênfase2 5" xfId="161"/>
    <cellStyle name="60% - Ênfase3 2" xfId="16"/>
    <cellStyle name="60% - Ênfase3 2 2" xfId="166"/>
    <cellStyle name="60% - Ênfase3 3" xfId="167"/>
    <cellStyle name="60% - Ênfase3 4" xfId="168"/>
    <cellStyle name="60% - Ênfase3 5" xfId="165"/>
    <cellStyle name="60% - Ênfase4 2" xfId="17"/>
    <cellStyle name="60% - Ênfase4 2 2" xfId="170"/>
    <cellStyle name="60% - Ênfase4 3" xfId="171"/>
    <cellStyle name="60% - Ênfase4 4" xfId="172"/>
    <cellStyle name="60% - Ênfase4 5" xfId="169"/>
    <cellStyle name="60% - Ênfase5 2" xfId="18"/>
    <cellStyle name="60% - Ênfase5 2 2" xfId="174"/>
    <cellStyle name="60% - Ênfase5 3" xfId="175"/>
    <cellStyle name="60% - Ênfase5 4" xfId="176"/>
    <cellStyle name="60% - Ênfase5 5" xfId="173"/>
    <cellStyle name="60% - Ênfase6 2" xfId="19"/>
    <cellStyle name="60% - Ênfase6 2 2" xfId="178"/>
    <cellStyle name="60% - Ênfase6 3" xfId="179"/>
    <cellStyle name="60% - Ênfase6 4" xfId="180"/>
    <cellStyle name="60% - Ênfase6 5" xfId="177"/>
    <cellStyle name="Accent1" xfId="86"/>
    <cellStyle name="Accent2" xfId="87"/>
    <cellStyle name="Accent3" xfId="88"/>
    <cellStyle name="Accent4" xfId="89"/>
    <cellStyle name="Accent5" xfId="90"/>
    <cellStyle name="Accent6" xfId="91"/>
    <cellStyle name="Bad" xfId="92"/>
    <cellStyle name="Bom 2" xfId="20"/>
    <cellStyle name="Bom 2 2" xfId="182"/>
    <cellStyle name="Bom 3" xfId="183"/>
    <cellStyle name="Bom 4" xfId="184"/>
    <cellStyle name="Bom 5" xfId="181"/>
    <cellStyle name="Calculation" xfId="93"/>
    <cellStyle name="Cálculo 2" xfId="21"/>
    <cellStyle name="Cálculo 2 2" xfId="186"/>
    <cellStyle name="Cálculo 3" xfId="187"/>
    <cellStyle name="Cálculo 4" xfId="188"/>
    <cellStyle name="Cálculo 5" xfId="185"/>
    <cellStyle name="Célula de Verificação 2" xfId="22"/>
    <cellStyle name="Célula de Verificação 3" xfId="189"/>
    <cellStyle name="Célula Vinculada 2" xfId="23"/>
    <cellStyle name="Célula Vinculada 2 2" xfId="191"/>
    <cellStyle name="Célula Vinculada 3" xfId="192"/>
    <cellStyle name="Célula Vinculada 4" xfId="193"/>
    <cellStyle name="Célula Vinculada 5" xfId="190"/>
    <cellStyle name="Check Cell" xfId="94"/>
    <cellStyle name="Comma0 - Modelo1" xfId="194"/>
    <cellStyle name="Comma0 - Style1" xfId="195"/>
    <cellStyle name="Comma1 - Modelo2" xfId="196"/>
    <cellStyle name="Comma1 - Style2" xfId="197"/>
    <cellStyle name="Currency [0]_1995" xfId="198"/>
    <cellStyle name="Currency_1995" xfId="199"/>
    <cellStyle name="Dia" xfId="200"/>
    <cellStyle name="Encabez1" xfId="201"/>
    <cellStyle name="Encabez2" xfId="202"/>
    <cellStyle name="Ênfase1 2" xfId="24"/>
    <cellStyle name="Ênfase1 2 2" xfId="204"/>
    <cellStyle name="Ênfase1 3" xfId="205"/>
    <cellStyle name="Ênfase1 4" xfId="206"/>
    <cellStyle name="Ênfase1 5" xfId="203"/>
    <cellStyle name="Ênfase2 2" xfId="25"/>
    <cellStyle name="Ênfase2 2 2" xfId="208"/>
    <cellStyle name="Ênfase2 3" xfId="209"/>
    <cellStyle name="Ênfase2 4" xfId="210"/>
    <cellStyle name="Ênfase2 5" xfId="207"/>
    <cellStyle name="Ênfase3 2" xfId="26"/>
    <cellStyle name="Ênfase3 2 2" xfId="212"/>
    <cellStyle name="Ênfase3 3" xfId="213"/>
    <cellStyle name="Ênfase3 4" xfId="214"/>
    <cellStyle name="Ênfase3 5" xfId="211"/>
    <cellStyle name="Ênfase4 2" xfId="27"/>
    <cellStyle name="Ênfase4 2 2" xfId="216"/>
    <cellStyle name="Ênfase4 3" xfId="217"/>
    <cellStyle name="Ênfase4 4" xfId="218"/>
    <cellStyle name="Ênfase4 5" xfId="215"/>
    <cellStyle name="Ênfase5 2" xfId="28"/>
    <cellStyle name="Ênfase5 3" xfId="219"/>
    <cellStyle name="Ênfase6 2" xfId="29"/>
    <cellStyle name="Ênfase6 2 2" xfId="221"/>
    <cellStyle name="Ênfase6 3" xfId="222"/>
    <cellStyle name="Ênfase6 4" xfId="223"/>
    <cellStyle name="Ênfase6 5" xfId="220"/>
    <cellStyle name="Entrada 2" xfId="30"/>
    <cellStyle name="Entrada 2 2" xfId="225"/>
    <cellStyle name="Entrada 3" xfId="226"/>
    <cellStyle name="Entrada 4" xfId="227"/>
    <cellStyle name="Entrada 5" xfId="224"/>
    <cellStyle name="Estilo 1" xfId="228"/>
    <cellStyle name="Euro" xfId="31"/>
    <cellStyle name="Euro 2" xfId="229"/>
    <cellStyle name="Excel Built-in Normal" xfId="95"/>
    <cellStyle name="Excel Built-in Normal 1" xfId="96"/>
    <cellStyle name="Explanatory Text" xfId="97"/>
    <cellStyle name="F2" xfId="230"/>
    <cellStyle name="F3" xfId="231"/>
    <cellStyle name="F4" xfId="232"/>
    <cellStyle name="F5" xfId="233"/>
    <cellStyle name="F6" xfId="234"/>
    <cellStyle name="F7" xfId="235"/>
    <cellStyle name="F8" xfId="236"/>
    <cellStyle name="Fijo" xfId="237"/>
    <cellStyle name="Financiero" xfId="238"/>
    <cellStyle name="Good" xfId="98"/>
    <cellStyle name="Heading 1" xfId="99"/>
    <cellStyle name="Heading 2" xfId="100"/>
    <cellStyle name="Heading 3" xfId="101"/>
    <cellStyle name="Heading 4" xfId="102"/>
    <cellStyle name="Incorreto 2" xfId="32"/>
    <cellStyle name="Incorreto 2 2" xfId="240"/>
    <cellStyle name="Incorreto 3" xfId="241"/>
    <cellStyle name="Incorreto 4" xfId="242"/>
    <cellStyle name="Incorreto 5" xfId="239"/>
    <cellStyle name="Indefinido" xfId="33"/>
    <cellStyle name="Input" xfId="103"/>
    <cellStyle name="Linked Cell" xfId="104"/>
    <cellStyle name="Millares [0]_10 AVERIAS MASIVAS + ANT" xfId="243"/>
    <cellStyle name="Millares_10 AVERIAS MASIVAS + ANT" xfId="244"/>
    <cellStyle name="Moeda" xfId="64" builtinId="4"/>
    <cellStyle name="Moeda 2" xfId="105"/>
    <cellStyle name="Moeda 2 2" xfId="247"/>
    <cellStyle name="Moeda 2 2 2" xfId="374"/>
    <cellStyle name="Moeda 2 3" xfId="248"/>
    <cellStyle name="Moeda 2 4" xfId="246"/>
    <cellStyle name="Moeda 3" xfId="106"/>
    <cellStyle name="Moeda 3 2" xfId="250"/>
    <cellStyle name="Moeda 3 2 2" xfId="390"/>
    <cellStyle name="Moeda 3 3" xfId="249"/>
    <cellStyle name="Moeda 3 4" xfId="389"/>
    <cellStyle name="Moeda 4" xfId="251"/>
    <cellStyle name="Moeda 4 2" xfId="252"/>
    <cellStyle name="Moeda 5" xfId="253"/>
    <cellStyle name="Moeda 5 2" xfId="254"/>
    <cellStyle name="Moeda 5 2 2" xfId="391"/>
    <cellStyle name="Moeda 6" xfId="255"/>
    <cellStyle name="Moeda 6 2" xfId="392"/>
    <cellStyle name="Moeda 7" xfId="245"/>
    <cellStyle name="Moeda 8" xfId="388"/>
    <cellStyle name="Moneda [0]_10 AVERIAS MASIVAS + ANT" xfId="256"/>
    <cellStyle name="Moneda_10 AVERIAS MASIVAS + ANT" xfId="257"/>
    <cellStyle name="Monetario" xfId="258"/>
    <cellStyle name="Neutra 2" xfId="34"/>
    <cellStyle name="Neutra 2 2" xfId="260"/>
    <cellStyle name="Neutra 3" xfId="261"/>
    <cellStyle name="Neutra 4" xfId="262"/>
    <cellStyle name="Neutra 5" xfId="259"/>
    <cellStyle name="Neutral" xfId="107"/>
    <cellStyle name="no dec" xfId="263"/>
    <cellStyle name="Normal" xfId="0" builtinId="0"/>
    <cellStyle name="Normal 10" xfId="264"/>
    <cellStyle name="Normal 11" xfId="265"/>
    <cellStyle name="Normal 11 2" xfId="266"/>
    <cellStyle name="Normal 12" xfId="375"/>
    <cellStyle name="Normal 13" xfId="412"/>
    <cellStyle name="Normal 13 2" xfId="413"/>
    <cellStyle name="Normal 14" xfId="414"/>
    <cellStyle name="Normal 15" xfId="415"/>
    <cellStyle name="Normal 2" xfId="35"/>
    <cellStyle name="Normal 2 2" xfId="66"/>
    <cellStyle name="Normal 2 2 2" xfId="269"/>
    <cellStyle name="Normal 2 2 2 2" xfId="393"/>
    <cellStyle name="Normal 2 2 3" xfId="270"/>
    <cellStyle name="Normal 2 2 4" xfId="271"/>
    <cellStyle name="Normal 2 2 5" xfId="268"/>
    <cellStyle name="Normal 2 3" xfId="272"/>
    <cellStyle name="Normal 2 4" xfId="267"/>
    <cellStyle name="Normal 3" xfId="36"/>
    <cellStyle name="Normal 3 2" xfId="37"/>
    <cellStyle name="Normal 3 2 2" xfId="274"/>
    <cellStyle name="Normal 3 2 3" xfId="395"/>
    <cellStyle name="Normal 3 3" xfId="275"/>
    <cellStyle name="Normal 3 3 2" xfId="373"/>
    <cellStyle name="Normal 3 3 3" xfId="409"/>
    <cellStyle name="Normal 3 4" xfId="273"/>
    <cellStyle name="Normal 3 5" xfId="394"/>
    <cellStyle name="Normal 3 6" xfId="408"/>
    <cellStyle name="Normal 4" xfId="38"/>
    <cellStyle name="Normal 4 2" xfId="276"/>
    <cellStyle name="Normal 4 2 2" xfId="277"/>
    <cellStyle name="Normal 4 2 3" xfId="278"/>
    <cellStyle name="Normal 4 3" xfId="279"/>
    <cellStyle name="Normal 5" xfId="39"/>
    <cellStyle name="Normal 5 2" xfId="280"/>
    <cellStyle name="Normal 5 3" xfId="281"/>
    <cellStyle name="Normal 5 4" xfId="282"/>
    <cellStyle name="Normal 6" xfId="40"/>
    <cellStyle name="Normal 6 2" xfId="283"/>
    <cellStyle name="Normal 7" xfId="41"/>
    <cellStyle name="Normal 7 2" xfId="284"/>
    <cellStyle name="Normal 8" xfId="65"/>
    <cellStyle name="Normal 8 2" xfId="285"/>
    <cellStyle name="Normal 9" xfId="286"/>
    <cellStyle name="Normal_Mirassol" xfId="42"/>
    <cellStyle name="Normal_Pesquisa no referencial 10 de maio de 2013" xfId="410"/>
    <cellStyle name="Normal_PL. TRABALHO NOVA SAPEZAL-BR 364-2004 - (PREF.)" xfId="43"/>
    <cellStyle name="Nota 2" xfId="44"/>
    <cellStyle name="Nota 2 2" xfId="288"/>
    <cellStyle name="Nota 3" xfId="289"/>
    <cellStyle name="Nota 4" xfId="290"/>
    <cellStyle name="Nota 4 2" xfId="396"/>
    <cellStyle name="Nota 5" xfId="287"/>
    <cellStyle name="Note" xfId="108"/>
    <cellStyle name="Output" xfId="109"/>
    <cellStyle name="Porcentagem" xfId="45" builtinId="5"/>
    <cellStyle name="Porcentagem 2" xfId="46"/>
    <cellStyle name="Porcentagem 2 2" xfId="293"/>
    <cellStyle name="Porcentagem 2 2 2" xfId="294"/>
    <cellStyle name="Porcentagem 2 2 3" xfId="372"/>
    <cellStyle name="Porcentagem 2 3" xfId="295"/>
    <cellStyle name="Porcentagem 2 4" xfId="296"/>
    <cellStyle name="Porcentagem 2 5" xfId="292"/>
    <cellStyle name="Porcentagem 3" xfId="47"/>
    <cellStyle name="Porcentagem 3 2" xfId="297"/>
    <cellStyle name="Porcentagem 3 2 2" xfId="298"/>
    <cellStyle name="Porcentagem 3 2 3" xfId="299"/>
    <cellStyle name="Porcentagem 3 3" xfId="300"/>
    <cellStyle name="Porcentagem 4" xfId="301"/>
    <cellStyle name="Porcentagem 4 2" xfId="302"/>
    <cellStyle name="Porcentagem 4 3" xfId="303"/>
    <cellStyle name="Porcentagem 4 4" xfId="416"/>
    <cellStyle name="Porcentagem 5" xfId="304"/>
    <cellStyle name="Porcentagem 5 2" xfId="371"/>
    <cellStyle name="Porcentagem 6" xfId="305"/>
    <cellStyle name="Porcentagem 6 2" xfId="398"/>
    <cellStyle name="Porcentagem 7" xfId="306"/>
    <cellStyle name="Porcentagem 7 2" xfId="399"/>
    <cellStyle name="Porcentagem 8" xfId="291"/>
    <cellStyle name="Porcentagem 9" xfId="397"/>
    <cellStyle name="Porcentaje" xfId="307"/>
    <cellStyle name="RM" xfId="308"/>
    <cellStyle name="Saída 2" xfId="48"/>
    <cellStyle name="Saída 2 2" xfId="310"/>
    <cellStyle name="Saída 3" xfId="311"/>
    <cellStyle name="Saída 4" xfId="312"/>
    <cellStyle name="Saída 5" xfId="309"/>
    <cellStyle name="Separador de milhares 2" xfId="50"/>
    <cellStyle name="Separador de milhares 2 2" xfId="110"/>
    <cellStyle name="Separador de milhares 2 2 2" xfId="315"/>
    <cellStyle name="Separador de milhares 2 2 3" xfId="316"/>
    <cellStyle name="Separador de milhares 2 2 4" xfId="314"/>
    <cellStyle name="Separador de milhares 2 3" xfId="317"/>
    <cellStyle name="Separador de milhares 2 3 2" xfId="318"/>
    <cellStyle name="Separador de milhares 2 3 3" xfId="370"/>
    <cellStyle name="Separador de milhares 2 4" xfId="313"/>
    <cellStyle name="Separador de milhares 3" xfId="51"/>
    <cellStyle name="Separador de milhares 3 2" xfId="319"/>
    <cellStyle name="Separador de milhares 3 2 2" xfId="369"/>
    <cellStyle name="Separador de milhares 4" xfId="52"/>
    <cellStyle name="Separador de milhares 4 2" xfId="368"/>
    <cellStyle name="Separador de milhares 5" xfId="417"/>
    <cellStyle name="Separador de milhares_PL. TRABALHO NOVA SAPEZAL-BR 364-2004 - (PREF.)" xfId="53"/>
    <cellStyle name="Separador de milhares_Proposta-Prodeagro" xfId="54"/>
    <cellStyle name="TableStyleLight1" xfId="320"/>
    <cellStyle name="Texto de Aviso 2" xfId="55"/>
    <cellStyle name="Texto de Aviso 3" xfId="321"/>
    <cellStyle name="Texto Explicativo 2" xfId="56"/>
    <cellStyle name="Texto Explicativo 3" xfId="322"/>
    <cellStyle name="Title" xfId="111"/>
    <cellStyle name="Título 1 1" xfId="112"/>
    <cellStyle name="Título 1 1 2" xfId="325"/>
    <cellStyle name="Título 1 2" xfId="57"/>
    <cellStyle name="Título 1 2 2" xfId="326"/>
    <cellStyle name="Título 1 3" xfId="327"/>
    <cellStyle name="Título 1 4" xfId="328"/>
    <cellStyle name="Título 1 5" xfId="324"/>
    <cellStyle name="Título 2 2" xfId="58"/>
    <cellStyle name="Título 2 2 2" xfId="330"/>
    <cellStyle name="Título 2 3" xfId="331"/>
    <cellStyle name="Título 2 4" xfId="332"/>
    <cellStyle name="Título 2 5" xfId="329"/>
    <cellStyle name="Título 3 2" xfId="59"/>
    <cellStyle name="Título 3 2 2" xfId="334"/>
    <cellStyle name="Título 3 3" xfId="335"/>
    <cellStyle name="Título 3 4" xfId="336"/>
    <cellStyle name="Título 3 5" xfId="333"/>
    <cellStyle name="Título 4 2" xfId="60"/>
    <cellStyle name="Título 4 2 2" xfId="338"/>
    <cellStyle name="Título 4 3" xfId="339"/>
    <cellStyle name="Título 4 4" xfId="340"/>
    <cellStyle name="Título 4 5" xfId="337"/>
    <cellStyle name="Título 5" xfId="61"/>
    <cellStyle name="Título 5 2" xfId="341"/>
    <cellStyle name="Título 6" xfId="342"/>
    <cellStyle name="Título 6 2" xfId="343"/>
    <cellStyle name="Título 7" xfId="323"/>
    <cellStyle name="Total 2" xfId="62"/>
    <cellStyle name="Total 2 2" xfId="345"/>
    <cellStyle name="Total 3" xfId="346"/>
    <cellStyle name="Total 4" xfId="347"/>
    <cellStyle name="Total 5" xfId="344"/>
    <cellStyle name="Vírgula" xfId="49" builtinId="3"/>
    <cellStyle name="Vírgula 2" xfId="63"/>
    <cellStyle name="Vírgula 2 2" xfId="349"/>
    <cellStyle name="Vírgula 2 2 2" xfId="350"/>
    <cellStyle name="Vírgula 2 2 2 2" xfId="401"/>
    <cellStyle name="Vírgula 2 2 3" xfId="351"/>
    <cellStyle name="Vírgula 2 2 3 2" xfId="402"/>
    <cellStyle name="Vírgula 2 3" xfId="352"/>
    <cellStyle name="Vírgula 2 3 2" xfId="353"/>
    <cellStyle name="Vírgula 2 3 2 2" xfId="403"/>
    <cellStyle name="Vírgula 2 4" xfId="354"/>
    <cellStyle name="Vírgula 2 5" xfId="355"/>
    <cellStyle name="Vírgula 2 6" xfId="348"/>
    <cellStyle name="Vírgula 3" xfId="67"/>
    <cellStyle name="Vírgula 3 2" xfId="113"/>
    <cellStyle name="Vírgula 3 2 2" xfId="357"/>
    <cellStyle name="Vírgula 3 2 2 2" xfId="411"/>
    <cellStyle name="Vírgula 3 2 3" xfId="358"/>
    <cellStyle name="Vírgula 3 2 4" xfId="359"/>
    <cellStyle name="Vírgula 3 2 5" xfId="356"/>
    <cellStyle name="Vírgula 3 2 6" xfId="404"/>
    <cellStyle name="Vírgula 3 3" xfId="360"/>
    <cellStyle name="Vírgula 3 3 2" xfId="405"/>
    <cellStyle name="Vírgula 4" xfId="361"/>
    <cellStyle name="Vírgula 4 2" xfId="362"/>
    <cellStyle name="Vírgula 4 3" xfId="363"/>
    <cellStyle name="Vírgula 5" xfId="364"/>
    <cellStyle name="Vírgula 5 2" xfId="365"/>
    <cellStyle name="Vírgula 6" xfId="366"/>
    <cellStyle name="Vírgula 6 2" xfId="406"/>
    <cellStyle name="Vírgula 7" xfId="367"/>
    <cellStyle name="Vírgula 7 2" xfId="407"/>
    <cellStyle name="Vírgula 8" xfId="400"/>
    <cellStyle name="Warning Text" xfId="114"/>
  </cellStyles>
  <dxfs count="6">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6</xdr:row>
      <xdr:rowOff>57150</xdr:rowOff>
    </xdr:from>
    <xdr:to>
      <xdr:col>1</xdr:col>
      <xdr:colOff>2238375</xdr:colOff>
      <xdr:row>17</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400175"/>
          <a:ext cx="19240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1</xdr:col>
      <xdr:colOff>8467</xdr:colOff>
      <xdr:row>2</xdr:row>
      <xdr:rowOff>95250</xdr:rowOff>
    </xdr:to>
    <xdr:pic>
      <xdr:nvPicPr>
        <xdr:cNvPr id="2"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50" y="47625"/>
          <a:ext cx="494242" cy="428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3114" name="Line 1"/>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15" name="Line 2"/>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16" name="Line 3"/>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17" name="Line 4"/>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18" name="Line 5"/>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19" name="Line 6"/>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0" name="Line 7"/>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1" name="Line 8"/>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2" name="Line 9"/>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3" name="Line 10"/>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4" name="Line 11"/>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5" name="Line 12"/>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3126" name="Line 13"/>
        <xdr:cNvSpPr>
          <a:spLocks noChangeShapeType="1"/>
        </xdr:cNvSpPr>
      </xdr:nvSpPr>
      <xdr:spPr bwMode="auto">
        <a:xfrm flipV="1">
          <a:off x="233362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3127"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4138" name="Line 1"/>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39" name="Line 2"/>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0" name="Line 3"/>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1" name="Line 4"/>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2" name="Line 5"/>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3" name="Line 6"/>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4" name="Line 7"/>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5" name="Line 8"/>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6" name="Line 9"/>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7" name="Line 10"/>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8" name="Line 11"/>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49" name="Line 12"/>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4150" name="Line 13"/>
        <xdr:cNvSpPr>
          <a:spLocks noChangeShapeType="1"/>
        </xdr:cNvSpPr>
      </xdr:nvSpPr>
      <xdr:spPr bwMode="auto">
        <a:xfrm flipV="1">
          <a:off x="220027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4151"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5162" name="Line 1"/>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3" name="Line 2"/>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4" name="Line 3"/>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5" name="Line 4"/>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6" name="Line 5"/>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7" name="Line 6"/>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8" name="Line 7"/>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69" name="Line 8"/>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70" name="Line 9"/>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71" name="Line 10"/>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72" name="Line 11"/>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73" name="Line 12"/>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5174" name="Line 13"/>
        <xdr:cNvSpPr>
          <a:spLocks noChangeShapeType="1"/>
        </xdr:cNvSpPr>
      </xdr:nvSpPr>
      <xdr:spPr bwMode="auto">
        <a:xfrm flipV="1">
          <a:off x="2400300" y="3943350"/>
          <a:ext cx="0" cy="0"/>
        </a:xfrm>
        <a:prstGeom prst="line">
          <a:avLst/>
        </a:prstGeom>
        <a:noFill/>
        <a:ln w="9525">
          <a:solidFill>
            <a:srgbClr val="000000"/>
          </a:solidFill>
          <a:round/>
          <a:headEnd/>
          <a:tailEnd/>
        </a:ln>
      </xdr:spPr>
    </xdr:sp>
    <xdr:clientData/>
  </xdr:twoCellAnchor>
  <xdr:twoCellAnchor editAs="oneCell">
    <xdr:from>
      <xdr:col>0</xdr:col>
      <xdr:colOff>57150</xdr:colOff>
      <xdr:row>0</xdr:row>
      <xdr:rowOff>57150</xdr:rowOff>
    </xdr:from>
    <xdr:to>
      <xdr:col>1</xdr:col>
      <xdr:colOff>104775</xdr:colOff>
      <xdr:row>2</xdr:row>
      <xdr:rowOff>104775</xdr:rowOff>
    </xdr:to>
    <xdr:pic>
      <xdr:nvPicPr>
        <xdr:cNvPr id="5175"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495300" cy="428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6186" name="Line 1"/>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87" name="Line 2"/>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88" name="Line 3"/>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89" name="Line 4"/>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0" name="Line 5"/>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1" name="Line 6"/>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2" name="Line 7"/>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3" name="Line 8"/>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4" name="Line 9"/>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5" name="Line 10"/>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6" name="Line 11"/>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7" name="Line 12"/>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6198" name="Line 13"/>
        <xdr:cNvSpPr>
          <a:spLocks noChangeShapeType="1"/>
        </xdr:cNvSpPr>
      </xdr:nvSpPr>
      <xdr:spPr bwMode="auto">
        <a:xfrm flipV="1">
          <a:off x="2305050"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6199"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7210" name="Line 1"/>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1" name="Line 2"/>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2" name="Line 3"/>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3" name="Line 4"/>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4" name="Line 5"/>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5" name="Line 6"/>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6" name="Line 7"/>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7" name="Line 8"/>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8" name="Line 9"/>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19" name="Line 10"/>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20" name="Line 11"/>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21" name="Line 12"/>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7222" name="Line 13"/>
        <xdr:cNvSpPr>
          <a:spLocks noChangeShapeType="1"/>
        </xdr:cNvSpPr>
      </xdr:nvSpPr>
      <xdr:spPr bwMode="auto">
        <a:xfrm flipV="1">
          <a:off x="2428875" y="39433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0</xdr:rowOff>
    </xdr:from>
    <xdr:to>
      <xdr:col>1</xdr:col>
      <xdr:colOff>38100</xdr:colOff>
      <xdr:row>2</xdr:row>
      <xdr:rowOff>47625</xdr:rowOff>
    </xdr:to>
    <xdr:pic>
      <xdr:nvPicPr>
        <xdr:cNvPr id="7223"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85775" cy="428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2" name="Line 1"/>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3" name="Line 2"/>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4" name="Line 3"/>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5" name="Line 4"/>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6" name="Line 5"/>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7" name="Line 6"/>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8" name="Line 7"/>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9" name="Line 8"/>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0" name="Line 9"/>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1" name="Line 10"/>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2" name="Line 11"/>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3" name="Line 12"/>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26</xdr:row>
      <xdr:rowOff>0</xdr:rowOff>
    </xdr:from>
    <xdr:to>
      <xdr:col>6</xdr:col>
      <xdr:colOff>0</xdr:colOff>
      <xdr:row>26</xdr:row>
      <xdr:rowOff>0</xdr:rowOff>
    </xdr:to>
    <xdr:sp macro="" textlink="">
      <xdr:nvSpPr>
        <xdr:cNvPr id="14" name="Line 13"/>
        <xdr:cNvSpPr>
          <a:spLocks noChangeShapeType="1"/>
        </xdr:cNvSpPr>
      </xdr:nvSpPr>
      <xdr:spPr bwMode="auto">
        <a:xfrm flipV="1">
          <a:off x="58483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0</xdr:row>
      <xdr:rowOff>76200</xdr:rowOff>
    </xdr:from>
    <xdr:to>
      <xdr:col>1</xdr:col>
      <xdr:colOff>0</xdr:colOff>
      <xdr:row>2</xdr:row>
      <xdr:rowOff>123825</xdr:rowOff>
    </xdr:to>
    <xdr:pic>
      <xdr:nvPicPr>
        <xdr:cNvPr id="15" name="Imagem 14" descr="Sorris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6200"/>
          <a:ext cx="495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1</xdr:row>
      <xdr:rowOff>123824</xdr:rowOff>
    </xdr:from>
    <xdr:to>
      <xdr:col>1</xdr:col>
      <xdr:colOff>460863</xdr:colOff>
      <xdr:row>6</xdr:row>
      <xdr:rowOff>95249</xdr:rowOff>
    </xdr:to>
    <xdr:pic>
      <xdr:nvPicPr>
        <xdr:cNvPr id="1027" name="Imagem 1"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49" y="390524"/>
          <a:ext cx="1308589" cy="1266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139700</xdr:colOff>
      <xdr:row>3</xdr:row>
      <xdr:rowOff>333375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1334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139700</xdr:colOff>
      <xdr:row>3</xdr:row>
      <xdr:rowOff>333375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7625"/>
          <a:ext cx="10064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1543050</xdr:colOff>
      <xdr:row>22</xdr:row>
      <xdr:rowOff>95250</xdr:rowOff>
    </xdr:from>
    <xdr:to>
      <xdr:col>3</xdr:col>
      <xdr:colOff>381000</xdr:colOff>
      <xdr:row>25</xdr:row>
      <xdr:rowOff>19050</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553402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895350</xdr:colOff>
      <xdr:row>28</xdr:row>
      <xdr:rowOff>66675</xdr:rowOff>
    </xdr:from>
    <xdr:to>
      <xdr:col>2</xdr:col>
      <xdr:colOff>923925</xdr:colOff>
      <xdr:row>30</xdr:row>
      <xdr:rowOff>200025</xdr:rowOff>
    </xdr:to>
    <xdr:pic>
      <xdr:nvPicPr>
        <xdr:cNvPr id="2" name="Imagem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6724650"/>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200025"/>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1162050</xdr:colOff>
      <xdr:row>7</xdr:row>
      <xdr:rowOff>66675</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9575"/>
          <a:ext cx="1066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314325</xdr:rowOff>
    </xdr:from>
    <xdr:to>
      <xdr:col>1</xdr:col>
      <xdr:colOff>495300</xdr:colOff>
      <xdr:row>6</xdr:row>
      <xdr:rowOff>38100</xdr:rowOff>
    </xdr:to>
    <xdr:pic>
      <xdr:nvPicPr>
        <xdr:cNvPr id="2" name="Imagem 1" descr="Sorris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62000"/>
          <a:ext cx="1343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26</xdr:row>
      <xdr:rowOff>0</xdr:rowOff>
    </xdr:from>
    <xdr:to>
      <xdr:col>6</xdr:col>
      <xdr:colOff>0</xdr:colOff>
      <xdr:row>26</xdr:row>
      <xdr:rowOff>0</xdr:rowOff>
    </xdr:to>
    <xdr:sp macro="" textlink="">
      <xdr:nvSpPr>
        <xdr:cNvPr id="2090" name="Line 1"/>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1" name="Line 2"/>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2" name="Line 3"/>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3" name="Line 4"/>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4" name="Line 5"/>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5" name="Line 6"/>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6" name="Line 7"/>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7" name="Line 8"/>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8" name="Line 9"/>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099" name="Line 10"/>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100" name="Line 11"/>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101" name="Line 12"/>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xdr:from>
      <xdr:col>6</xdr:col>
      <xdr:colOff>0</xdr:colOff>
      <xdr:row>26</xdr:row>
      <xdr:rowOff>0</xdr:rowOff>
    </xdr:from>
    <xdr:to>
      <xdr:col>6</xdr:col>
      <xdr:colOff>0</xdr:colOff>
      <xdr:row>26</xdr:row>
      <xdr:rowOff>0</xdr:rowOff>
    </xdr:to>
    <xdr:sp macro="" textlink="">
      <xdr:nvSpPr>
        <xdr:cNvPr id="2102" name="Line 13"/>
        <xdr:cNvSpPr>
          <a:spLocks noChangeShapeType="1"/>
        </xdr:cNvSpPr>
      </xdr:nvSpPr>
      <xdr:spPr bwMode="auto">
        <a:xfrm flipV="1">
          <a:off x="2695575" y="3943350"/>
          <a:ext cx="0" cy="0"/>
        </a:xfrm>
        <a:prstGeom prst="line">
          <a:avLst/>
        </a:prstGeom>
        <a:noFill/>
        <a:ln w="9525">
          <a:solidFill>
            <a:srgbClr val="000000"/>
          </a:solidFill>
          <a:round/>
          <a:headEnd/>
          <a:tailEnd/>
        </a:ln>
      </xdr:spPr>
    </xdr:sp>
    <xdr:clientData/>
  </xdr:twoCellAnchor>
  <xdr:twoCellAnchor editAs="oneCell">
    <xdr:from>
      <xdr:col>0</xdr:col>
      <xdr:colOff>95250</xdr:colOff>
      <xdr:row>0</xdr:row>
      <xdr:rowOff>47625</xdr:rowOff>
    </xdr:from>
    <xdr:to>
      <xdr:col>0</xdr:col>
      <xdr:colOff>590550</xdr:colOff>
      <xdr:row>2</xdr:row>
      <xdr:rowOff>95250</xdr:rowOff>
    </xdr:to>
    <xdr:pic>
      <xdr:nvPicPr>
        <xdr:cNvPr id="2103" name="Imagem 14" descr="Sorriso"/>
        <xdr:cNvPicPr>
          <a:picLocks noChangeAspect="1" noChangeArrowheads="1"/>
        </xdr:cNvPicPr>
      </xdr:nvPicPr>
      <xdr:blipFill>
        <a:blip xmlns:r="http://schemas.openxmlformats.org/officeDocument/2006/relationships" r:embed="rId1" cstate="print"/>
        <a:srcRect/>
        <a:stretch>
          <a:fillRect/>
        </a:stretch>
      </xdr:blipFill>
      <xdr:spPr bwMode="auto">
        <a:xfrm>
          <a:off x="95250" y="47625"/>
          <a:ext cx="495300"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mila/AppData/Local/Microsoft/Windows/Temporary%20Internet%20Files/Content.IE5/TSJ4BF0P/planilha%20de%20quantitativos%20E%20OR&#199;AMENTO%20-%20bela%20vista%20-%20nova%20mutu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Cassiane/Desktop/CASSIANE/PAVIMENTA&#199;&#195;O/SORRISO/BOA%20ESPERAN&#199;A%20I%20E%20II/PLANILHAS%20DE%20PROJETO/REVISAO%20SETEMBRO/ADI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Documents%20and%20Settings/fabiano/Configura&#231;&#245;es%20locais/Temp/N.MUTUM-STA%20RITA%20DO%20TRIVELATO%20QUANTITATIVO%20(altera&#231;&#245;es%20do%20Fabian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EMCID/06_%20OBRAS%20PUBLICAS/03_PAVIMENTA&#199;&#195;O%20E%20DRENAGENS/00_RECAPEAMENTOS/PROJETOS/Rec%20-%20Caixa%20493%20-%20Av%20Ot&#225;vio%20Souza%20Cruz%20e%20Lions%20Club/Revis&#227;o%2024-04/Rec%20Av%20Souza%20S%20Cruz%20e%20Lions%20Club%20-%20Atualizad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BRAS%20P&#218;BLICAS/OBRAS%202014/PROJETOS%20EM%20ANDAMENTO/Avenida%20Oregon/PLANILHA%20OREGON%20Definitiva%20-%20Gabrie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Users/user/AppData/Local/Microsoft/Windows/Temporary%20Internet%20Files/Low/Content.IE5/JZI8RJPM/ORCAMENTO%20PEC%203000%20MT(OBRA)analis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Documents%20and%20Settings/Cassiane/Desktop/CASSIANE/PAVIMENTA&#199;&#195;O/SORRISO/BOA%20ESPERAN&#199;A%20I%20E%20II/PLANILHAS%20DE%20PROJETO/REVISAO%20SETEMBRO/ADITIV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Users/Camila/AppData/Local/Microsoft/Windows/Temporary%20Internet%20Files/Content.IE5/TSJ4BF0P/planilha%20de%20quantitativos%20E%20OR&#199;AMENTO%20-%20bela%20vista%20-%20nova%20mutu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Cassiane/Desktop/CASSIANE/PAVIMENTA&#199;&#195;O/SORRISO/BOA%20ESPERAN&#199;A%20I%20E%20II/MEDI&#199;&#195;O%20DEFINITIVA/MEDI&#199;&#195;O%20DEFINITIV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Plan1"/>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RELATÓRIO"/>
      <sheetName val="REAJU (2)"/>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Orçamento"/>
      <sheetName val="Eventos"/>
      <sheetName val="Comp"/>
      <sheetName val="Cron"/>
      <sheetName val="QCI"/>
      <sheetName val="Cronograma (2)"/>
      <sheetName val="BDI Dif"/>
      <sheetName val="BDI"/>
      <sheetName val="Pintura de Ligação"/>
      <sheetName val="CBUQ "/>
      <sheetName val="Transp Mat Bet"/>
      <sheetName val="Transp Agreg"/>
      <sheetName val="Sinalização"/>
    </sheetNames>
    <sheetDataSet>
      <sheetData sheetId="0"/>
      <sheetData sheetId="1">
        <row r="4">
          <cell r="D4" t="str">
            <v>Data: 02/04/2018</v>
          </cell>
        </row>
      </sheetData>
      <sheetData sheetId="2"/>
      <sheetData sheetId="3"/>
      <sheetData sheetId="4"/>
      <sheetData sheetId="5"/>
      <sheetData sheetId="6"/>
      <sheetData sheetId="7">
        <row r="18">
          <cell r="D18">
            <v>0.1406</v>
          </cell>
        </row>
      </sheetData>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rçam -R. Oregon"/>
      <sheetName val="Cronograma"/>
      <sheetName val="BDI"/>
      <sheetName val="Remoção"/>
      <sheetName val="Remoção Base"/>
      <sheetName val="Transp solo"/>
      <sheetName val="Estabil solo-base"/>
      <sheetName val="Aquis mat jaz"/>
      <sheetName val="Transp mat jaz"/>
      <sheetName val="Imprimação"/>
      <sheetName val="T.S.D"/>
      <sheetName val="Transp Agre"/>
      <sheetName val="Comp 01"/>
      <sheetName val="Plan1"/>
    </sheetNames>
    <sheetDataSet>
      <sheetData sheetId="0"/>
      <sheetData sheetId="1"/>
      <sheetData sheetId="2"/>
      <sheetData sheetId="3">
        <row r="1">
          <cell r="A1" t="str">
            <v>PREFEITURA MUNICIPAL DE SORRISO</v>
          </cell>
        </row>
        <row r="4">
          <cell r="C4" t="str">
            <v>Execução de Pavimentação Asfáltica</v>
          </cell>
        </row>
        <row r="18">
          <cell r="A18" t="str">
            <v>Sorriso, Março 2014</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RELATÓRIO"/>
      <sheetName val="REAJU (2)"/>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Medição "/>
      <sheetName val="Escav mecân"/>
      <sheetName val="Dreno"/>
      <sheetName val="Cerca"/>
      <sheetName val="Valeta"/>
      <sheetName val="Enleivamento"/>
      <sheetName val="Valeta (3)"/>
      <sheetName val="DMT modelo (2)"/>
      <sheetName val="Defensa"/>
      <sheetName val="Placas"/>
      <sheetName val="Grama"/>
      <sheetName val="Pintura"/>
      <sheetName val="REAJU"/>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view="pageBreakPreview" topLeftCell="A7" zoomScaleNormal="100" zoomScaleSheetLayoutView="100" workbookViewId="0">
      <selection activeCell="A39" sqref="A39"/>
    </sheetView>
  </sheetViews>
  <sheetFormatPr defaultRowHeight="12.75"/>
  <cols>
    <col min="1" max="1" width="23.42578125" style="476" customWidth="1"/>
    <col min="2" max="2" width="37.85546875" style="476" customWidth="1"/>
    <col min="3" max="3" width="30.140625" style="476" customWidth="1"/>
    <col min="4" max="256" width="9.140625" style="476"/>
    <col min="257" max="257" width="23.42578125" style="476" customWidth="1"/>
    <col min="258" max="258" width="37.85546875" style="476" customWidth="1"/>
    <col min="259" max="259" width="30.140625" style="476" customWidth="1"/>
    <col min="260" max="512" width="9.140625" style="476"/>
    <col min="513" max="513" width="23.42578125" style="476" customWidth="1"/>
    <col min="514" max="514" width="37.85546875" style="476" customWidth="1"/>
    <col min="515" max="515" width="30.140625" style="476" customWidth="1"/>
    <col min="516" max="768" width="9.140625" style="476"/>
    <col min="769" max="769" width="23.42578125" style="476" customWidth="1"/>
    <col min="770" max="770" width="37.85546875" style="476" customWidth="1"/>
    <col min="771" max="771" width="30.140625" style="476" customWidth="1"/>
    <col min="772" max="1024" width="9.140625" style="476"/>
    <col min="1025" max="1025" width="23.42578125" style="476" customWidth="1"/>
    <col min="1026" max="1026" width="37.85546875" style="476" customWidth="1"/>
    <col min="1027" max="1027" width="30.140625" style="476" customWidth="1"/>
    <col min="1028" max="1280" width="9.140625" style="476"/>
    <col min="1281" max="1281" width="23.42578125" style="476" customWidth="1"/>
    <col min="1282" max="1282" width="37.85546875" style="476" customWidth="1"/>
    <col min="1283" max="1283" width="30.140625" style="476" customWidth="1"/>
    <col min="1284" max="1536" width="9.140625" style="476"/>
    <col min="1537" max="1537" width="23.42578125" style="476" customWidth="1"/>
    <col min="1538" max="1538" width="37.85546875" style="476" customWidth="1"/>
    <col min="1539" max="1539" width="30.140625" style="476" customWidth="1"/>
    <col min="1540" max="1792" width="9.140625" style="476"/>
    <col min="1793" max="1793" width="23.42578125" style="476" customWidth="1"/>
    <col min="1794" max="1794" width="37.85546875" style="476" customWidth="1"/>
    <col min="1795" max="1795" width="30.140625" style="476" customWidth="1"/>
    <col min="1796" max="2048" width="9.140625" style="476"/>
    <col min="2049" max="2049" width="23.42578125" style="476" customWidth="1"/>
    <col min="2050" max="2050" width="37.85546875" style="476" customWidth="1"/>
    <col min="2051" max="2051" width="30.140625" style="476" customWidth="1"/>
    <col min="2052" max="2304" width="9.140625" style="476"/>
    <col min="2305" max="2305" width="23.42578125" style="476" customWidth="1"/>
    <col min="2306" max="2306" width="37.85546875" style="476" customWidth="1"/>
    <col min="2307" max="2307" width="30.140625" style="476" customWidth="1"/>
    <col min="2308" max="2560" width="9.140625" style="476"/>
    <col min="2561" max="2561" width="23.42578125" style="476" customWidth="1"/>
    <col min="2562" max="2562" width="37.85546875" style="476" customWidth="1"/>
    <col min="2563" max="2563" width="30.140625" style="476" customWidth="1"/>
    <col min="2564" max="2816" width="9.140625" style="476"/>
    <col min="2817" max="2817" width="23.42578125" style="476" customWidth="1"/>
    <col min="2818" max="2818" width="37.85546875" style="476" customWidth="1"/>
    <col min="2819" max="2819" width="30.140625" style="476" customWidth="1"/>
    <col min="2820" max="3072" width="9.140625" style="476"/>
    <col min="3073" max="3073" width="23.42578125" style="476" customWidth="1"/>
    <col min="3074" max="3074" width="37.85546875" style="476" customWidth="1"/>
    <col min="3075" max="3075" width="30.140625" style="476" customWidth="1"/>
    <col min="3076" max="3328" width="9.140625" style="476"/>
    <col min="3329" max="3329" width="23.42578125" style="476" customWidth="1"/>
    <col min="3330" max="3330" width="37.85546875" style="476" customWidth="1"/>
    <col min="3331" max="3331" width="30.140625" style="476" customWidth="1"/>
    <col min="3332" max="3584" width="9.140625" style="476"/>
    <col min="3585" max="3585" width="23.42578125" style="476" customWidth="1"/>
    <col min="3586" max="3586" width="37.85546875" style="476" customWidth="1"/>
    <col min="3587" max="3587" width="30.140625" style="476" customWidth="1"/>
    <col min="3588" max="3840" width="9.140625" style="476"/>
    <col min="3841" max="3841" width="23.42578125" style="476" customWidth="1"/>
    <col min="3842" max="3842" width="37.85546875" style="476" customWidth="1"/>
    <col min="3843" max="3843" width="30.140625" style="476" customWidth="1"/>
    <col min="3844" max="4096" width="9.140625" style="476"/>
    <col min="4097" max="4097" width="23.42578125" style="476" customWidth="1"/>
    <col min="4098" max="4098" width="37.85546875" style="476" customWidth="1"/>
    <col min="4099" max="4099" width="30.140625" style="476" customWidth="1"/>
    <col min="4100" max="4352" width="9.140625" style="476"/>
    <col min="4353" max="4353" width="23.42578125" style="476" customWidth="1"/>
    <col min="4354" max="4354" width="37.85546875" style="476" customWidth="1"/>
    <col min="4355" max="4355" width="30.140625" style="476" customWidth="1"/>
    <col min="4356" max="4608" width="9.140625" style="476"/>
    <col min="4609" max="4609" width="23.42578125" style="476" customWidth="1"/>
    <col min="4610" max="4610" width="37.85546875" style="476" customWidth="1"/>
    <col min="4611" max="4611" width="30.140625" style="476" customWidth="1"/>
    <col min="4612" max="4864" width="9.140625" style="476"/>
    <col min="4865" max="4865" width="23.42578125" style="476" customWidth="1"/>
    <col min="4866" max="4866" width="37.85546875" style="476" customWidth="1"/>
    <col min="4867" max="4867" width="30.140625" style="476" customWidth="1"/>
    <col min="4868" max="5120" width="9.140625" style="476"/>
    <col min="5121" max="5121" width="23.42578125" style="476" customWidth="1"/>
    <col min="5122" max="5122" width="37.85546875" style="476" customWidth="1"/>
    <col min="5123" max="5123" width="30.140625" style="476" customWidth="1"/>
    <col min="5124" max="5376" width="9.140625" style="476"/>
    <col min="5377" max="5377" width="23.42578125" style="476" customWidth="1"/>
    <col min="5378" max="5378" width="37.85546875" style="476" customWidth="1"/>
    <col min="5379" max="5379" width="30.140625" style="476" customWidth="1"/>
    <col min="5380" max="5632" width="9.140625" style="476"/>
    <col min="5633" max="5633" width="23.42578125" style="476" customWidth="1"/>
    <col min="5634" max="5634" width="37.85546875" style="476" customWidth="1"/>
    <col min="5635" max="5635" width="30.140625" style="476" customWidth="1"/>
    <col min="5636" max="5888" width="9.140625" style="476"/>
    <col min="5889" max="5889" width="23.42578125" style="476" customWidth="1"/>
    <col min="5890" max="5890" width="37.85546875" style="476" customWidth="1"/>
    <col min="5891" max="5891" width="30.140625" style="476" customWidth="1"/>
    <col min="5892" max="6144" width="9.140625" style="476"/>
    <col min="6145" max="6145" width="23.42578125" style="476" customWidth="1"/>
    <col min="6146" max="6146" width="37.85546875" style="476" customWidth="1"/>
    <col min="6147" max="6147" width="30.140625" style="476" customWidth="1"/>
    <col min="6148" max="6400" width="9.140625" style="476"/>
    <col min="6401" max="6401" width="23.42578125" style="476" customWidth="1"/>
    <col min="6402" max="6402" width="37.85546875" style="476" customWidth="1"/>
    <col min="6403" max="6403" width="30.140625" style="476" customWidth="1"/>
    <col min="6404" max="6656" width="9.140625" style="476"/>
    <col min="6657" max="6657" width="23.42578125" style="476" customWidth="1"/>
    <col min="6658" max="6658" width="37.85546875" style="476" customWidth="1"/>
    <col min="6659" max="6659" width="30.140625" style="476" customWidth="1"/>
    <col min="6660" max="6912" width="9.140625" style="476"/>
    <col min="6913" max="6913" width="23.42578125" style="476" customWidth="1"/>
    <col min="6914" max="6914" width="37.85546875" style="476" customWidth="1"/>
    <col min="6915" max="6915" width="30.140625" style="476" customWidth="1"/>
    <col min="6916" max="7168" width="9.140625" style="476"/>
    <col min="7169" max="7169" width="23.42578125" style="476" customWidth="1"/>
    <col min="7170" max="7170" width="37.85546875" style="476" customWidth="1"/>
    <col min="7171" max="7171" width="30.140625" style="476" customWidth="1"/>
    <col min="7172" max="7424" width="9.140625" style="476"/>
    <col min="7425" max="7425" width="23.42578125" style="476" customWidth="1"/>
    <col min="7426" max="7426" width="37.85546875" style="476" customWidth="1"/>
    <col min="7427" max="7427" width="30.140625" style="476" customWidth="1"/>
    <col min="7428" max="7680" width="9.140625" style="476"/>
    <col min="7681" max="7681" width="23.42578125" style="476" customWidth="1"/>
    <col min="7682" max="7682" width="37.85546875" style="476" customWidth="1"/>
    <col min="7683" max="7683" width="30.140625" style="476" customWidth="1"/>
    <col min="7684" max="7936" width="9.140625" style="476"/>
    <col min="7937" max="7937" width="23.42578125" style="476" customWidth="1"/>
    <col min="7938" max="7938" width="37.85546875" style="476" customWidth="1"/>
    <col min="7939" max="7939" width="30.140625" style="476" customWidth="1"/>
    <col min="7940" max="8192" width="9.140625" style="476"/>
    <col min="8193" max="8193" width="23.42578125" style="476" customWidth="1"/>
    <col min="8194" max="8194" width="37.85546875" style="476" customWidth="1"/>
    <col min="8195" max="8195" width="30.140625" style="476" customWidth="1"/>
    <col min="8196" max="8448" width="9.140625" style="476"/>
    <col min="8449" max="8449" width="23.42578125" style="476" customWidth="1"/>
    <col min="8450" max="8450" width="37.85546875" style="476" customWidth="1"/>
    <col min="8451" max="8451" width="30.140625" style="476" customWidth="1"/>
    <col min="8452" max="8704" width="9.140625" style="476"/>
    <col min="8705" max="8705" width="23.42578125" style="476" customWidth="1"/>
    <col min="8706" max="8706" width="37.85546875" style="476" customWidth="1"/>
    <col min="8707" max="8707" width="30.140625" style="476" customWidth="1"/>
    <col min="8708" max="8960" width="9.140625" style="476"/>
    <col min="8961" max="8961" width="23.42578125" style="476" customWidth="1"/>
    <col min="8962" max="8962" width="37.85546875" style="476" customWidth="1"/>
    <col min="8963" max="8963" width="30.140625" style="476" customWidth="1"/>
    <col min="8964" max="9216" width="9.140625" style="476"/>
    <col min="9217" max="9217" width="23.42578125" style="476" customWidth="1"/>
    <col min="9218" max="9218" width="37.85546875" style="476" customWidth="1"/>
    <col min="9219" max="9219" width="30.140625" style="476" customWidth="1"/>
    <col min="9220" max="9472" width="9.140625" style="476"/>
    <col min="9473" max="9473" width="23.42578125" style="476" customWidth="1"/>
    <col min="9474" max="9474" width="37.85546875" style="476" customWidth="1"/>
    <col min="9475" max="9475" width="30.140625" style="476" customWidth="1"/>
    <col min="9476" max="9728" width="9.140625" style="476"/>
    <col min="9729" max="9729" width="23.42578125" style="476" customWidth="1"/>
    <col min="9730" max="9730" width="37.85546875" style="476" customWidth="1"/>
    <col min="9731" max="9731" width="30.140625" style="476" customWidth="1"/>
    <col min="9732" max="9984" width="9.140625" style="476"/>
    <col min="9985" max="9985" width="23.42578125" style="476" customWidth="1"/>
    <col min="9986" max="9986" width="37.85546875" style="476" customWidth="1"/>
    <col min="9987" max="9987" width="30.140625" style="476" customWidth="1"/>
    <col min="9988" max="10240" width="9.140625" style="476"/>
    <col min="10241" max="10241" width="23.42578125" style="476" customWidth="1"/>
    <col min="10242" max="10242" width="37.85546875" style="476" customWidth="1"/>
    <col min="10243" max="10243" width="30.140625" style="476" customWidth="1"/>
    <col min="10244" max="10496" width="9.140625" style="476"/>
    <col min="10497" max="10497" width="23.42578125" style="476" customWidth="1"/>
    <col min="10498" max="10498" width="37.85546875" style="476" customWidth="1"/>
    <col min="10499" max="10499" width="30.140625" style="476" customWidth="1"/>
    <col min="10500" max="10752" width="9.140625" style="476"/>
    <col min="10753" max="10753" width="23.42578125" style="476" customWidth="1"/>
    <col min="10754" max="10754" width="37.85546875" style="476" customWidth="1"/>
    <col min="10755" max="10755" width="30.140625" style="476" customWidth="1"/>
    <col min="10756" max="11008" width="9.140625" style="476"/>
    <col min="11009" max="11009" width="23.42578125" style="476" customWidth="1"/>
    <col min="11010" max="11010" width="37.85546875" style="476" customWidth="1"/>
    <col min="11011" max="11011" width="30.140625" style="476" customWidth="1"/>
    <col min="11012" max="11264" width="9.140625" style="476"/>
    <col min="11265" max="11265" width="23.42578125" style="476" customWidth="1"/>
    <col min="11266" max="11266" width="37.85546875" style="476" customWidth="1"/>
    <col min="11267" max="11267" width="30.140625" style="476" customWidth="1"/>
    <col min="11268" max="11520" width="9.140625" style="476"/>
    <col min="11521" max="11521" width="23.42578125" style="476" customWidth="1"/>
    <col min="11522" max="11522" width="37.85546875" style="476" customWidth="1"/>
    <col min="11523" max="11523" width="30.140625" style="476" customWidth="1"/>
    <col min="11524" max="11776" width="9.140625" style="476"/>
    <col min="11777" max="11777" width="23.42578125" style="476" customWidth="1"/>
    <col min="11778" max="11778" width="37.85546875" style="476" customWidth="1"/>
    <col min="11779" max="11779" width="30.140625" style="476" customWidth="1"/>
    <col min="11780" max="12032" width="9.140625" style="476"/>
    <col min="12033" max="12033" width="23.42578125" style="476" customWidth="1"/>
    <col min="12034" max="12034" width="37.85546875" style="476" customWidth="1"/>
    <col min="12035" max="12035" width="30.140625" style="476" customWidth="1"/>
    <col min="12036" max="12288" width="9.140625" style="476"/>
    <col min="12289" max="12289" width="23.42578125" style="476" customWidth="1"/>
    <col min="12290" max="12290" width="37.85546875" style="476" customWidth="1"/>
    <col min="12291" max="12291" width="30.140625" style="476" customWidth="1"/>
    <col min="12292" max="12544" width="9.140625" style="476"/>
    <col min="12545" max="12545" width="23.42578125" style="476" customWidth="1"/>
    <col min="12546" max="12546" width="37.85546875" style="476" customWidth="1"/>
    <col min="12547" max="12547" width="30.140625" style="476" customWidth="1"/>
    <col min="12548" max="12800" width="9.140625" style="476"/>
    <col min="12801" max="12801" width="23.42578125" style="476" customWidth="1"/>
    <col min="12802" max="12802" width="37.85546875" style="476" customWidth="1"/>
    <col min="12803" max="12803" width="30.140625" style="476" customWidth="1"/>
    <col min="12804" max="13056" width="9.140625" style="476"/>
    <col min="13057" max="13057" width="23.42578125" style="476" customWidth="1"/>
    <col min="13058" max="13058" width="37.85546875" style="476" customWidth="1"/>
    <col min="13059" max="13059" width="30.140625" style="476" customWidth="1"/>
    <col min="13060" max="13312" width="9.140625" style="476"/>
    <col min="13313" max="13313" width="23.42578125" style="476" customWidth="1"/>
    <col min="13314" max="13314" width="37.85546875" style="476" customWidth="1"/>
    <col min="13315" max="13315" width="30.140625" style="476" customWidth="1"/>
    <col min="13316" max="13568" width="9.140625" style="476"/>
    <col min="13569" max="13569" width="23.42578125" style="476" customWidth="1"/>
    <col min="13570" max="13570" width="37.85546875" style="476" customWidth="1"/>
    <col min="13571" max="13571" width="30.140625" style="476" customWidth="1"/>
    <col min="13572" max="13824" width="9.140625" style="476"/>
    <col min="13825" max="13825" width="23.42578125" style="476" customWidth="1"/>
    <col min="13826" max="13826" width="37.85546875" style="476" customWidth="1"/>
    <col min="13827" max="13827" width="30.140625" style="476" customWidth="1"/>
    <col min="13828" max="14080" width="9.140625" style="476"/>
    <col min="14081" max="14081" width="23.42578125" style="476" customWidth="1"/>
    <col min="14082" max="14082" width="37.85546875" style="476" customWidth="1"/>
    <col min="14083" max="14083" width="30.140625" style="476" customWidth="1"/>
    <col min="14084" max="14336" width="9.140625" style="476"/>
    <col min="14337" max="14337" width="23.42578125" style="476" customWidth="1"/>
    <col min="14338" max="14338" width="37.85546875" style="476" customWidth="1"/>
    <col min="14339" max="14339" width="30.140625" style="476" customWidth="1"/>
    <col min="14340" max="14592" width="9.140625" style="476"/>
    <col min="14593" max="14593" width="23.42578125" style="476" customWidth="1"/>
    <col min="14594" max="14594" width="37.85546875" style="476" customWidth="1"/>
    <col min="14595" max="14595" width="30.140625" style="476" customWidth="1"/>
    <col min="14596" max="14848" width="9.140625" style="476"/>
    <col min="14849" max="14849" width="23.42578125" style="476" customWidth="1"/>
    <col min="14850" max="14850" width="37.85546875" style="476" customWidth="1"/>
    <col min="14851" max="14851" width="30.140625" style="476" customWidth="1"/>
    <col min="14852" max="15104" width="9.140625" style="476"/>
    <col min="15105" max="15105" width="23.42578125" style="476" customWidth="1"/>
    <col min="15106" max="15106" width="37.85546875" style="476" customWidth="1"/>
    <col min="15107" max="15107" width="30.140625" style="476" customWidth="1"/>
    <col min="15108" max="15360" width="9.140625" style="476"/>
    <col min="15361" max="15361" width="23.42578125" style="476" customWidth="1"/>
    <col min="15362" max="15362" width="37.85546875" style="476" customWidth="1"/>
    <col min="15363" max="15363" width="30.140625" style="476" customWidth="1"/>
    <col min="15364" max="15616" width="9.140625" style="476"/>
    <col min="15617" max="15617" width="23.42578125" style="476" customWidth="1"/>
    <col min="15618" max="15618" width="37.85546875" style="476" customWidth="1"/>
    <col min="15619" max="15619" width="30.140625" style="476" customWidth="1"/>
    <col min="15620" max="15872" width="9.140625" style="476"/>
    <col min="15873" max="15873" width="23.42578125" style="476" customWidth="1"/>
    <col min="15874" max="15874" width="37.85546875" style="476" customWidth="1"/>
    <col min="15875" max="15875" width="30.140625" style="476" customWidth="1"/>
    <col min="15876" max="16128" width="9.140625" style="476"/>
    <col min="16129" max="16129" width="23.42578125" style="476" customWidth="1"/>
    <col min="16130" max="16130" width="37.85546875" style="476" customWidth="1"/>
    <col min="16131" max="16131" width="30.140625" style="476" customWidth="1"/>
    <col min="16132" max="16384" width="9.140625" style="476"/>
  </cols>
  <sheetData>
    <row r="1" spans="1:3" ht="42">
      <c r="A1" s="660" t="s">
        <v>189</v>
      </c>
      <c r="B1" s="660"/>
      <c r="C1" s="660"/>
    </row>
    <row r="26" spans="1:3" ht="53.25">
      <c r="A26" s="661" t="s">
        <v>190</v>
      </c>
      <c r="B26" s="661"/>
      <c r="C26" s="661"/>
    </row>
    <row r="27" spans="1:3" ht="32.25" customHeight="1">
      <c r="A27" s="662" t="s">
        <v>291</v>
      </c>
      <c r="B27" s="662"/>
      <c r="C27" s="662"/>
    </row>
    <row r="28" spans="1:3" ht="13.5" customHeight="1">
      <c r="A28" s="662"/>
      <c r="B28" s="662"/>
      <c r="C28" s="662"/>
    </row>
    <row r="29" spans="1:3" ht="13.5" customHeight="1">
      <c r="A29" s="662"/>
      <c r="B29" s="662"/>
      <c r="C29" s="662"/>
    </row>
    <row r="30" spans="1:3" ht="13.5" customHeight="1">
      <c r="A30" s="662"/>
      <c r="B30" s="662"/>
      <c r="C30" s="662"/>
    </row>
    <row r="31" spans="1:3" ht="13.5" customHeight="1"/>
    <row r="32" spans="1:3" ht="13.5" customHeight="1"/>
    <row r="33" spans="1:1" ht="13.5" customHeight="1"/>
    <row r="34" spans="1:1" ht="13.5" customHeight="1"/>
    <row r="39" spans="1:1" ht="15">
      <c r="A39" s="331" t="str">
        <f>Orç!C2</f>
        <v>Obra: Drenagem de Águas Pluviais</v>
      </c>
    </row>
    <row r="40" spans="1:1" ht="15">
      <c r="A40" s="331" t="str">
        <f>Orç!C5</f>
        <v>Prazo de Execução: 300 dias</v>
      </c>
    </row>
    <row r="41" spans="1:1" ht="15">
      <c r="A41" s="331" t="str">
        <f>Orç!C6</f>
        <v>Extensão: 2.599,00 metros</v>
      </c>
    </row>
    <row r="42" spans="1:1" ht="15">
      <c r="A42" s="331" t="s">
        <v>111</v>
      </c>
    </row>
  </sheetData>
  <mergeCells count="3">
    <mergeCell ref="A1:C1"/>
    <mergeCell ref="A26:C26"/>
    <mergeCell ref="A27:C30"/>
  </mergeCells>
  <printOptions horizontalCentered="1"/>
  <pageMargins left="0.51181102362204722" right="0.51181102362204722" top="0.78740157480314965" bottom="0.78740157480314965"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59"/>
  <sheetViews>
    <sheetView showGridLines="0" view="pageBreakPreview" zoomScale="90" zoomScaleNormal="85" zoomScaleSheetLayoutView="90" workbookViewId="0">
      <selection activeCell="A37" sqref="A37:N37"/>
    </sheetView>
  </sheetViews>
  <sheetFormatPr defaultColWidth="10.7109375" defaultRowHeight="12"/>
  <cols>
    <col min="1" max="1" width="8.7109375" style="29" customWidth="1"/>
    <col min="2" max="2" width="2.7109375" style="29" customWidth="1"/>
    <col min="3" max="4" width="8.7109375" style="29" customWidth="1"/>
    <col min="5" max="5" width="2.7109375" style="29" customWidth="1"/>
    <col min="6" max="6" width="8.7109375" style="29" customWidth="1"/>
    <col min="7" max="12" width="12.7109375" style="29" customWidth="1"/>
    <col min="13" max="13" width="14.7109375" style="29" customWidth="1"/>
    <col min="14" max="14" width="12.7109375" style="29" customWidth="1"/>
    <col min="15" max="253" width="10.7109375" style="22" customWidth="1"/>
    <col min="254" max="16384" width="10.7109375" style="22"/>
  </cols>
  <sheetData>
    <row r="1" spans="1:21" ht="15" customHeight="1">
      <c r="A1" s="786" t="s">
        <v>94</v>
      </c>
      <c r="B1" s="787"/>
      <c r="C1" s="787"/>
      <c r="D1" s="787"/>
      <c r="E1" s="787"/>
      <c r="F1" s="787"/>
      <c r="G1" s="787"/>
      <c r="H1" s="787"/>
      <c r="I1" s="787"/>
      <c r="J1" s="787"/>
      <c r="K1" s="787"/>
      <c r="L1" s="787"/>
      <c r="M1" s="787"/>
      <c r="N1" s="788"/>
      <c r="P1" s="23"/>
    </row>
    <row r="2" spans="1:21" ht="15" customHeight="1">
      <c r="A2" s="789"/>
      <c r="B2" s="790"/>
      <c r="C2" s="790"/>
      <c r="D2" s="790"/>
      <c r="E2" s="790"/>
      <c r="F2" s="790"/>
      <c r="G2" s="790"/>
      <c r="H2" s="790"/>
      <c r="I2" s="790"/>
      <c r="J2" s="790"/>
      <c r="K2" s="790"/>
      <c r="L2" s="790"/>
      <c r="M2" s="790"/>
      <c r="N2" s="791"/>
      <c r="P2" s="23"/>
    </row>
    <row r="3" spans="1:21" ht="15" customHeight="1">
      <c r="A3" s="792"/>
      <c r="B3" s="793"/>
      <c r="C3" s="793"/>
      <c r="D3" s="793"/>
      <c r="E3" s="793"/>
      <c r="F3" s="793"/>
      <c r="G3" s="793"/>
      <c r="H3" s="793"/>
      <c r="I3" s="793"/>
      <c r="J3" s="793"/>
      <c r="K3" s="793"/>
      <c r="L3" s="793"/>
      <c r="M3" s="793"/>
      <c r="N3" s="794"/>
    </row>
    <row r="4" spans="1:21" ht="15" customHeight="1">
      <c r="A4" s="61" t="s">
        <v>21</v>
      </c>
      <c r="B4" s="62"/>
      <c r="C4" s="62" t="s">
        <v>91</v>
      </c>
      <c r="D4" s="63"/>
      <c r="E4" s="63"/>
      <c r="F4" s="63"/>
      <c r="G4" s="63"/>
      <c r="H4" s="63"/>
      <c r="I4" s="812" t="s">
        <v>20</v>
      </c>
      <c r="J4" s="812"/>
      <c r="K4" s="812"/>
      <c r="L4" s="812"/>
      <c r="M4" s="812"/>
      <c r="N4" s="812"/>
    </row>
    <row r="5" spans="1:21" ht="15" customHeight="1">
      <c r="A5" s="65" t="s">
        <v>23</v>
      </c>
      <c r="B5" s="66"/>
      <c r="C5" s="66" t="s">
        <v>92</v>
      </c>
      <c r="D5" s="67"/>
      <c r="E5" s="67"/>
      <c r="F5" s="67"/>
      <c r="G5" s="67"/>
      <c r="H5" s="67"/>
      <c r="I5" s="813" t="s">
        <v>241</v>
      </c>
      <c r="J5" s="813"/>
      <c r="K5" s="813"/>
      <c r="L5" s="813"/>
      <c r="M5" s="813"/>
      <c r="N5" s="813"/>
    </row>
    <row r="6" spans="1:21" ht="15" customHeight="1">
      <c r="A6" s="65" t="s">
        <v>24</v>
      </c>
      <c r="B6" s="66"/>
      <c r="C6" s="66" t="s">
        <v>93</v>
      </c>
      <c r="D6" s="69"/>
      <c r="E6" s="67"/>
      <c r="F6" s="69"/>
      <c r="G6" s="69"/>
      <c r="H6" s="69"/>
      <c r="I6" s="813"/>
      <c r="J6" s="813"/>
      <c r="K6" s="813"/>
      <c r="L6" s="813"/>
      <c r="M6" s="813"/>
      <c r="N6" s="813"/>
      <c r="S6" s="24"/>
      <c r="T6" s="24"/>
      <c r="U6" s="24"/>
    </row>
    <row r="7" spans="1:21" ht="15" customHeight="1">
      <c r="A7" s="70" t="s">
        <v>26</v>
      </c>
      <c r="B7" s="71"/>
      <c r="C7" s="72" t="s">
        <v>27</v>
      </c>
      <c r="D7" s="73"/>
      <c r="E7" s="73"/>
      <c r="F7" s="71"/>
      <c r="G7" s="72"/>
      <c r="H7" s="72"/>
      <c r="I7" s="71"/>
      <c r="J7" s="71"/>
      <c r="K7" s="71"/>
      <c r="L7" s="71"/>
      <c r="M7" s="72"/>
      <c r="N7" s="74"/>
      <c r="P7" s="24"/>
      <c r="Q7" s="24"/>
      <c r="R7" s="24"/>
      <c r="S7" s="24"/>
      <c r="T7" s="24"/>
      <c r="U7" s="24"/>
    </row>
    <row r="8" spans="1:21" ht="40.5">
      <c r="A8" s="814" t="s">
        <v>28</v>
      </c>
      <c r="B8" s="815"/>
      <c r="C8" s="815"/>
      <c r="D8" s="815"/>
      <c r="E8" s="815"/>
      <c r="F8" s="816"/>
      <c r="G8" s="203" t="s">
        <v>29</v>
      </c>
      <c r="H8" s="203" t="s">
        <v>30</v>
      </c>
      <c r="I8" s="203" t="s">
        <v>31</v>
      </c>
      <c r="J8" s="203" t="s">
        <v>242</v>
      </c>
      <c r="K8" s="801" t="s">
        <v>243</v>
      </c>
      <c r="L8" s="590" t="s">
        <v>244</v>
      </c>
      <c r="M8" s="590" t="s">
        <v>245</v>
      </c>
      <c r="N8" s="591" t="s">
        <v>100</v>
      </c>
      <c r="O8" s="603"/>
      <c r="P8" s="24"/>
      <c r="Q8" s="25"/>
      <c r="R8" s="24"/>
      <c r="S8" s="24"/>
      <c r="T8" s="26"/>
      <c r="U8" s="24"/>
    </row>
    <row r="9" spans="1:21" ht="15" customHeight="1">
      <c r="A9" s="817"/>
      <c r="B9" s="818"/>
      <c r="C9" s="818"/>
      <c r="D9" s="818"/>
      <c r="E9" s="818"/>
      <c r="F9" s="819"/>
      <c r="G9" s="588" t="s">
        <v>35</v>
      </c>
      <c r="H9" s="588" t="s">
        <v>35</v>
      </c>
      <c r="I9" s="208" t="s">
        <v>36</v>
      </c>
      <c r="J9" s="208"/>
      <c r="K9" s="802"/>
      <c r="L9" s="592" t="s">
        <v>16</v>
      </c>
      <c r="M9" s="588" t="s">
        <v>35</v>
      </c>
      <c r="N9" s="588" t="s">
        <v>25</v>
      </c>
      <c r="O9" s="603"/>
      <c r="P9" s="24"/>
      <c r="Q9" s="25"/>
      <c r="R9" s="24"/>
      <c r="S9" s="24"/>
      <c r="T9" s="26"/>
      <c r="U9" s="24"/>
    </row>
    <row r="10" spans="1:21" ht="13.5" customHeight="1">
      <c r="A10" s="809" t="s">
        <v>96</v>
      </c>
      <c r="B10" s="810"/>
      <c r="C10" s="810"/>
      <c r="D10" s="810"/>
      <c r="E10" s="810"/>
      <c r="F10" s="810"/>
      <c r="G10" s="810"/>
      <c r="H10" s="810"/>
      <c r="I10" s="810"/>
      <c r="J10" s="810"/>
      <c r="K10" s="810"/>
      <c r="L10" s="810"/>
      <c r="M10" s="810"/>
      <c r="N10" s="811"/>
      <c r="O10" s="604"/>
      <c r="P10" s="24"/>
      <c r="Q10" s="25"/>
      <c r="R10" s="24"/>
      <c r="S10" s="24"/>
      <c r="T10" s="26"/>
      <c r="U10" s="24"/>
    </row>
    <row r="11" spans="1:21" ht="13.5" customHeight="1">
      <c r="A11" s="593">
        <v>0</v>
      </c>
      <c r="B11" s="594" t="s">
        <v>234</v>
      </c>
      <c r="C11" s="593">
        <v>3.6</v>
      </c>
      <c r="D11" s="593">
        <v>1</v>
      </c>
      <c r="E11" s="594" t="s">
        <v>234</v>
      </c>
      <c r="F11" s="593">
        <v>0</v>
      </c>
      <c r="G11" s="595">
        <f>((D11-A11)*20)+F11-C11</f>
        <v>16.399999999999999</v>
      </c>
      <c r="H11" s="595">
        <v>7.7</v>
      </c>
      <c r="I11" s="595">
        <f>H11*G11</f>
        <v>126.27999999999999</v>
      </c>
      <c r="J11" s="596">
        <v>99.77</v>
      </c>
      <c r="K11" s="596">
        <v>99.738</v>
      </c>
      <c r="L11" s="596">
        <f>J11-K11</f>
        <v>3.1999999999996476E-2</v>
      </c>
      <c r="M11" s="597">
        <v>0.32</v>
      </c>
      <c r="N11" s="598">
        <f>(M11*I11)+(L11*I11)</f>
        <v>44.450559999999555</v>
      </c>
      <c r="O11" s="604"/>
      <c r="P11" s="24"/>
      <c r="Q11" s="25"/>
      <c r="R11" s="24"/>
      <c r="S11" s="24"/>
      <c r="T11" s="26"/>
      <c r="U11" s="24"/>
    </row>
    <row r="12" spans="1:21" ht="13.5" customHeight="1">
      <c r="A12" s="593">
        <v>1</v>
      </c>
      <c r="B12" s="594" t="s">
        <v>234</v>
      </c>
      <c r="C12" s="593">
        <v>0</v>
      </c>
      <c r="D12" s="593">
        <v>2</v>
      </c>
      <c r="E12" s="594" t="s">
        <v>234</v>
      </c>
      <c r="F12" s="593">
        <v>0</v>
      </c>
      <c r="G12" s="595">
        <f t="shared" ref="G12:G19" si="0">((D12-A12)*20)+F12-C12</f>
        <v>20</v>
      </c>
      <c r="H12" s="595">
        <v>7.7</v>
      </c>
      <c r="I12" s="595">
        <f t="shared" ref="I12:I20" si="1">H12*G12</f>
        <v>154</v>
      </c>
      <c r="J12" s="596">
        <v>99.513000000000005</v>
      </c>
      <c r="K12" s="596">
        <v>99.33</v>
      </c>
      <c r="L12" s="596">
        <f t="shared" ref="L12:L56" si="2">J12-K12</f>
        <v>0.18300000000000693</v>
      </c>
      <c r="M12" s="597">
        <v>0.32</v>
      </c>
      <c r="N12" s="598">
        <f t="shared" ref="N12:N58" si="3">(M12*I12)+(L12*I12)</f>
        <v>77.462000000001069</v>
      </c>
      <c r="O12" s="604"/>
      <c r="P12" s="24"/>
      <c r="Q12" s="25"/>
      <c r="R12" s="24"/>
      <c r="S12" s="24"/>
      <c r="T12" s="26"/>
      <c r="U12" s="24"/>
    </row>
    <row r="13" spans="1:21" ht="13.5" customHeight="1">
      <c r="A13" s="593">
        <v>2</v>
      </c>
      <c r="B13" s="594" t="s">
        <v>234</v>
      </c>
      <c r="C13" s="593">
        <v>0</v>
      </c>
      <c r="D13" s="593">
        <v>3</v>
      </c>
      <c r="E13" s="594" t="s">
        <v>234</v>
      </c>
      <c r="F13" s="593">
        <v>0</v>
      </c>
      <c r="G13" s="595">
        <f t="shared" si="0"/>
        <v>20</v>
      </c>
      <c r="H13" s="595">
        <v>7.7</v>
      </c>
      <c r="I13" s="595">
        <f t="shared" si="1"/>
        <v>154</v>
      </c>
      <c r="J13" s="596">
        <v>99.048000000000002</v>
      </c>
      <c r="K13" s="596">
        <v>98.921000000000006</v>
      </c>
      <c r="L13" s="596">
        <f t="shared" si="2"/>
        <v>0.12699999999999534</v>
      </c>
      <c r="M13" s="597">
        <v>0.32</v>
      </c>
      <c r="N13" s="598">
        <f t="shared" si="3"/>
        <v>68.837999999999283</v>
      </c>
      <c r="O13" s="604"/>
      <c r="P13" s="24"/>
      <c r="Q13" s="25"/>
      <c r="R13" s="24"/>
      <c r="S13" s="24"/>
      <c r="T13" s="26"/>
      <c r="U13" s="24"/>
    </row>
    <row r="14" spans="1:21" ht="13.5" customHeight="1">
      <c r="A14" s="593">
        <v>3</v>
      </c>
      <c r="B14" s="594" t="s">
        <v>234</v>
      </c>
      <c r="C14" s="593">
        <v>0</v>
      </c>
      <c r="D14" s="593">
        <v>4</v>
      </c>
      <c r="E14" s="594" t="s">
        <v>234</v>
      </c>
      <c r="F14" s="593">
        <v>0</v>
      </c>
      <c r="G14" s="595">
        <f t="shared" si="0"/>
        <v>20</v>
      </c>
      <c r="H14" s="595">
        <v>7.7</v>
      </c>
      <c r="I14" s="595">
        <f t="shared" si="1"/>
        <v>154</v>
      </c>
      <c r="J14" s="596">
        <v>98.49</v>
      </c>
      <c r="K14" s="596">
        <v>98.397999999999996</v>
      </c>
      <c r="L14" s="596">
        <f t="shared" si="2"/>
        <v>9.1999999999998749E-2</v>
      </c>
      <c r="M14" s="597">
        <v>0.32</v>
      </c>
      <c r="N14" s="598">
        <f t="shared" si="3"/>
        <v>63.447999999999809</v>
      </c>
      <c r="O14" s="604"/>
      <c r="P14" s="24"/>
      <c r="Q14" s="25"/>
      <c r="R14" s="24"/>
      <c r="S14" s="24"/>
      <c r="T14" s="26"/>
      <c r="U14" s="24"/>
    </row>
    <row r="15" spans="1:21" ht="13.5" customHeight="1">
      <c r="A15" s="593">
        <v>4</v>
      </c>
      <c r="B15" s="594" t="s">
        <v>234</v>
      </c>
      <c r="C15" s="593">
        <v>0</v>
      </c>
      <c r="D15" s="593">
        <v>5</v>
      </c>
      <c r="E15" s="594" t="s">
        <v>234</v>
      </c>
      <c r="F15" s="593">
        <v>0</v>
      </c>
      <c r="G15" s="595">
        <f t="shared" si="0"/>
        <v>20</v>
      </c>
      <c r="H15" s="595">
        <v>7.7</v>
      </c>
      <c r="I15" s="595">
        <f t="shared" si="1"/>
        <v>154</v>
      </c>
      <c r="J15" s="596">
        <v>97.503</v>
      </c>
      <c r="K15" s="596">
        <v>97.460999999999999</v>
      </c>
      <c r="L15" s="596">
        <f t="shared" si="2"/>
        <v>4.2000000000001592E-2</v>
      </c>
      <c r="M15" s="597">
        <v>0.32</v>
      </c>
      <c r="N15" s="598">
        <f t="shared" si="3"/>
        <v>55.748000000000246</v>
      </c>
      <c r="O15" s="604"/>
      <c r="P15" s="24"/>
      <c r="Q15" s="25"/>
      <c r="R15" s="24"/>
      <c r="S15" s="24"/>
      <c r="T15" s="26"/>
      <c r="U15" s="24"/>
    </row>
    <row r="16" spans="1:21" ht="13.5" customHeight="1">
      <c r="A16" s="593">
        <v>5</v>
      </c>
      <c r="B16" s="594" t="s">
        <v>234</v>
      </c>
      <c r="C16" s="593">
        <v>0</v>
      </c>
      <c r="D16" s="593">
        <v>6</v>
      </c>
      <c r="E16" s="594" t="s">
        <v>234</v>
      </c>
      <c r="F16" s="593">
        <v>0</v>
      </c>
      <c r="G16" s="595">
        <f t="shared" si="0"/>
        <v>20</v>
      </c>
      <c r="H16" s="595">
        <v>7.7</v>
      </c>
      <c r="I16" s="595">
        <f t="shared" si="1"/>
        <v>154</v>
      </c>
      <c r="J16" s="596">
        <v>96.56</v>
      </c>
      <c r="K16" s="596">
        <v>96.409000000000006</v>
      </c>
      <c r="L16" s="596">
        <f t="shared" si="2"/>
        <v>0.15099999999999625</v>
      </c>
      <c r="M16" s="597">
        <v>0.32</v>
      </c>
      <c r="N16" s="598">
        <f t="shared" si="3"/>
        <v>72.533999999999423</v>
      </c>
      <c r="O16" s="604"/>
      <c r="P16" s="24"/>
      <c r="Q16" s="25"/>
      <c r="R16" s="24"/>
      <c r="S16" s="24"/>
      <c r="T16" s="26"/>
      <c r="U16" s="24"/>
    </row>
    <row r="17" spans="1:21" ht="13.5" customHeight="1">
      <c r="A17" s="593">
        <v>6</v>
      </c>
      <c r="B17" s="594" t="s">
        <v>234</v>
      </c>
      <c r="C17" s="593">
        <v>0</v>
      </c>
      <c r="D17" s="593">
        <v>7</v>
      </c>
      <c r="E17" s="594" t="s">
        <v>234</v>
      </c>
      <c r="F17" s="593">
        <v>0</v>
      </c>
      <c r="G17" s="595">
        <f t="shared" si="0"/>
        <v>20</v>
      </c>
      <c r="H17" s="595">
        <v>7.7</v>
      </c>
      <c r="I17" s="595">
        <f t="shared" si="1"/>
        <v>154</v>
      </c>
      <c r="J17" s="596">
        <v>95.566000000000003</v>
      </c>
      <c r="K17" s="596">
        <v>95.355999999999995</v>
      </c>
      <c r="L17" s="596">
        <f t="shared" si="2"/>
        <v>0.21000000000000796</v>
      </c>
      <c r="M17" s="597">
        <v>0.32</v>
      </c>
      <c r="N17" s="598">
        <f t="shared" si="3"/>
        <v>81.620000000001227</v>
      </c>
      <c r="O17" s="604"/>
      <c r="P17" s="24"/>
      <c r="Q17" s="25"/>
      <c r="R17" s="24"/>
      <c r="S17" s="24"/>
      <c r="T17" s="26"/>
      <c r="U17" s="24"/>
    </row>
    <row r="18" spans="1:21" ht="13.5" customHeight="1">
      <c r="A18" s="593">
        <v>7</v>
      </c>
      <c r="B18" s="594" t="s">
        <v>234</v>
      </c>
      <c r="C18" s="593">
        <v>0</v>
      </c>
      <c r="D18" s="593">
        <v>8</v>
      </c>
      <c r="E18" s="594" t="s">
        <v>234</v>
      </c>
      <c r="F18" s="593">
        <v>0</v>
      </c>
      <c r="G18" s="595">
        <f t="shared" si="0"/>
        <v>20</v>
      </c>
      <c r="H18" s="595">
        <v>7.7</v>
      </c>
      <c r="I18" s="595">
        <f t="shared" si="1"/>
        <v>154</v>
      </c>
      <c r="J18" s="596">
        <v>94.43</v>
      </c>
      <c r="K18" s="596">
        <v>94.304000000000002</v>
      </c>
      <c r="L18" s="596">
        <f t="shared" si="2"/>
        <v>0.12600000000000477</v>
      </c>
      <c r="M18" s="597">
        <v>0.32</v>
      </c>
      <c r="N18" s="598">
        <f t="shared" si="3"/>
        <v>68.684000000000736</v>
      </c>
      <c r="O18" s="604"/>
      <c r="P18" s="24"/>
      <c r="Q18" s="25"/>
      <c r="R18" s="24"/>
      <c r="S18" s="24"/>
      <c r="T18" s="26"/>
      <c r="U18" s="24"/>
    </row>
    <row r="19" spans="1:21" ht="13.5" customHeight="1">
      <c r="A19" s="593">
        <v>8</v>
      </c>
      <c r="B19" s="594" t="s">
        <v>234</v>
      </c>
      <c r="C19" s="593">
        <v>0</v>
      </c>
      <c r="D19" s="593">
        <v>9</v>
      </c>
      <c r="E19" s="594" t="s">
        <v>234</v>
      </c>
      <c r="F19" s="593">
        <v>0</v>
      </c>
      <c r="G19" s="595">
        <f t="shared" si="0"/>
        <v>20</v>
      </c>
      <c r="H19" s="595">
        <v>7.7</v>
      </c>
      <c r="I19" s="595">
        <f t="shared" si="1"/>
        <v>154</v>
      </c>
      <c r="J19" s="596">
        <v>93.301000000000002</v>
      </c>
      <c r="K19" s="596">
        <v>93.251000000000005</v>
      </c>
      <c r="L19" s="596">
        <f t="shared" si="2"/>
        <v>4.9999999999997158E-2</v>
      </c>
      <c r="M19" s="597">
        <v>0.32</v>
      </c>
      <c r="N19" s="598">
        <f t="shared" si="3"/>
        <v>56.979999999999563</v>
      </c>
      <c r="O19" s="604"/>
      <c r="P19" s="24"/>
      <c r="Q19" s="25"/>
      <c r="R19" s="24"/>
      <c r="S19" s="24"/>
      <c r="T19" s="26"/>
      <c r="U19" s="24"/>
    </row>
    <row r="20" spans="1:21" ht="13.5" customHeight="1">
      <c r="A20" s="593">
        <v>9</v>
      </c>
      <c r="B20" s="594" t="s">
        <v>234</v>
      </c>
      <c r="C20" s="593">
        <v>0</v>
      </c>
      <c r="D20" s="593">
        <v>9</v>
      </c>
      <c r="E20" s="594" t="s">
        <v>234</v>
      </c>
      <c r="F20" s="593">
        <v>6</v>
      </c>
      <c r="G20" s="595">
        <v>6</v>
      </c>
      <c r="H20" s="595">
        <v>7.7</v>
      </c>
      <c r="I20" s="595">
        <f t="shared" si="1"/>
        <v>46.2</v>
      </c>
      <c r="J20" s="596">
        <v>92.2</v>
      </c>
      <c r="K20" s="596">
        <v>92.2</v>
      </c>
      <c r="L20" s="596">
        <f t="shared" si="2"/>
        <v>0</v>
      </c>
      <c r="M20" s="597">
        <v>0.32</v>
      </c>
      <c r="N20" s="598">
        <f t="shared" si="3"/>
        <v>14.784000000000001</v>
      </c>
      <c r="O20" s="604">
        <f>SUM(N11:N20)+O58</f>
        <v>605.64296000000093</v>
      </c>
      <c r="P20" s="24"/>
      <c r="Q20" s="25"/>
      <c r="R20" s="24"/>
      <c r="S20" s="24"/>
      <c r="T20" s="26"/>
      <c r="U20" s="24"/>
    </row>
    <row r="21" spans="1:21" ht="13.5" customHeight="1">
      <c r="A21" s="809" t="s">
        <v>97</v>
      </c>
      <c r="B21" s="810"/>
      <c r="C21" s="810"/>
      <c r="D21" s="810"/>
      <c r="E21" s="810"/>
      <c r="F21" s="810"/>
      <c r="G21" s="810"/>
      <c r="H21" s="810"/>
      <c r="I21" s="810"/>
      <c r="J21" s="810"/>
      <c r="K21" s="810"/>
      <c r="L21" s="810"/>
      <c r="M21" s="810"/>
      <c r="N21" s="811"/>
      <c r="O21" s="604"/>
      <c r="P21" s="24"/>
      <c r="Q21" s="25"/>
      <c r="R21" s="24"/>
      <c r="S21" s="24"/>
      <c r="T21" s="26"/>
      <c r="U21" s="24"/>
    </row>
    <row r="22" spans="1:21" ht="13.5" customHeight="1">
      <c r="A22" s="593">
        <v>0</v>
      </c>
      <c r="B22" s="594" t="s">
        <v>234</v>
      </c>
      <c r="C22" s="593">
        <v>3.7</v>
      </c>
      <c r="D22" s="593">
        <v>1</v>
      </c>
      <c r="E22" s="594" t="s">
        <v>234</v>
      </c>
      <c r="F22" s="593">
        <v>0</v>
      </c>
      <c r="G22" s="595">
        <f>((D22-A22)*20)+F22-C22</f>
        <v>16.3</v>
      </c>
      <c r="H22" s="595">
        <v>7.7</v>
      </c>
      <c r="I22" s="595">
        <f>H22*G22</f>
        <v>125.51</v>
      </c>
      <c r="J22" s="596">
        <v>99.87</v>
      </c>
      <c r="K22" s="596">
        <v>99.891000000000005</v>
      </c>
      <c r="L22" s="599">
        <f t="shared" si="2"/>
        <v>-2.1000000000000796E-2</v>
      </c>
      <c r="M22" s="597">
        <v>0.32</v>
      </c>
      <c r="N22" s="598">
        <f t="shared" si="3"/>
        <v>37.527489999999901</v>
      </c>
      <c r="O22" s="604"/>
      <c r="P22" s="24"/>
      <c r="Q22" s="25"/>
      <c r="R22" s="24"/>
      <c r="S22" s="24"/>
      <c r="T22" s="26"/>
      <c r="U22" s="24"/>
    </row>
    <row r="23" spans="1:21" ht="13.5" customHeight="1">
      <c r="A23" s="593">
        <v>1</v>
      </c>
      <c r="B23" s="594" t="s">
        <v>234</v>
      </c>
      <c r="C23" s="593">
        <v>0</v>
      </c>
      <c r="D23" s="593">
        <v>2</v>
      </c>
      <c r="E23" s="594" t="s">
        <v>234</v>
      </c>
      <c r="F23" s="593">
        <v>0</v>
      </c>
      <c r="G23" s="595">
        <f t="shared" ref="G23:G30" si="4">((D23-A23)*20)+F23-C23</f>
        <v>20</v>
      </c>
      <c r="H23" s="595">
        <v>7.7</v>
      </c>
      <c r="I23" s="595">
        <f t="shared" ref="I23:I31" si="5">H23*G23</f>
        <v>154</v>
      </c>
      <c r="J23" s="596">
        <v>99.783000000000001</v>
      </c>
      <c r="K23" s="596">
        <v>99.75</v>
      </c>
      <c r="L23" s="596">
        <f t="shared" si="2"/>
        <v>3.3000000000001251E-2</v>
      </c>
      <c r="M23" s="597">
        <v>0.32</v>
      </c>
      <c r="N23" s="598">
        <f t="shared" si="3"/>
        <v>54.362000000000194</v>
      </c>
      <c r="O23" s="604"/>
      <c r="P23" s="24"/>
      <c r="Q23" s="25"/>
      <c r="R23" s="24"/>
      <c r="S23" s="24"/>
      <c r="T23" s="26"/>
      <c r="U23" s="24"/>
    </row>
    <row r="24" spans="1:21" ht="13.5" customHeight="1">
      <c r="A24" s="593">
        <v>2</v>
      </c>
      <c r="B24" s="594" t="s">
        <v>234</v>
      </c>
      <c r="C24" s="593">
        <v>0</v>
      </c>
      <c r="D24" s="593">
        <v>3</v>
      </c>
      <c r="E24" s="594" t="s">
        <v>234</v>
      </c>
      <c r="F24" s="593">
        <v>0</v>
      </c>
      <c r="G24" s="595">
        <f t="shared" si="4"/>
        <v>20</v>
      </c>
      <c r="H24" s="595">
        <v>7.7</v>
      </c>
      <c r="I24" s="595">
        <f t="shared" si="5"/>
        <v>154</v>
      </c>
      <c r="J24" s="596">
        <v>99.715000000000003</v>
      </c>
      <c r="K24" s="596">
        <v>99.528000000000006</v>
      </c>
      <c r="L24" s="596">
        <f t="shared" si="2"/>
        <v>0.18699999999999761</v>
      </c>
      <c r="M24" s="597">
        <v>0.32</v>
      </c>
      <c r="N24" s="598">
        <f t="shared" si="3"/>
        <v>78.077999999999633</v>
      </c>
      <c r="O24" s="604"/>
      <c r="P24" s="24"/>
      <c r="Q24" s="25"/>
      <c r="R24" s="24"/>
      <c r="S24" s="24"/>
      <c r="T24" s="26"/>
      <c r="U24" s="24"/>
    </row>
    <row r="25" spans="1:21" ht="13.5" customHeight="1">
      <c r="A25" s="593">
        <v>3</v>
      </c>
      <c r="B25" s="594" t="s">
        <v>234</v>
      </c>
      <c r="C25" s="593">
        <v>0</v>
      </c>
      <c r="D25" s="593">
        <v>4</v>
      </c>
      <c r="E25" s="594" t="s">
        <v>234</v>
      </c>
      <c r="F25" s="593">
        <v>0</v>
      </c>
      <c r="G25" s="595">
        <f t="shared" si="4"/>
        <v>20</v>
      </c>
      <c r="H25" s="595">
        <v>7.7</v>
      </c>
      <c r="I25" s="595">
        <f t="shared" si="5"/>
        <v>154</v>
      </c>
      <c r="J25" s="596">
        <v>99.197999999999993</v>
      </c>
      <c r="K25" s="596">
        <v>99.046000000000006</v>
      </c>
      <c r="L25" s="596">
        <f t="shared" si="2"/>
        <v>0.15199999999998681</v>
      </c>
      <c r="M25" s="597">
        <v>0.32</v>
      </c>
      <c r="N25" s="598">
        <f t="shared" si="3"/>
        <v>72.68799999999797</v>
      </c>
      <c r="O25" s="604"/>
      <c r="P25" s="24"/>
      <c r="Q25" s="25"/>
      <c r="R25" s="24"/>
      <c r="S25" s="24"/>
      <c r="T25" s="26"/>
      <c r="U25" s="24"/>
    </row>
    <row r="26" spans="1:21" ht="13.5" customHeight="1">
      <c r="A26" s="593">
        <v>4</v>
      </c>
      <c r="B26" s="594" t="s">
        <v>234</v>
      </c>
      <c r="C26" s="593">
        <v>0</v>
      </c>
      <c r="D26" s="593">
        <v>5</v>
      </c>
      <c r="E26" s="594" t="s">
        <v>234</v>
      </c>
      <c r="F26" s="593">
        <v>0</v>
      </c>
      <c r="G26" s="595">
        <f t="shared" si="4"/>
        <v>20</v>
      </c>
      <c r="H26" s="595">
        <v>7.7</v>
      </c>
      <c r="I26" s="595">
        <f t="shared" si="5"/>
        <v>154</v>
      </c>
      <c r="J26" s="596">
        <v>98.671000000000006</v>
      </c>
      <c r="K26" s="596">
        <v>99.484999999999999</v>
      </c>
      <c r="L26" s="599">
        <f t="shared" si="2"/>
        <v>-0.81399999999999295</v>
      </c>
      <c r="M26" s="597">
        <v>0.32</v>
      </c>
      <c r="N26" s="598">
        <f t="shared" si="3"/>
        <v>-76.075999999998913</v>
      </c>
      <c r="O26" s="604"/>
      <c r="P26" s="24"/>
      <c r="Q26" s="25"/>
      <c r="R26" s="24"/>
      <c r="S26" s="24"/>
      <c r="T26" s="26"/>
      <c r="U26" s="24"/>
    </row>
    <row r="27" spans="1:21" ht="13.5" customHeight="1">
      <c r="A27" s="593">
        <v>5</v>
      </c>
      <c r="B27" s="594" t="s">
        <v>234</v>
      </c>
      <c r="C27" s="593">
        <v>0</v>
      </c>
      <c r="D27" s="593">
        <v>6</v>
      </c>
      <c r="E27" s="594" t="s">
        <v>234</v>
      </c>
      <c r="F27" s="593">
        <v>0</v>
      </c>
      <c r="G27" s="595">
        <f t="shared" si="4"/>
        <v>20</v>
      </c>
      <c r="H27" s="595">
        <v>7.7</v>
      </c>
      <c r="I27" s="595">
        <f t="shared" si="5"/>
        <v>154</v>
      </c>
      <c r="J27" s="596">
        <v>98.003</v>
      </c>
      <c r="K27" s="596">
        <v>97.924000000000007</v>
      </c>
      <c r="L27" s="596">
        <f t="shared" si="2"/>
        <v>7.899999999999352E-2</v>
      </c>
      <c r="M27" s="597">
        <v>0.32</v>
      </c>
      <c r="N27" s="598">
        <f t="shared" si="3"/>
        <v>61.445999999999003</v>
      </c>
      <c r="O27" s="604"/>
      <c r="P27" s="24"/>
      <c r="Q27" s="25"/>
      <c r="R27" s="24"/>
      <c r="S27" s="24"/>
      <c r="T27" s="26"/>
      <c r="U27" s="24"/>
    </row>
    <row r="28" spans="1:21" ht="13.5" customHeight="1">
      <c r="A28" s="593">
        <v>6</v>
      </c>
      <c r="B28" s="594" t="s">
        <v>234</v>
      </c>
      <c r="C28" s="593">
        <v>0</v>
      </c>
      <c r="D28" s="593">
        <v>7</v>
      </c>
      <c r="E28" s="594" t="s">
        <v>234</v>
      </c>
      <c r="F28" s="593">
        <v>0</v>
      </c>
      <c r="G28" s="595">
        <f t="shared" si="4"/>
        <v>20</v>
      </c>
      <c r="H28" s="595">
        <v>7.7</v>
      </c>
      <c r="I28" s="595">
        <f t="shared" si="5"/>
        <v>154</v>
      </c>
      <c r="J28" s="596">
        <v>97.34</v>
      </c>
      <c r="K28" s="596">
        <v>97.287000000000006</v>
      </c>
      <c r="L28" s="596">
        <f t="shared" si="2"/>
        <v>5.2999999999997272E-2</v>
      </c>
      <c r="M28" s="597">
        <v>0.32</v>
      </c>
      <c r="N28" s="598">
        <f t="shared" si="3"/>
        <v>57.441999999999581</v>
      </c>
      <c r="O28" s="604"/>
      <c r="P28" s="24"/>
      <c r="Q28" s="25"/>
      <c r="R28" s="24"/>
      <c r="S28" s="24"/>
      <c r="T28" s="26"/>
      <c r="U28" s="24"/>
    </row>
    <row r="29" spans="1:21" ht="13.5" customHeight="1">
      <c r="A29" s="593">
        <v>7</v>
      </c>
      <c r="B29" s="594" t="s">
        <v>234</v>
      </c>
      <c r="C29" s="593">
        <v>0</v>
      </c>
      <c r="D29" s="593">
        <v>8</v>
      </c>
      <c r="E29" s="594" t="s">
        <v>234</v>
      </c>
      <c r="F29" s="593">
        <v>0</v>
      </c>
      <c r="G29" s="595">
        <f t="shared" si="4"/>
        <v>20</v>
      </c>
      <c r="H29" s="595">
        <v>7.7</v>
      </c>
      <c r="I29" s="595">
        <f t="shared" si="5"/>
        <v>154</v>
      </c>
      <c r="J29" s="596">
        <v>96.337999999999994</v>
      </c>
      <c r="K29" s="596">
        <v>96.373000000000005</v>
      </c>
      <c r="L29" s="599">
        <f t="shared" si="2"/>
        <v>-3.50000000000108E-2</v>
      </c>
      <c r="M29" s="597">
        <v>0.32</v>
      </c>
      <c r="N29" s="598">
        <f t="shared" si="3"/>
        <v>43.889999999998338</v>
      </c>
      <c r="O29" s="604"/>
      <c r="P29" s="24"/>
      <c r="Q29" s="25"/>
      <c r="R29" s="24"/>
      <c r="S29" s="24"/>
      <c r="T29" s="26"/>
      <c r="U29" s="24"/>
    </row>
    <row r="30" spans="1:21" ht="13.5" customHeight="1">
      <c r="A30" s="593">
        <v>8</v>
      </c>
      <c r="B30" s="594" t="s">
        <v>234</v>
      </c>
      <c r="C30" s="593">
        <v>0</v>
      </c>
      <c r="D30" s="593">
        <v>9</v>
      </c>
      <c r="E30" s="594" t="s">
        <v>234</v>
      </c>
      <c r="F30" s="593">
        <v>0</v>
      </c>
      <c r="G30" s="595">
        <f t="shared" si="4"/>
        <v>20</v>
      </c>
      <c r="H30" s="595">
        <v>7.7</v>
      </c>
      <c r="I30" s="595">
        <f t="shared" si="5"/>
        <v>154</v>
      </c>
      <c r="J30" s="596">
        <v>95.462999999999994</v>
      </c>
      <c r="K30" s="596">
        <v>95.384</v>
      </c>
      <c r="L30" s="596">
        <f t="shared" si="2"/>
        <v>7.899999999999352E-2</v>
      </c>
      <c r="M30" s="597">
        <v>0.32</v>
      </c>
      <c r="N30" s="598">
        <f t="shared" si="3"/>
        <v>61.445999999999003</v>
      </c>
      <c r="O30" s="604"/>
      <c r="P30" s="24"/>
      <c r="Q30" s="25"/>
      <c r="R30" s="24"/>
      <c r="S30" s="24"/>
      <c r="T30" s="26"/>
      <c r="U30" s="24"/>
    </row>
    <row r="31" spans="1:21" ht="13.5" customHeight="1">
      <c r="A31" s="593">
        <v>9</v>
      </c>
      <c r="B31" s="594" t="s">
        <v>234</v>
      </c>
      <c r="C31" s="593">
        <v>0</v>
      </c>
      <c r="D31" s="593">
        <v>9</v>
      </c>
      <c r="E31" s="594" t="s">
        <v>234</v>
      </c>
      <c r="F31" s="593">
        <v>6</v>
      </c>
      <c r="G31" s="595">
        <v>6</v>
      </c>
      <c r="H31" s="595">
        <v>7.7</v>
      </c>
      <c r="I31" s="595">
        <f t="shared" si="5"/>
        <v>46.2</v>
      </c>
      <c r="J31" s="596">
        <v>94.37</v>
      </c>
      <c r="K31" s="596">
        <v>94.394000000000005</v>
      </c>
      <c r="L31" s="599">
        <f t="shared" si="2"/>
        <v>-2.4000000000000909E-2</v>
      </c>
      <c r="M31" s="597">
        <v>0.32</v>
      </c>
      <c r="N31" s="598">
        <f t="shared" si="3"/>
        <v>13.675199999999958</v>
      </c>
      <c r="O31" s="604">
        <f>SUM(N22:N31)+O58</f>
        <v>405.57308999999469</v>
      </c>
      <c r="P31" s="24"/>
      <c r="Q31" s="25"/>
      <c r="R31" s="24"/>
      <c r="S31" s="24"/>
      <c r="T31" s="26"/>
      <c r="U31" s="24"/>
    </row>
    <row r="32" spans="1:21" ht="13.5" customHeight="1">
      <c r="A32" s="809" t="s">
        <v>98</v>
      </c>
      <c r="B32" s="810"/>
      <c r="C32" s="810"/>
      <c r="D32" s="810"/>
      <c r="E32" s="810"/>
      <c r="F32" s="810"/>
      <c r="G32" s="810"/>
      <c r="H32" s="810"/>
      <c r="I32" s="810"/>
      <c r="J32" s="810"/>
      <c r="K32" s="810"/>
      <c r="L32" s="810"/>
      <c r="M32" s="810"/>
      <c r="N32" s="811"/>
      <c r="O32" s="604"/>
      <c r="P32" s="24"/>
      <c r="Q32" s="25"/>
      <c r="R32" s="24"/>
      <c r="S32" s="24"/>
      <c r="T32" s="26"/>
      <c r="U32" s="24"/>
    </row>
    <row r="33" spans="1:21" ht="13.5" customHeight="1">
      <c r="A33" s="593">
        <v>0</v>
      </c>
      <c r="B33" s="594" t="s">
        <v>234</v>
      </c>
      <c r="C33" s="593">
        <v>3.7</v>
      </c>
      <c r="D33" s="593">
        <v>1</v>
      </c>
      <c r="E33" s="594" t="s">
        <v>234</v>
      </c>
      <c r="F33" s="593">
        <v>0</v>
      </c>
      <c r="G33" s="595">
        <f>((D33-A33)*20)+F33-C33</f>
        <v>16.3</v>
      </c>
      <c r="H33" s="595">
        <v>7.7</v>
      </c>
      <c r="I33" s="595">
        <f>H33*G33</f>
        <v>125.51</v>
      </c>
      <c r="J33" s="596">
        <v>100.1</v>
      </c>
      <c r="K33" s="596">
        <v>100.008</v>
      </c>
      <c r="L33" s="596">
        <f t="shared" si="2"/>
        <v>9.1999999999998749E-2</v>
      </c>
      <c r="M33" s="597">
        <v>0.32</v>
      </c>
      <c r="N33" s="598">
        <f t="shared" si="3"/>
        <v>51.710119999999847</v>
      </c>
      <c r="O33" s="604"/>
      <c r="P33" s="24"/>
      <c r="Q33" s="25"/>
      <c r="R33" s="24"/>
      <c r="S33" s="24"/>
      <c r="T33" s="26"/>
      <c r="U33" s="24"/>
    </row>
    <row r="34" spans="1:21" ht="13.5" customHeight="1">
      <c r="A34" s="593">
        <v>1</v>
      </c>
      <c r="B34" s="594" t="s">
        <v>234</v>
      </c>
      <c r="C34" s="593">
        <v>0</v>
      </c>
      <c r="D34" s="593">
        <v>2</v>
      </c>
      <c r="E34" s="594" t="s">
        <v>234</v>
      </c>
      <c r="F34" s="593">
        <v>0</v>
      </c>
      <c r="G34" s="595">
        <f t="shared" ref="G34:G35" si="6">((D34-A34)*20)+F34-C34</f>
        <v>20</v>
      </c>
      <c r="H34" s="595">
        <v>7.7</v>
      </c>
      <c r="I34" s="595">
        <f t="shared" ref="I34:I36" si="7">H34*G34</f>
        <v>154</v>
      </c>
      <c r="J34" s="596">
        <v>99.643000000000001</v>
      </c>
      <c r="K34" s="596">
        <v>99.772000000000006</v>
      </c>
      <c r="L34" s="599">
        <f t="shared" si="2"/>
        <v>-0.12900000000000489</v>
      </c>
      <c r="M34" s="597">
        <v>0.32</v>
      </c>
      <c r="N34" s="598">
        <f t="shared" si="3"/>
        <v>29.413999999999248</v>
      </c>
      <c r="O34" s="604"/>
      <c r="P34" s="24"/>
      <c r="Q34" s="25"/>
      <c r="R34" s="24"/>
      <c r="S34" s="24"/>
      <c r="T34" s="26"/>
      <c r="U34" s="24"/>
    </row>
    <row r="35" spans="1:21" ht="13.5" customHeight="1">
      <c r="A35" s="593">
        <v>2</v>
      </c>
      <c r="B35" s="594" t="s">
        <v>234</v>
      </c>
      <c r="C35" s="593">
        <v>0</v>
      </c>
      <c r="D35" s="593">
        <v>3</v>
      </c>
      <c r="E35" s="594" t="s">
        <v>234</v>
      </c>
      <c r="F35" s="593">
        <v>0</v>
      </c>
      <c r="G35" s="595">
        <f t="shared" si="6"/>
        <v>20</v>
      </c>
      <c r="H35" s="595">
        <v>7.7</v>
      </c>
      <c r="I35" s="595">
        <f t="shared" si="7"/>
        <v>154</v>
      </c>
      <c r="J35" s="596">
        <v>99.575000000000003</v>
      </c>
      <c r="K35" s="596">
        <v>99.543999999999997</v>
      </c>
      <c r="L35" s="596">
        <f t="shared" si="2"/>
        <v>3.1000000000005912E-2</v>
      </c>
      <c r="M35" s="597">
        <v>0.32</v>
      </c>
      <c r="N35" s="598">
        <f t="shared" si="3"/>
        <v>54.054000000000912</v>
      </c>
      <c r="O35" s="604"/>
      <c r="P35" s="24"/>
      <c r="Q35" s="25"/>
      <c r="R35" s="24"/>
      <c r="S35" s="24"/>
      <c r="T35" s="26"/>
      <c r="U35" s="24"/>
    </row>
    <row r="36" spans="1:21" ht="13.5" customHeight="1">
      <c r="A36" s="593">
        <v>3</v>
      </c>
      <c r="B36" s="594" t="s">
        <v>234</v>
      </c>
      <c r="C36" s="593">
        <v>0</v>
      </c>
      <c r="D36" s="593">
        <v>3</v>
      </c>
      <c r="E36" s="594" t="s">
        <v>234</v>
      </c>
      <c r="F36" s="593">
        <v>9</v>
      </c>
      <c r="G36" s="595">
        <v>9</v>
      </c>
      <c r="H36" s="595">
        <v>7.7</v>
      </c>
      <c r="I36" s="595">
        <f t="shared" si="7"/>
        <v>69.3</v>
      </c>
      <c r="J36" s="596">
        <v>99.29</v>
      </c>
      <c r="K36" s="596">
        <v>99.316000000000003</v>
      </c>
      <c r="L36" s="599">
        <f t="shared" si="2"/>
        <v>-2.5999999999996248E-2</v>
      </c>
      <c r="M36" s="597">
        <v>0.32</v>
      </c>
      <c r="N36" s="598">
        <f t="shared" si="3"/>
        <v>20.374200000000258</v>
      </c>
      <c r="O36" s="604">
        <f>SUM(N33:N36)</f>
        <v>155.55232000000026</v>
      </c>
      <c r="P36" s="24"/>
      <c r="Q36" s="25"/>
      <c r="R36" s="24"/>
      <c r="S36" s="24"/>
      <c r="T36" s="26"/>
      <c r="U36" s="24"/>
    </row>
    <row r="37" spans="1:21" ht="13.5" customHeight="1">
      <c r="A37" s="809" t="s">
        <v>246</v>
      </c>
      <c r="B37" s="810"/>
      <c r="C37" s="810"/>
      <c r="D37" s="810"/>
      <c r="E37" s="810"/>
      <c r="F37" s="810"/>
      <c r="G37" s="810"/>
      <c r="H37" s="810"/>
      <c r="I37" s="810"/>
      <c r="J37" s="810"/>
      <c r="K37" s="810"/>
      <c r="L37" s="810"/>
      <c r="M37" s="810"/>
      <c r="N37" s="811"/>
      <c r="O37" s="604"/>
      <c r="P37" s="24"/>
      <c r="Q37" s="25"/>
      <c r="R37" s="24"/>
      <c r="S37" s="24"/>
      <c r="T37" s="26"/>
      <c r="U37" s="24"/>
    </row>
    <row r="38" spans="1:21" ht="13.5" customHeight="1">
      <c r="A38" s="593">
        <v>0</v>
      </c>
      <c r="B38" s="594" t="s">
        <v>234</v>
      </c>
      <c r="C38" s="593">
        <v>3.7</v>
      </c>
      <c r="D38" s="593">
        <v>1</v>
      </c>
      <c r="E38" s="594" t="s">
        <v>234</v>
      </c>
      <c r="F38" s="593">
        <v>0</v>
      </c>
      <c r="G38" s="595">
        <f>((D38-A38)*20)+F38-C38</f>
        <v>16.3</v>
      </c>
      <c r="H38" s="595">
        <v>7.7</v>
      </c>
      <c r="I38" s="595">
        <f>H38*G38</f>
        <v>125.51</v>
      </c>
      <c r="J38" s="596">
        <v>100.26300000000001</v>
      </c>
      <c r="K38" s="596">
        <v>100.197</v>
      </c>
      <c r="L38" s="596">
        <f t="shared" si="2"/>
        <v>6.6000000000002501E-2</v>
      </c>
      <c r="M38" s="597">
        <v>0.32</v>
      </c>
      <c r="N38" s="598">
        <f t="shared" si="3"/>
        <v>48.446860000000314</v>
      </c>
      <c r="O38" s="604"/>
      <c r="P38" s="24"/>
      <c r="Q38" s="25"/>
      <c r="R38" s="24"/>
      <c r="S38" s="24"/>
      <c r="T38" s="26"/>
      <c r="U38" s="24"/>
    </row>
    <row r="39" spans="1:21" ht="13.5" customHeight="1">
      <c r="A39" s="593">
        <v>1</v>
      </c>
      <c r="B39" s="594" t="s">
        <v>234</v>
      </c>
      <c r="C39" s="593">
        <v>0</v>
      </c>
      <c r="D39" s="593">
        <v>2</v>
      </c>
      <c r="E39" s="594" t="s">
        <v>234</v>
      </c>
      <c r="F39" s="593">
        <v>0</v>
      </c>
      <c r="G39" s="595">
        <f t="shared" ref="G39:G47" si="8">((D39-A39)*20)+F39-C39</f>
        <v>20</v>
      </c>
      <c r="H39" s="595">
        <v>7.7</v>
      </c>
      <c r="I39" s="595">
        <f t="shared" ref="I39:I47" si="9">H39*G39</f>
        <v>154</v>
      </c>
      <c r="J39" s="596">
        <v>100.16200000000001</v>
      </c>
      <c r="K39" s="596">
        <v>100.099</v>
      </c>
      <c r="L39" s="596">
        <f t="shared" si="2"/>
        <v>6.3000000000002387E-2</v>
      </c>
      <c r="M39" s="597">
        <v>0.32</v>
      </c>
      <c r="N39" s="598">
        <f t="shared" si="3"/>
        <v>58.982000000000369</v>
      </c>
      <c r="O39" s="604"/>
      <c r="P39" s="24"/>
      <c r="Q39" s="25"/>
      <c r="R39" s="24"/>
      <c r="S39" s="24"/>
      <c r="T39" s="26"/>
      <c r="U39" s="24"/>
    </row>
    <row r="40" spans="1:21" ht="13.5" customHeight="1">
      <c r="A40" s="593">
        <v>2</v>
      </c>
      <c r="B40" s="594" t="s">
        <v>234</v>
      </c>
      <c r="C40" s="593">
        <v>0</v>
      </c>
      <c r="D40" s="593">
        <v>3</v>
      </c>
      <c r="E40" s="594" t="s">
        <v>234</v>
      </c>
      <c r="F40" s="593">
        <v>0</v>
      </c>
      <c r="G40" s="595">
        <f t="shared" si="8"/>
        <v>20</v>
      </c>
      <c r="H40" s="595">
        <v>7.7</v>
      </c>
      <c r="I40" s="595">
        <f t="shared" si="9"/>
        <v>154</v>
      </c>
      <c r="J40" s="596">
        <v>100.092</v>
      </c>
      <c r="K40" s="596">
        <v>100</v>
      </c>
      <c r="L40" s="596">
        <f t="shared" si="2"/>
        <v>9.1999999999998749E-2</v>
      </c>
      <c r="M40" s="597">
        <v>0.32</v>
      </c>
      <c r="N40" s="598">
        <f t="shared" si="3"/>
        <v>63.447999999999809</v>
      </c>
      <c r="O40" s="604"/>
      <c r="P40" s="24"/>
      <c r="Q40" s="25"/>
      <c r="R40" s="24"/>
      <c r="S40" s="24"/>
      <c r="T40" s="26"/>
      <c r="U40" s="24"/>
    </row>
    <row r="41" spans="1:21" ht="13.5" customHeight="1">
      <c r="A41" s="593">
        <v>3</v>
      </c>
      <c r="B41" s="594" t="s">
        <v>234</v>
      </c>
      <c r="C41" s="593">
        <v>0</v>
      </c>
      <c r="D41" s="593">
        <v>4</v>
      </c>
      <c r="E41" s="594" t="s">
        <v>234</v>
      </c>
      <c r="F41" s="593">
        <v>0</v>
      </c>
      <c r="G41" s="595">
        <f t="shared" si="8"/>
        <v>20</v>
      </c>
      <c r="H41" s="595">
        <v>7.7</v>
      </c>
      <c r="I41" s="595">
        <f t="shared" si="9"/>
        <v>154</v>
      </c>
      <c r="J41" s="596">
        <v>99.951999999999998</v>
      </c>
      <c r="K41" s="596">
        <v>99.858999999999995</v>
      </c>
      <c r="L41" s="596">
        <f t="shared" si="2"/>
        <v>9.3000000000003524E-2</v>
      </c>
      <c r="M41" s="597">
        <v>0.32</v>
      </c>
      <c r="N41" s="598">
        <f t="shared" si="3"/>
        <v>63.602000000000544</v>
      </c>
      <c r="O41" s="604"/>
      <c r="P41" s="24"/>
      <c r="Q41" s="25"/>
      <c r="R41" s="24"/>
      <c r="S41" s="24"/>
      <c r="T41" s="26"/>
      <c r="U41" s="24"/>
    </row>
    <row r="42" spans="1:21" ht="13.5" customHeight="1">
      <c r="A42" s="593">
        <v>4</v>
      </c>
      <c r="B42" s="594" t="s">
        <v>234</v>
      </c>
      <c r="C42" s="593">
        <v>0</v>
      </c>
      <c r="D42" s="593">
        <v>5</v>
      </c>
      <c r="E42" s="594" t="s">
        <v>234</v>
      </c>
      <c r="F42" s="593">
        <v>0</v>
      </c>
      <c r="G42" s="595">
        <f t="shared" si="8"/>
        <v>20</v>
      </c>
      <c r="H42" s="595">
        <v>7.7</v>
      </c>
      <c r="I42" s="595">
        <f t="shared" si="9"/>
        <v>154</v>
      </c>
      <c r="J42" s="596">
        <v>99.602000000000004</v>
      </c>
      <c r="K42" s="596">
        <v>99.576999999999998</v>
      </c>
      <c r="L42" s="596">
        <f t="shared" si="2"/>
        <v>2.5000000000005684E-2</v>
      </c>
      <c r="M42" s="597">
        <v>0.32</v>
      </c>
      <c r="N42" s="598">
        <f t="shared" si="3"/>
        <v>53.130000000000877</v>
      </c>
      <c r="O42" s="604"/>
      <c r="P42" s="24"/>
      <c r="Q42" s="25"/>
      <c r="R42" s="24"/>
      <c r="S42" s="24"/>
      <c r="T42" s="26"/>
      <c r="U42" s="24"/>
    </row>
    <row r="43" spans="1:21" ht="13.5" customHeight="1">
      <c r="A43" s="593">
        <v>5</v>
      </c>
      <c r="B43" s="594" t="s">
        <v>234</v>
      </c>
      <c r="C43" s="593">
        <v>0</v>
      </c>
      <c r="D43" s="593">
        <v>6</v>
      </c>
      <c r="E43" s="594" t="s">
        <v>234</v>
      </c>
      <c r="F43" s="593">
        <v>0</v>
      </c>
      <c r="G43" s="595">
        <f t="shared" si="8"/>
        <v>20</v>
      </c>
      <c r="H43" s="595">
        <v>7.7</v>
      </c>
      <c r="I43" s="595">
        <f t="shared" si="9"/>
        <v>154</v>
      </c>
      <c r="J43" s="596">
        <v>99.292000000000002</v>
      </c>
      <c r="K43" s="596">
        <v>99.245000000000005</v>
      </c>
      <c r="L43" s="596">
        <f t="shared" si="2"/>
        <v>4.6999999999997044E-2</v>
      </c>
      <c r="M43" s="597">
        <v>0.32</v>
      </c>
      <c r="N43" s="598">
        <f t="shared" si="3"/>
        <v>56.517999999999546</v>
      </c>
      <c r="O43" s="604"/>
      <c r="P43" s="24"/>
      <c r="Q43" s="25"/>
      <c r="R43" s="24"/>
      <c r="S43" s="24"/>
      <c r="T43" s="26"/>
      <c r="U43" s="24"/>
    </row>
    <row r="44" spans="1:21" ht="13.5" customHeight="1">
      <c r="A44" s="593">
        <v>6</v>
      </c>
      <c r="B44" s="594" t="s">
        <v>234</v>
      </c>
      <c r="C44" s="593">
        <v>0</v>
      </c>
      <c r="D44" s="593">
        <v>7</v>
      </c>
      <c r="E44" s="594" t="s">
        <v>234</v>
      </c>
      <c r="F44" s="593">
        <v>0</v>
      </c>
      <c r="G44" s="595">
        <f t="shared" si="8"/>
        <v>20</v>
      </c>
      <c r="H44" s="595">
        <v>7.7</v>
      </c>
      <c r="I44" s="595">
        <f t="shared" si="9"/>
        <v>154</v>
      </c>
      <c r="J44" s="596">
        <v>98.652000000000001</v>
      </c>
      <c r="K44" s="596">
        <v>98.823999999999998</v>
      </c>
      <c r="L44" s="599">
        <f t="shared" si="2"/>
        <v>-0.17199999999999704</v>
      </c>
      <c r="M44" s="597">
        <v>0.32</v>
      </c>
      <c r="N44" s="598">
        <f t="shared" si="3"/>
        <v>22.792000000000456</v>
      </c>
      <c r="O44" s="604"/>
      <c r="P44" s="24"/>
      <c r="Q44" s="25"/>
      <c r="R44" s="24"/>
      <c r="S44" s="24"/>
      <c r="T44" s="26"/>
      <c r="U44" s="24"/>
    </row>
    <row r="45" spans="1:21" ht="13.5" customHeight="1">
      <c r="A45" s="593">
        <v>7</v>
      </c>
      <c r="B45" s="594" t="s">
        <v>234</v>
      </c>
      <c r="C45" s="593">
        <v>0</v>
      </c>
      <c r="D45" s="593">
        <v>8</v>
      </c>
      <c r="E45" s="594" t="s">
        <v>234</v>
      </c>
      <c r="F45" s="593">
        <v>0</v>
      </c>
      <c r="G45" s="595">
        <f t="shared" si="8"/>
        <v>20</v>
      </c>
      <c r="H45" s="595">
        <v>7.7</v>
      </c>
      <c r="I45" s="595">
        <f t="shared" si="9"/>
        <v>154</v>
      </c>
      <c r="J45" s="596">
        <v>98.512</v>
      </c>
      <c r="K45" s="596">
        <v>98.346000000000004</v>
      </c>
      <c r="L45" s="596">
        <f t="shared" si="2"/>
        <v>0.16599999999999682</v>
      </c>
      <c r="M45" s="597">
        <v>0.32</v>
      </c>
      <c r="N45" s="598">
        <f t="shared" si="3"/>
        <v>74.843999999999511</v>
      </c>
      <c r="O45" s="604"/>
      <c r="P45" s="24"/>
      <c r="Q45" s="25"/>
      <c r="R45" s="24"/>
      <c r="S45" s="24"/>
      <c r="T45" s="26"/>
      <c r="U45" s="24"/>
    </row>
    <row r="46" spans="1:21" ht="13.5" customHeight="1">
      <c r="A46" s="593">
        <v>8</v>
      </c>
      <c r="B46" s="594" t="s">
        <v>234</v>
      </c>
      <c r="C46" s="593">
        <v>0</v>
      </c>
      <c r="D46" s="593">
        <v>9</v>
      </c>
      <c r="E46" s="594" t="s">
        <v>234</v>
      </c>
      <c r="F46" s="593">
        <v>0</v>
      </c>
      <c r="G46" s="595">
        <f t="shared" si="8"/>
        <v>20</v>
      </c>
      <c r="H46" s="595">
        <v>7.7</v>
      </c>
      <c r="I46" s="595">
        <f t="shared" si="9"/>
        <v>154</v>
      </c>
      <c r="J46" s="596">
        <v>97.912000000000006</v>
      </c>
      <c r="K46" s="596">
        <v>98.512</v>
      </c>
      <c r="L46" s="599">
        <f t="shared" si="2"/>
        <v>-0.59999999999999432</v>
      </c>
      <c r="M46" s="597">
        <v>0.32</v>
      </c>
      <c r="N46" s="598">
        <f t="shared" si="3"/>
        <v>-43.119999999999123</v>
      </c>
      <c r="O46" s="604"/>
      <c r="P46" s="24"/>
      <c r="Q46" s="25"/>
      <c r="R46" s="24"/>
      <c r="S46" s="24"/>
      <c r="T46" s="26"/>
      <c r="U46" s="24"/>
    </row>
    <row r="47" spans="1:21" ht="13.5" customHeight="1">
      <c r="A47" s="593">
        <v>9</v>
      </c>
      <c r="B47" s="594" t="s">
        <v>234</v>
      </c>
      <c r="C47" s="593">
        <v>0</v>
      </c>
      <c r="D47" s="593">
        <v>9</v>
      </c>
      <c r="E47" s="594" t="s">
        <v>234</v>
      </c>
      <c r="F47" s="593">
        <v>6</v>
      </c>
      <c r="G47" s="595">
        <f t="shared" si="8"/>
        <v>6</v>
      </c>
      <c r="H47" s="595">
        <v>7.7</v>
      </c>
      <c r="I47" s="595">
        <f t="shared" si="9"/>
        <v>46.2</v>
      </c>
      <c r="J47" s="596">
        <v>97.387</v>
      </c>
      <c r="K47" s="596">
        <v>97.912000000000006</v>
      </c>
      <c r="L47" s="599">
        <f t="shared" si="2"/>
        <v>-0.52500000000000568</v>
      </c>
      <c r="M47" s="597">
        <v>0.32</v>
      </c>
      <c r="N47" s="598">
        <f t="shared" si="3"/>
        <v>-9.4710000000002648</v>
      </c>
      <c r="O47" s="604">
        <f>SUM(N38:N47)</f>
        <v>389.17186000000203</v>
      </c>
      <c r="P47" s="24">
        <f>O36+O47+O58</f>
        <v>545.81858000000227</v>
      </c>
      <c r="Q47" s="25"/>
      <c r="R47" s="24"/>
      <c r="S47" s="24"/>
      <c r="T47" s="26"/>
      <c r="U47" s="24"/>
    </row>
    <row r="48" spans="1:21" ht="13.5" customHeight="1">
      <c r="A48" s="809" t="s">
        <v>95</v>
      </c>
      <c r="B48" s="810"/>
      <c r="C48" s="810"/>
      <c r="D48" s="810"/>
      <c r="E48" s="810"/>
      <c r="F48" s="810"/>
      <c r="G48" s="810"/>
      <c r="H48" s="810"/>
      <c r="I48" s="810"/>
      <c r="J48" s="810"/>
      <c r="K48" s="810"/>
      <c r="L48" s="810"/>
      <c r="M48" s="810"/>
      <c r="N48" s="811"/>
      <c r="O48" s="604"/>
      <c r="P48" s="24"/>
      <c r="Q48" s="25"/>
      <c r="R48" s="24"/>
      <c r="S48" s="24"/>
      <c r="T48" s="26"/>
      <c r="U48" s="24"/>
    </row>
    <row r="49" spans="1:21" ht="13.5" customHeight="1">
      <c r="A49" s="593">
        <v>0</v>
      </c>
      <c r="B49" s="594" t="s">
        <v>234</v>
      </c>
      <c r="C49" s="593">
        <v>3.7</v>
      </c>
      <c r="D49" s="593">
        <v>1</v>
      </c>
      <c r="E49" s="594" t="s">
        <v>234</v>
      </c>
      <c r="F49" s="593">
        <v>0</v>
      </c>
      <c r="G49" s="595">
        <f t="shared" ref="G49:G50" si="10">((D49-A49)*20)+F49-C49</f>
        <v>16.3</v>
      </c>
      <c r="H49" s="595">
        <v>7.7</v>
      </c>
      <c r="I49" s="595">
        <f>H49*G49</f>
        <v>125.51</v>
      </c>
      <c r="J49" s="596">
        <v>99.156999999999996</v>
      </c>
      <c r="K49" s="596">
        <v>99.13</v>
      </c>
      <c r="L49" s="596">
        <f t="shared" si="2"/>
        <v>2.7000000000001023E-2</v>
      </c>
      <c r="M49" s="597">
        <v>0.32</v>
      </c>
      <c r="N49" s="598">
        <f t="shared" si="3"/>
        <v>43.551970000000132</v>
      </c>
      <c r="O49" s="604"/>
      <c r="P49" s="24"/>
      <c r="Q49" s="25"/>
      <c r="R49" s="24"/>
      <c r="S49" s="24"/>
      <c r="T49" s="26"/>
      <c r="U49" s="24"/>
    </row>
    <row r="50" spans="1:21" ht="13.5" customHeight="1">
      <c r="A50" s="593">
        <v>1</v>
      </c>
      <c r="B50" s="594" t="s">
        <v>234</v>
      </c>
      <c r="C50" s="593">
        <v>0</v>
      </c>
      <c r="D50" s="593">
        <v>2</v>
      </c>
      <c r="E50" s="594" t="s">
        <v>234</v>
      </c>
      <c r="F50" s="593">
        <v>0</v>
      </c>
      <c r="G50" s="595">
        <f t="shared" si="10"/>
        <v>20</v>
      </c>
      <c r="H50" s="595">
        <v>7.7</v>
      </c>
      <c r="I50" s="595">
        <f t="shared" ref="I50:I51" si="11">H50*G50</f>
        <v>154</v>
      </c>
      <c r="J50" s="596">
        <v>99.287000000000006</v>
      </c>
      <c r="K50" s="596">
        <v>99.21</v>
      </c>
      <c r="L50" s="596">
        <f t="shared" si="2"/>
        <v>7.7000000000012392E-2</v>
      </c>
      <c r="M50" s="597">
        <v>0.32</v>
      </c>
      <c r="N50" s="598">
        <f t="shared" si="3"/>
        <v>61.138000000001909</v>
      </c>
      <c r="O50" s="604"/>
      <c r="P50" s="24"/>
      <c r="Q50" s="25"/>
      <c r="R50" s="24"/>
      <c r="S50" s="24"/>
      <c r="T50" s="26"/>
      <c r="U50" s="24"/>
    </row>
    <row r="51" spans="1:21" ht="13.5" customHeight="1">
      <c r="A51" s="593">
        <v>2</v>
      </c>
      <c r="B51" s="594" t="s">
        <v>234</v>
      </c>
      <c r="C51" s="593">
        <v>0</v>
      </c>
      <c r="D51" s="593">
        <v>2</v>
      </c>
      <c r="E51" s="594" t="s">
        <v>234</v>
      </c>
      <c r="F51" s="593">
        <v>18.16</v>
      </c>
      <c r="G51" s="595">
        <v>18.16</v>
      </c>
      <c r="H51" s="595">
        <v>7.7</v>
      </c>
      <c r="I51" s="595">
        <f t="shared" si="11"/>
        <v>139.83199999999999</v>
      </c>
      <c r="J51" s="596">
        <v>99.454999999999998</v>
      </c>
      <c r="K51" s="596">
        <v>99.290999999999997</v>
      </c>
      <c r="L51" s="596">
        <f t="shared" si="2"/>
        <v>0.16400000000000148</v>
      </c>
      <c r="M51" s="597">
        <v>0.32</v>
      </c>
      <c r="N51" s="598">
        <f t="shared" si="3"/>
        <v>67.678688000000207</v>
      </c>
      <c r="O51" s="604">
        <f>SUM(N49:N51)</f>
        <v>172.36865800000226</v>
      </c>
      <c r="P51" s="24"/>
      <c r="Q51" s="25"/>
      <c r="R51" s="24"/>
      <c r="S51" s="24"/>
      <c r="T51" s="26"/>
      <c r="U51" s="24"/>
    </row>
    <row r="52" spans="1:21" ht="13.5" customHeight="1">
      <c r="A52" s="809" t="s">
        <v>99</v>
      </c>
      <c r="B52" s="810"/>
      <c r="C52" s="810"/>
      <c r="D52" s="810"/>
      <c r="E52" s="810"/>
      <c r="F52" s="810"/>
      <c r="G52" s="810"/>
      <c r="H52" s="810"/>
      <c r="I52" s="810"/>
      <c r="J52" s="810"/>
      <c r="K52" s="810"/>
      <c r="L52" s="810"/>
      <c r="M52" s="810"/>
      <c r="N52" s="811"/>
      <c r="O52" s="604"/>
      <c r="P52" s="24"/>
      <c r="Q52" s="25"/>
      <c r="R52" s="24"/>
      <c r="S52" s="24"/>
      <c r="T52" s="26"/>
      <c r="U52" s="24"/>
    </row>
    <row r="53" spans="1:21" ht="13.5" customHeight="1">
      <c r="A53" s="593">
        <v>0</v>
      </c>
      <c r="B53" s="594" t="s">
        <v>234</v>
      </c>
      <c r="C53" s="593">
        <v>3.25</v>
      </c>
      <c r="D53" s="593">
        <v>1</v>
      </c>
      <c r="E53" s="594" t="s">
        <v>234</v>
      </c>
      <c r="F53" s="593">
        <v>0</v>
      </c>
      <c r="G53" s="595">
        <f t="shared" ref="G53:G56" si="12">((D53-A53)*20)+F53-C53</f>
        <v>16.75</v>
      </c>
      <c r="H53" s="595">
        <v>7.7</v>
      </c>
      <c r="I53" s="595">
        <f>H53*G53</f>
        <v>128.97499999999999</v>
      </c>
      <c r="J53" s="596">
        <v>99.42</v>
      </c>
      <c r="K53" s="596">
        <v>99.338999999999999</v>
      </c>
      <c r="L53" s="596">
        <f t="shared" si="2"/>
        <v>8.100000000000307E-2</v>
      </c>
      <c r="M53" s="597">
        <v>0.32</v>
      </c>
      <c r="N53" s="598">
        <f t="shared" si="3"/>
        <v>51.718975000000398</v>
      </c>
      <c r="O53" s="604"/>
      <c r="P53" s="24"/>
      <c r="Q53" s="25"/>
      <c r="R53" s="24"/>
      <c r="S53" s="24"/>
      <c r="T53" s="26"/>
      <c r="U53" s="24"/>
    </row>
    <row r="54" spans="1:21" ht="13.5" customHeight="1">
      <c r="A54" s="593">
        <v>1</v>
      </c>
      <c r="B54" s="594" t="s">
        <v>234</v>
      </c>
      <c r="C54" s="593">
        <v>0</v>
      </c>
      <c r="D54" s="593">
        <v>2</v>
      </c>
      <c r="E54" s="594" t="s">
        <v>234</v>
      </c>
      <c r="F54" s="593">
        <v>0</v>
      </c>
      <c r="G54" s="595">
        <f t="shared" si="12"/>
        <v>20</v>
      </c>
      <c r="H54" s="595">
        <v>7.7</v>
      </c>
      <c r="I54" s="595">
        <f t="shared" ref="I54:I56" si="13">H54*G54</f>
        <v>154</v>
      </c>
      <c r="J54" s="596">
        <v>99.022999999999996</v>
      </c>
      <c r="K54" s="596">
        <v>99.05</v>
      </c>
      <c r="L54" s="599">
        <f t="shared" si="2"/>
        <v>-2.7000000000001023E-2</v>
      </c>
      <c r="M54" s="597">
        <v>0.32</v>
      </c>
      <c r="N54" s="598">
        <f t="shared" si="3"/>
        <v>45.121999999999844</v>
      </c>
      <c r="O54" s="604"/>
      <c r="P54" s="24"/>
      <c r="Q54" s="25"/>
      <c r="R54" s="24"/>
      <c r="S54" s="24"/>
      <c r="T54" s="26"/>
      <c r="U54" s="24"/>
    </row>
    <row r="55" spans="1:21" ht="13.5" customHeight="1">
      <c r="A55" s="593">
        <v>2</v>
      </c>
      <c r="B55" s="594" t="s">
        <v>234</v>
      </c>
      <c r="C55" s="593">
        <v>0</v>
      </c>
      <c r="D55" s="593">
        <v>3</v>
      </c>
      <c r="E55" s="594" t="s">
        <v>234</v>
      </c>
      <c r="F55" s="593">
        <v>0</v>
      </c>
      <c r="G55" s="595">
        <f t="shared" si="12"/>
        <v>20</v>
      </c>
      <c r="H55" s="595">
        <v>7.7</v>
      </c>
      <c r="I55" s="595">
        <f t="shared" si="13"/>
        <v>154</v>
      </c>
      <c r="J55" s="596">
        <v>98.709000000000003</v>
      </c>
      <c r="K55" s="596">
        <v>98.762</v>
      </c>
      <c r="L55" s="599">
        <f t="shared" si="2"/>
        <v>-5.2999999999997272E-2</v>
      </c>
      <c r="M55" s="597">
        <v>0.32</v>
      </c>
      <c r="N55" s="598">
        <f t="shared" si="3"/>
        <v>41.118000000000421</v>
      </c>
      <c r="O55" s="604"/>
      <c r="P55" s="24"/>
      <c r="Q55" s="25"/>
      <c r="R55" s="24">
        <f>20-16.5</f>
        <v>3.5</v>
      </c>
      <c r="S55" s="24"/>
      <c r="T55" s="26"/>
      <c r="U55" s="24"/>
    </row>
    <row r="56" spans="1:21" ht="13.5" customHeight="1">
      <c r="A56" s="593">
        <v>3</v>
      </c>
      <c r="B56" s="594" t="s">
        <v>234</v>
      </c>
      <c r="C56" s="593">
        <v>0</v>
      </c>
      <c r="D56" s="593">
        <v>4</v>
      </c>
      <c r="E56" s="594" t="s">
        <v>234</v>
      </c>
      <c r="F56" s="593">
        <v>0</v>
      </c>
      <c r="G56" s="595">
        <f t="shared" si="12"/>
        <v>20</v>
      </c>
      <c r="H56" s="595">
        <v>7.7</v>
      </c>
      <c r="I56" s="595">
        <f t="shared" si="13"/>
        <v>154</v>
      </c>
      <c r="J56" s="596">
        <v>98.831999999999994</v>
      </c>
      <c r="K56" s="596">
        <v>98.799000000000007</v>
      </c>
      <c r="L56" s="596">
        <f t="shared" si="2"/>
        <v>3.299999999998704E-2</v>
      </c>
      <c r="M56" s="597">
        <v>0.32</v>
      </c>
      <c r="N56" s="598">
        <f t="shared" si="3"/>
        <v>54.361999999998005</v>
      </c>
      <c r="O56" s="604">
        <f>SUM(N53:N56)</f>
        <v>192.32097499999867</v>
      </c>
      <c r="P56" s="24"/>
      <c r="Q56" s="25"/>
      <c r="R56" s="24"/>
      <c r="S56" s="24"/>
      <c r="T56" s="26"/>
      <c r="U56" s="24"/>
    </row>
    <row r="57" spans="1:21" ht="13.5" customHeight="1">
      <c r="A57" s="809" t="s">
        <v>247</v>
      </c>
      <c r="B57" s="810"/>
      <c r="C57" s="810"/>
      <c r="D57" s="810"/>
      <c r="E57" s="810"/>
      <c r="F57" s="810"/>
      <c r="G57" s="810"/>
      <c r="H57" s="810"/>
      <c r="I57" s="810"/>
      <c r="J57" s="810"/>
      <c r="K57" s="810"/>
      <c r="L57" s="810"/>
      <c r="M57" s="810"/>
      <c r="N57" s="811"/>
      <c r="O57" s="604"/>
      <c r="P57" s="24"/>
      <c r="Q57" s="25"/>
      <c r="R57" s="24"/>
      <c r="S57" s="24"/>
      <c r="T57" s="26"/>
      <c r="U57" s="24"/>
    </row>
    <row r="58" spans="1:21" ht="13.5" customHeight="1">
      <c r="A58" s="600"/>
      <c r="B58" s="54"/>
      <c r="C58" s="54"/>
      <c r="D58" s="54"/>
      <c r="E58" s="54"/>
      <c r="F58" s="55"/>
      <c r="G58" s="49"/>
      <c r="H58" s="50"/>
      <c r="I58" s="53">
        <v>13.68</v>
      </c>
      <c r="J58" s="601"/>
      <c r="K58" s="601"/>
      <c r="L58" s="601"/>
      <c r="M58" s="51">
        <v>0.32</v>
      </c>
      <c r="N58" s="598">
        <f t="shared" si="3"/>
        <v>4.3776000000000002</v>
      </c>
      <c r="O58" s="603">
        <f>N58/4</f>
        <v>1.0944</v>
      </c>
    </row>
    <row r="59" spans="1:21" ht="13.5">
      <c r="A59" s="806"/>
      <c r="B59" s="807"/>
      <c r="C59" s="807"/>
      <c r="D59" s="807"/>
      <c r="E59" s="807"/>
      <c r="F59" s="808"/>
      <c r="G59" s="56"/>
      <c r="H59" s="57"/>
      <c r="I59" s="58">
        <f>SUM(I10:I58)</f>
        <v>5738.7070000000012</v>
      </c>
      <c r="J59" s="58"/>
      <c r="K59" s="58"/>
      <c r="L59" s="58"/>
      <c r="M59" s="59"/>
      <c r="N59" s="58">
        <f>SUM(N10:N58)</f>
        <v>1922.8186629999989</v>
      </c>
    </row>
  </sheetData>
  <mergeCells count="13">
    <mergeCell ref="A59:F59"/>
    <mergeCell ref="A21:N21"/>
    <mergeCell ref="A32:N32"/>
    <mergeCell ref="A37:N37"/>
    <mergeCell ref="A48:N48"/>
    <mergeCell ref="A52:N52"/>
    <mergeCell ref="A57:N57"/>
    <mergeCell ref="A10:N10"/>
    <mergeCell ref="A1:N3"/>
    <mergeCell ref="I4:N4"/>
    <mergeCell ref="I5:N6"/>
    <mergeCell ref="A8:F9"/>
    <mergeCell ref="K8:K9"/>
  </mergeCells>
  <printOptions horizontalCentered="1"/>
  <pageMargins left="0.19685039370078741" right="0.19685039370078741" top="0.59055118110236227" bottom="0.31496062992125984" header="7.874015748031496E-2" footer="0"/>
  <pageSetup paperSize="9" scale="77" orientation="portrait" r:id="rId1"/>
  <headerFooter alignWithMargins="0">
    <oddFooter>&amp;C&amp;"Arial,Negrito itálico"Gabriela Polachini
Engenheira Civil
CREA 121120804-4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showGridLines="0" view="pageBreakPreview" zoomScale="80" zoomScaleNormal="85" zoomScaleSheetLayoutView="80" workbookViewId="0">
      <selection activeCell="K23" sqref="K23"/>
    </sheetView>
  </sheetViews>
  <sheetFormatPr defaultColWidth="10.7109375" defaultRowHeight="12"/>
  <cols>
    <col min="1" max="1" width="6.7109375" style="29" customWidth="1"/>
    <col min="2" max="2" width="1.7109375" style="29" customWidth="1"/>
    <col min="3" max="3" width="8.5703125" style="29" customWidth="1"/>
    <col min="4" max="4" width="1.85546875" style="29" customWidth="1"/>
    <col min="5" max="5" width="4.28515625" style="29" customWidth="1"/>
    <col min="6" max="6" width="11.85546875" style="29" customWidth="1"/>
    <col min="7" max="11" width="12.7109375" style="29" customWidth="1"/>
    <col min="12" max="12" width="30.5703125" style="29" customWidth="1"/>
    <col min="13" max="251" width="10.7109375" style="22" customWidth="1"/>
    <col min="252" max="16384" width="10.7109375" style="22"/>
  </cols>
  <sheetData>
    <row r="1" spans="1:14" ht="15" customHeight="1">
      <c r="A1" s="820" t="str">
        <f>Escav!A1:K3</f>
        <v>PREFEITURA MUNICIPAL DE SORRISO</v>
      </c>
      <c r="B1" s="821"/>
      <c r="C1" s="821"/>
      <c r="D1" s="821"/>
      <c r="E1" s="821"/>
      <c r="F1" s="821"/>
      <c r="G1" s="821"/>
      <c r="H1" s="821"/>
      <c r="I1" s="821"/>
      <c r="J1" s="821"/>
      <c r="K1" s="822"/>
      <c r="L1" s="86" t="s">
        <v>40</v>
      </c>
      <c r="N1" s="23"/>
    </row>
    <row r="2" spans="1:14" ht="15" customHeight="1">
      <c r="A2" s="823"/>
      <c r="B2" s="824"/>
      <c r="C2" s="824"/>
      <c r="D2" s="824"/>
      <c r="E2" s="824"/>
      <c r="F2" s="824"/>
      <c r="G2" s="824"/>
      <c r="H2" s="824"/>
      <c r="I2" s="824"/>
      <c r="J2" s="824"/>
      <c r="K2" s="825"/>
      <c r="L2" s="87"/>
      <c r="N2" s="23"/>
    </row>
    <row r="3" spans="1:14" ht="15" customHeight="1">
      <c r="A3" s="826"/>
      <c r="B3" s="827"/>
      <c r="C3" s="827"/>
      <c r="D3" s="827"/>
      <c r="E3" s="827"/>
      <c r="F3" s="827"/>
      <c r="G3" s="827"/>
      <c r="H3" s="827"/>
      <c r="I3" s="827"/>
      <c r="J3" s="827"/>
      <c r="K3" s="828"/>
      <c r="L3" s="88" t="s">
        <v>20</v>
      </c>
    </row>
    <row r="4" spans="1:14" ht="15" customHeight="1">
      <c r="A4" s="89" t="s">
        <v>21</v>
      </c>
      <c r="B4" s="90"/>
      <c r="C4" s="90" t="str">
        <f>Escav!C4</f>
        <v>Execução de Pavimentação Asfáltica</v>
      </c>
      <c r="D4" s="91"/>
      <c r="E4" s="91"/>
      <c r="F4" s="91"/>
      <c r="G4" s="91"/>
      <c r="H4" s="91"/>
      <c r="I4" s="90"/>
      <c r="J4" s="91"/>
      <c r="K4" s="92"/>
      <c r="L4" s="88"/>
    </row>
    <row r="5" spans="1:14" ht="15" customHeight="1">
      <c r="A5" s="93" t="s">
        <v>23</v>
      </c>
      <c r="B5" s="94"/>
      <c r="C5" s="94" t="str">
        <f>Escav!C5</f>
        <v>Ruas do Distrito de Primaverinha</v>
      </c>
      <c r="D5" s="95"/>
      <c r="E5" s="95"/>
      <c r="F5" s="95"/>
      <c r="G5" s="95"/>
      <c r="H5" s="95"/>
      <c r="I5" s="94"/>
      <c r="J5" s="95"/>
      <c r="K5" s="96"/>
      <c r="L5" s="87" t="s">
        <v>39</v>
      </c>
    </row>
    <row r="6" spans="1:14" ht="15" customHeight="1">
      <c r="A6" s="93" t="s">
        <v>24</v>
      </c>
      <c r="B6" s="94"/>
      <c r="C6" s="94" t="str">
        <f>Escav!C6</f>
        <v>Distrito de Primaverinha</v>
      </c>
      <c r="D6" s="97"/>
      <c r="E6" s="95"/>
      <c r="F6" s="97"/>
      <c r="G6" s="97"/>
      <c r="H6" s="97"/>
      <c r="I6" s="94"/>
      <c r="J6" s="97"/>
      <c r="K6" s="96"/>
      <c r="L6" s="87" t="s">
        <v>25</v>
      </c>
    </row>
    <row r="7" spans="1:14" ht="15" customHeight="1">
      <c r="A7" s="98" t="s">
        <v>26</v>
      </c>
      <c r="B7" s="99"/>
      <c r="C7" s="100" t="s">
        <v>27</v>
      </c>
      <c r="D7" s="101"/>
      <c r="E7" s="101"/>
      <c r="F7" s="99"/>
      <c r="G7" s="100"/>
      <c r="H7" s="100"/>
      <c r="I7" s="99"/>
      <c r="J7" s="100"/>
      <c r="K7" s="102"/>
      <c r="L7" s="103"/>
    </row>
    <row r="8" spans="1:14" ht="15" customHeight="1">
      <c r="A8" s="833" t="s">
        <v>28</v>
      </c>
      <c r="B8" s="834"/>
      <c r="C8" s="834"/>
      <c r="D8" s="834"/>
      <c r="E8" s="834"/>
      <c r="F8" s="835"/>
      <c r="G8" s="209" t="s">
        <v>29</v>
      </c>
      <c r="H8" s="209" t="s">
        <v>30</v>
      </c>
      <c r="I8" s="209" t="s">
        <v>31</v>
      </c>
      <c r="J8" s="209" t="s">
        <v>38</v>
      </c>
      <c r="K8" s="209" t="s">
        <v>33</v>
      </c>
      <c r="L8" s="831" t="s">
        <v>34</v>
      </c>
    </row>
    <row r="9" spans="1:14" ht="15" customHeight="1">
      <c r="A9" s="210"/>
      <c r="B9" s="211"/>
      <c r="C9" s="212"/>
      <c r="D9" s="211"/>
      <c r="E9" s="211"/>
      <c r="F9" s="212"/>
      <c r="G9" s="213" t="s">
        <v>35</v>
      </c>
      <c r="H9" s="213" t="s">
        <v>35</v>
      </c>
      <c r="I9" s="213" t="s">
        <v>36</v>
      </c>
      <c r="J9" s="213" t="s">
        <v>35</v>
      </c>
      <c r="K9" s="213" t="s">
        <v>25</v>
      </c>
      <c r="L9" s="832"/>
    </row>
    <row r="10" spans="1:14" ht="13.5" customHeight="1">
      <c r="A10" s="803" t="s">
        <v>255</v>
      </c>
      <c r="B10" s="804"/>
      <c r="C10" s="804"/>
      <c r="D10" s="804"/>
      <c r="E10" s="804"/>
      <c r="F10" s="805"/>
      <c r="G10" s="104">
        <v>100</v>
      </c>
      <c r="H10" s="50">
        <v>9.4</v>
      </c>
      <c r="I10" s="106">
        <f>H10*G10</f>
        <v>940</v>
      </c>
      <c r="J10" s="51">
        <v>0.32</v>
      </c>
      <c r="K10" s="107">
        <f>J10*I10</f>
        <v>300.8</v>
      </c>
      <c r="L10" s="108"/>
      <c r="M10" s="27"/>
    </row>
    <row r="11" spans="1:14" ht="13.5" customHeight="1">
      <c r="A11" s="803" t="s">
        <v>256</v>
      </c>
      <c r="B11" s="804"/>
      <c r="C11" s="804"/>
      <c r="D11" s="804"/>
      <c r="E11" s="804"/>
      <c r="F11" s="805"/>
      <c r="G11" s="104">
        <v>100</v>
      </c>
      <c r="H11" s="50">
        <v>9.4</v>
      </c>
      <c r="I11" s="113">
        <f t="shared" ref="I11:I21" si="0">H11*G11</f>
        <v>940</v>
      </c>
      <c r="J11" s="51">
        <v>0.32</v>
      </c>
      <c r="K11" s="107">
        <f t="shared" ref="K11:K22" si="1">J11*I11</f>
        <v>300.8</v>
      </c>
      <c r="L11" s="108"/>
      <c r="M11" s="27"/>
    </row>
    <row r="12" spans="1:14" ht="13.5" customHeight="1">
      <c r="A12" s="109" t="s">
        <v>257</v>
      </c>
      <c r="B12" s="110"/>
      <c r="C12" s="114"/>
      <c r="D12" s="114"/>
      <c r="E12" s="114"/>
      <c r="F12" s="115"/>
      <c r="G12" s="104">
        <v>341</v>
      </c>
      <c r="H12" s="50">
        <v>6.4</v>
      </c>
      <c r="I12" s="113">
        <f t="shared" si="0"/>
        <v>2182.4</v>
      </c>
      <c r="J12" s="51">
        <v>0.32</v>
      </c>
      <c r="K12" s="107">
        <f t="shared" si="1"/>
        <v>698.36800000000005</v>
      </c>
      <c r="L12" s="108"/>
      <c r="M12" s="27"/>
    </row>
    <row r="13" spans="1:14" ht="13.5" customHeight="1">
      <c r="A13" s="109" t="s">
        <v>258</v>
      </c>
      <c r="B13" s="110"/>
      <c r="C13" s="111"/>
      <c r="D13" s="111"/>
      <c r="E13" s="111"/>
      <c r="F13" s="112"/>
      <c r="G13" s="104">
        <v>341</v>
      </c>
      <c r="H13" s="50">
        <v>6.4</v>
      </c>
      <c r="I13" s="113">
        <f t="shared" si="0"/>
        <v>2182.4</v>
      </c>
      <c r="J13" s="51">
        <v>0.32</v>
      </c>
      <c r="K13" s="107">
        <f t="shared" si="1"/>
        <v>698.36800000000005</v>
      </c>
      <c r="L13" s="108"/>
      <c r="M13" s="27"/>
    </row>
    <row r="14" spans="1:14" ht="13.5" customHeight="1">
      <c r="A14" s="109" t="s">
        <v>259</v>
      </c>
      <c r="B14" s="110"/>
      <c r="C14" s="111"/>
      <c r="D14" s="111"/>
      <c r="E14" s="111"/>
      <c r="F14" s="112"/>
      <c r="G14" s="104">
        <v>100</v>
      </c>
      <c r="H14" s="50">
        <v>9.4</v>
      </c>
      <c r="I14" s="113">
        <f t="shared" si="0"/>
        <v>940</v>
      </c>
      <c r="J14" s="51">
        <v>0.32</v>
      </c>
      <c r="K14" s="107">
        <f t="shared" si="1"/>
        <v>300.8</v>
      </c>
      <c r="L14" s="108"/>
      <c r="M14" s="27"/>
    </row>
    <row r="15" spans="1:14" ht="13.5" customHeight="1">
      <c r="A15" s="109" t="s">
        <v>260</v>
      </c>
      <c r="B15" s="110"/>
      <c r="C15" s="111"/>
      <c r="D15" s="111"/>
      <c r="E15" s="111"/>
      <c r="F15" s="112"/>
      <c r="G15" s="104">
        <v>100</v>
      </c>
      <c r="H15" s="50">
        <v>8.4</v>
      </c>
      <c r="I15" s="113">
        <f t="shared" si="0"/>
        <v>840</v>
      </c>
      <c r="J15" s="51">
        <v>0.32</v>
      </c>
      <c r="K15" s="107">
        <f t="shared" si="1"/>
        <v>268.8</v>
      </c>
      <c r="L15" s="108"/>
      <c r="M15" s="27"/>
    </row>
    <row r="16" spans="1:14" ht="13.5" customHeight="1">
      <c r="A16" s="109" t="s">
        <v>261</v>
      </c>
      <c r="B16" s="110"/>
      <c r="C16" s="111"/>
      <c r="D16" s="111"/>
      <c r="E16" s="111"/>
      <c r="F16" s="112"/>
      <c r="G16" s="104">
        <v>100</v>
      </c>
      <c r="H16" s="50">
        <v>9.4</v>
      </c>
      <c r="I16" s="113">
        <f t="shared" si="0"/>
        <v>940</v>
      </c>
      <c r="J16" s="51">
        <v>0.32</v>
      </c>
      <c r="K16" s="107">
        <f t="shared" si="1"/>
        <v>300.8</v>
      </c>
      <c r="L16" s="108"/>
      <c r="M16" s="27"/>
    </row>
    <row r="17" spans="1:13" ht="13.5" customHeight="1">
      <c r="A17" s="109" t="s">
        <v>262</v>
      </c>
      <c r="B17" s="110"/>
      <c r="C17" s="111"/>
      <c r="D17" s="111"/>
      <c r="E17" s="111"/>
      <c r="F17" s="112"/>
      <c r="G17" s="104">
        <v>100</v>
      </c>
      <c r="H17" s="50">
        <v>9.4</v>
      </c>
      <c r="I17" s="113">
        <f t="shared" si="0"/>
        <v>940</v>
      </c>
      <c r="J17" s="51">
        <v>0.32</v>
      </c>
      <c r="K17" s="107">
        <f t="shared" si="1"/>
        <v>300.8</v>
      </c>
      <c r="L17" s="108"/>
      <c r="M17" s="27"/>
    </row>
    <row r="18" spans="1:13" ht="13.5" customHeight="1">
      <c r="A18" s="109" t="s">
        <v>263</v>
      </c>
      <c r="B18" s="110"/>
      <c r="C18" s="111"/>
      <c r="D18" s="111"/>
      <c r="E18" s="111"/>
      <c r="F18" s="112"/>
      <c r="G18" s="104">
        <v>94</v>
      </c>
      <c r="H18" s="50">
        <v>8.4</v>
      </c>
      <c r="I18" s="113">
        <f t="shared" si="0"/>
        <v>789.6</v>
      </c>
      <c r="J18" s="51">
        <v>0.32</v>
      </c>
      <c r="K18" s="107">
        <f t="shared" si="1"/>
        <v>252.67200000000003</v>
      </c>
      <c r="L18" s="108"/>
      <c r="M18" s="27"/>
    </row>
    <row r="19" spans="1:13" ht="13.5" customHeight="1">
      <c r="A19" s="109" t="s">
        <v>264</v>
      </c>
      <c r="B19" s="110"/>
      <c r="C19" s="111"/>
      <c r="D19" s="111"/>
      <c r="E19" s="111"/>
      <c r="F19" s="112"/>
      <c r="G19" s="104">
        <v>94</v>
      </c>
      <c r="H19" s="50">
        <v>8.4</v>
      </c>
      <c r="I19" s="113">
        <f t="shared" si="0"/>
        <v>789.6</v>
      </c>
      <c r="J19" s="51">
        <v>0.32</v>
      </c>
      <c r="K19" s="107">
        <f t="shared" si="1"/>
        <v>252.67200000000003</v>
      </c>
      <c r="L19" s="108"/>
      <c r="M19" s="27"/>
    </row>
    <row r="20" spans="1:13" ht="13.5" customHeight="1">
      <c r="A20" s="109" t="s">
        <v>265</v>
      </c>
      <c r="B20" s="110"/>
      <c r="C20" s="111"/>
      <c r="D20" s="111"/>
      <c r="E20" s="111"/>
      <c r="F20" s="112"/>
      <c r="G20" s="104">
        <v>94</v>
      </c>
      <c r="H20" s="50">
        <v>8.4</v>
      </c>
      <c r="I20" s="113">
        <f t="shared" si="0"/>
        <v>789.6</v>
      </c>
      <c r="J20" s="51">
        <v>0.32</v>
      </c>
      <c r="K20" s="107">
        <f t="shared" si="1"/>
        <v>252.67200000000003</v>
      </c>
      <c r="L20" s="108"/>
      <c r="M20" s="27"/>
    </row>
    <row r="21" spans="1:13" ht="13.5" customHeight="1">
      <c r="A21" s="109" t="s">
        <v>266</v>
      </c>
      <c r="B21" s="110"/>
      <c r="C21" s="111"/>
      <c r="D21" s="111"/>
      <c r="E21" s="111"/>
      <c r="F21" s="112"/>
      <c r="G21" s="104">
        <v>94</v>
      </c>
      <c r="H21" s="50">
        <v>8.4</v>
      </c>
      <c r="I21" s="113">
        <f t="shared" si="0"/>
        <v>789.6</v>
      </c>
      <c r="J21" s="51">
        <v>0.32</v>
      </c>
      <c r="K21" s="107">
        <f t="shared" si="1"/>
        <v>252.67200000000003</v>
      </c>
      <c r="L21" s="108"/>
      <c r="M21" s="27"/>
    </row>
    <row r="22" spans="1:13" ht="13.5" customHeight="1">
      <c r="A22" s="116" t="s">
        <v>90</v>
      </c>
      <c r="B22" s="117"/>
      <c r="C22" s="118"/>
      <c r="D22" s="118"/>
      <c r="E22" s="118"/>
      <c r="F22" s="119"/>
      <c r="G22" s="120"/>
      <c r="H22" s="105"/>
      <c r="I22" s="113">
        <v>2220.25</v>
      </c>
      <c r="J22" s="51">
        <v>0.32</v>
      </c>
      <c r="K22" s="107">
        <f t="shared" si="1"/>
        <v>710.48</v>
      </c>
      <c r="L22" s="108"/>
      <c r="M22" s="27"/>
    </row>
    <row r="23" spans="1:13" ht="13.5" customHeight="1">
      <c r="A23" s="836"/>
      <c r="B23" s="837"/>
      <c r="C23" s="837"/>
      <c r="D23" s="837"/>
      <c r="E23" s="837"/>
      <c r="F23" s="838"/>
      <c r="G23" s="121"/>
      <c r="H23" s="122"/>
      <c r="I23" s="123">
        <f>SUM(I10:I22)</f>
        <v>15283.45</v>
      </c>
      <c r="J23" s="124"/>
      <c r="K23" s="123">
        <f>ROUND(SUM(K10:K22),3)</f>
        <v>4890.7039999999997</v>
      </c>
      <c r="L23" s="125"/>
      <c r="M23" s="27"/>
    </row>
    <row r="24" spans="1:13" ht="13.5" customHeight="1">
      <c r="A24" s="829" t="str">
        <f>Escav!A24:F24</f>
        <v>Sorriso, Fevereiro de 2020</v>
      </c>
      <c r="B24" s="830"/>
      <c r="C24" s="830"/>
      <c r="D24" s="830"/>
      <c r="E24" s="830"/>
      <c r="F24" s="830"/>
      <c r="G24" s="126"/>
      <c r="H24" s="126"/>
      <c r="I24" s="126"/>
      <c r="J24" s="126"/>
      <c r="K24" s="126" t="s">
        <v>37</v>
      </c>
      <c r="L24" s="127"/>
    </row>
    <row r="25" spans="1:13" ht="13.5" customHeight="1">
      <c r="A25" s="128"/>
      <c r="B25" s="126"/>
      <c r="C25" s="126"/>
      <c r="D25" s="126"/>
      <c r="E25" s="126"/>
      <c r="F25" s="126"/>
      <c r="G25" s="126"/>
      <c r="H25" s="126"/>
      <c r="I25" s="126"/>
      <c r="J25" s="126"/>
      <c r="K25" s="126"/>
      <c r="L25" s="127"/>
    </row>
    <row r="26" spans="1:13" ht="13.5" customHeight="1">
      <c r="A26" s="129"/>
      <c r="B26" s="130"/>
      <c r="C26" s="131"/>
      <c r="D26" s="132"/>
      <c r="E26" s="133"/>
      <c r="F26" s="130"/>
      <c r="G26" s="130"/>
      <c r="H26" s="132"/>
      <c r="I26" s="131"/>
      <c r="J26" s="130"/>
      <c r="K26" s="132"/>
      <c r="L26" s="134"/>
    </row>
    <row r="27" spans="1:13">
      <c r="A27" s="28"/>
      <c r="B27" s="28"/>
      <c r="C27" s="28"/>
      <c r="D27" s="28"/>
      <c r="E27" s="28"/>
      <c r="F27" s="28"/>
      <c r="G27" s="28"/>
      <c r="H27" s="28"/>
      <c r="I27" s="28"/>
      <c r="J27" s="28"/>
      <c r="K27" s="28"/>
      <c r="L27" s="28"/>
    </row>
  </sheetData>
  <mergeCells count="7">
    <mergeCell ref="A1:K3"/>
    <mergeCell ref="A24:F24"/>
    <mergeCell ref="L8:L9"/>
    <mergeCell ref="A8:F8"/>
    <mergeCell ref="A10:F10"/>
    <mergeCell ref="A23:F23"/>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7"/>
  <sheetViews>
    <sheetView showGridLines="0" view="pageBreakPreview" zoomScale="80" zoomScaleNormal="85" zoomScaleSheetLayoutView="80" workbookViewId="0">
      <selection activeCell="M23" sqref="M23"/>
    </sheetView>
  </sheetViews>
  <sheetFormatPr defaultColWidth="10.7109375" defaultRowHeight="12"/>
  <cols>
    <col min="1" max="1" width="6.7109375" style="29" customWidth="1"/>
    <col min="2" max="2" width="1.7109375" style="29" customWidth="1"/>
    <col min="3" max="3" width="6.7109375" style="29" customWidth="1"/>
    <col min="4" max="4" width="2.42578125" style="29" customWidth="1"/>
    <col min="5" max="5" width="1.7109375" style="29" customWidth="1"/>
    <col min="6" max="6" width="13.7109375" style="29" customWidth="1"/>
    <col min="7" max="12" width="12.7109375" style="29" customWidth="1"/>
    <col min="13" max="13" width="13.5703125" style="29" bestFit="1" customWidth="1"/>
    <col min="14" max="14" width="32.85546875" style="29" customWidth="1"/>
    <col min="15" max="253" width="10.7109375" style="22" customWidth="1"/>
    <col min="254" max="16384" width="10.7109375" style="22"/>
  </cols>
  <sheetData>
    <row r="1" spans="1:16" ht="15" customHeight="1">
      <c r="A1" s="820" t="str">
        <f>Escav!A1:K3</f>
        <v>PREFEITURA MUNICIPAL DE SORRISO</v>
      </c>
      <c r="B1" s="821"/>
      <c r="C1" s="821"/>
      <c r="D1" s="821"/>
      <c r="E1" s="821"/>
      <c r="F1" s="821"/>
      <c r="G1" s="821"/>
      <c r="H1" s="821"/>
      <c r="I1" s="821"/>
      <c r="J1" s="821"/>
      <c r="K1" s="821"/>
      <c r="L1" s="821"/>
      <c r="M1" s="822"/>
      <c r="N1" s="86"/>
      <c r="P1" s="23"/>
    </row>
    <row r="2" spans="1:16" ht="15" customHeight="1">
      <c r="A2" s="823"/>
      <c r="B2" s="824"/>
      <c r="C2" s="824"/>
      <c r="D2" s="824"/>
      <c r="E2" s="824"/>
      <c r="F2" s="824"/>
      <c r="G2" s="824"/>
      <c r="H2" s="824"/>
      <c r="I2" s="824"/>
      <c r="J2" s="824"/>
      <c r="K2" s="824"/>
      <c r="L2" s="824"/>
      <c r="M2" s="825"/>
      <c r="N2" s="87"/>
      <c r="P2" s="23"/>
    </row>
    <row r="3" spans="1:16" ht="15" customHeight="1">
      <c r="A3" s="826"/>
      <c r="B3" s="827"/>
      <c r="C3" s="827"/>
      <c r="D3" s="827"/>
      <c r="E3" s="827"/>
      <c r="F3" s="827"/>
      <c r="G3" s="827"/>
      <c r="H3" s="827"/>
      <c r="I3" s="827"/>
      <c r="J3" s="827"/>
      <c r="K3" s="827"/>
      <c r="L3" s="827"/>
      <c r="M3" s="828"/>
      <c r="N3" s="88" t="s">
        <v>20</v>
      </c>
    </row>
    <row r="4" spans="1:16" ht="15" customHeight="1">
      <c r="A4" s="136" t="s">
        <v>21</v>
      </c>
      <c r="B4" s="137"/>
      <c r="C4" s="137" t="str">
        <f>Escav!C4</f>
        <v>Execução de Pavimentação Asfáltica</v>
      </c>
      <c r="D4" s="138"/>
      <c r="E4" s="138"/>
      <c r="F4" s="138"/>
      <c r="G4" s="138"/>
      <c r="H4" s="138"/>
      <c r="I4" s="137"/>
      <c r="J4" s="138"/>
      <c r="K4" s="139"/>
      <c r="L4" s="140"/>
      <c r="M4" s="141"/>
      <c r="N4" s="87" t="s">
        <v>46</v>
      </c>
    </row>
    <row r="5" spans="1:16" ht="15" customHeight="1">
      <c r="A5" s="142" t="s">
        <v>23</v>
      </c>
      <c r="B5" s="143"/>
      <c r="C5" s="143" t="str">
        <f>Escav!C5</f>
        <v>Ruas do Distrito de Primaverinha</v>
      </c>
      <c r="D5" s="144"/>
      <c r="E5" s="144"/>
      <c r="F5" s="144"/>
      <c r="G5" s="144"/>
      <c r="H5" s="144"/>
      <c r="I5" s="143"/>
      <c r="J5" s="144"/>
      <c r="K5" s="145"/>
      <c r="L5" s="140"/>
      <c r="M5" s="141"/>
      <c r="N5" s="87" t="s">
        <v>45</v>
      </c>
    </row>
    <row r="6" spans="1:16" ht="15" customHeight="1">
      <c r="A6" s="142" t="s">
        <v>24</v>
      </c>
      <c r="B6" s="143"/>
      <c r="C6" s="143" t="str">
        <f>Escav!C6</f>
        <v>Distrito de Primaverinha</v>
      </c>
      <c r="D6" s="146"/>
      <c r="E6" s="144"/>
      <c r="F6" s="146"/>
      <c r="G6" s="146"/>
      <c r="H6" s="146"/>
      <c r="I6" s="143"/>
      <c r="J6" s="146"/>
      <c r="K6" s="145"/>
      <c r="L6" s="147"/>
      <c r="M6" s="148"/>
      <c r="N6" s="87" t="s">
        <v>41</v>
      </c>
    </row>
    <row r="7" spans="1:16" ht="15" customHeight="1">
      <c r="A7" s="149" t="s">
        <v>26</v>
      </c>
      <c r="B7" s="150"/>
      <c r="C7" s="151" t="s">
        <v>27</v>
      </c>
      <c r="D7" s="152"/>
      <c r="E7" s="152"/>
      <c r="F7" s="150"/>
      <c r="G7" s="151"/>
      <c r="H7" s="151"/>
      <c r="I7" s="150"/>
      <c r="J7" s="151"/>
      <c r="K7" s="153"/>
      <c r="L7" s="154"/>
      <c r="M7" s="155"/>
      <c r="N7" s="103"/>
    </row>
    <row r="8" spans="1:16" ht="15" customHeight="1">
      <c r="A8" s="833" t="s">
        <v>28</v>
      </c>
      <c r="B8" s="834"/>
      <c r="C8" s="834"/>
      <c r="D8" s="834"/>
      <c r="E8" s="834"/>
      <c r="F8" s="835"/>
      <c r="G8" s="209" t="s">
        <v>29</v>
      </c>
      <c r="H8" s="209" t="s">
        <v>30</v>
      </c>
      <c r="I8" s="209" t="s">
        <v>31</v>
      </c>
      <c r="J8" s="209" t="s">
        <v>38</v>
      </c>
      <c r="K8" s="209" t="s">
        <v>33</v>
      </c>
      <c r="L8" s="209" t="s">
        <v>44</v>
      </c>
      <c r="M8" s="209" t="s">
        <v>43</v>
      </c>
      <c r="N8" s="831" t="s">
        <v>34</v>
      </c>
    </row>
    <row r="9" spans="1:16" ht="15" customHeight="1">
      <c r="A9" s="210"/>
      <c r="B9" s="211"/>
      <c r="C9" s="212"/>
      <c r="D9" s="211"/>
      <c r="E9" s="211"/>
      <c r="F9" s="212"/>
      <c r="G9" s="213" t="s">
        <v>35</v>
      </c>
      <c r="H9" s="213" t="s">
        <v>35</v>
      </c>
      <c r="I9" s="214" t="s">
        <v>36</v>
      </c>
      <c r="J9" s="213" t="s">
        <v>35</v>
      </c>
      <c r="K9" s="213" t="s">
        <v>25</v>
      </c>
      <c r="L9" s="213" t="s">
        <v>42</v>
      </c>
      <c r="M9" s="213" t="s">
        <v>41</v>
      </c>
      <c r="N9" s="832"/>
    </row>
    <row r="10" spans="1:16" ht="13.5" customHeight="1">
      <c r="A10" s="803" t="s">
        <v>255</v>
      </c>
      <c r="B10" s="804"/>
      <c r="C10" s="804"/>
      <c r="D10" s="804"/>
      <c r="E10" s="804"/>
      <c r="F10" s="805"/>
      <c r="G10" s="104">
        <v>100</v>
      </c>
      <c r="H10" s="50">
        <v>9.4</v>
      </c>
      <c r="I10" s="106">
        <f>H10*G10</f>
        <v>940</v>
      </c>
      <c r="J10" s="51">
        <v>0.32</v>
      </c>
      <c r="K10" s="107">
        <f>I10*J10</f>
        <v>300.8</v>
      </c>
      <c r="L10" s="156">
        <v>0.25</v>
      </c>
      <c r="M10" s="156">
        <f t="shared" ref="M10:M22" si="0">L10*K10</f>
        <v>75.2</v>
      </c>
      <c r="N10" s="108"/>
      <c r="O10" s="27"/>
    </row>
    <row r="11" spans="1:16" ht="13.5" customHeight="1">
      <c r="A11" s="803" t="s">
        <v>256</v>
      </c>
      <c r="B11" s="804"/>
      <c r="C11" s="804"/>
      <c r="D11" s="804"/>
      <c r="E11" s="804"/>
      <c r="F11" s="805"/>
      <c r="G11" s="104">
        <v>100</v>
      </c>
      <c r="H11" s="50">
        <v>9.4</v>
      </c>
      <c r="I11" s="113">
        <f t="shared" ref="I11:I21" si="1">H11*G11</f>
        <v>940</v>
      </c>
      <c r="J11" s="51">
        <v>0.32</v>
      </c>
      <c r="K11" s="107">
        <f t="shared" ref="K11:K22" si="2">I11*J11</f>
        <v>300.8</v>
      </c>
      <c r="L11" s="156">
        <v>0.25</v>
      </c>
      <c r="M11" s="156">
        <f t="shared" si="0"/>
        <v>75.2</v>
      </c>
      <c r="N11" s="108"/>
      <c r="O11" s="27"/>
    </row>
    <row r="12" spans="1:16" ht="13.5" customHeight="1">
      <c r="A12" s="109" t="s">
        <v>257</v>
      </c>
      <c r="B12" s="110"/>
      <c r="C12" s="114"/>
      <c r="D12" s="114"/>
      <c r="E12" s="114"/>
      <c r="F12" s="115"/>
      <c r="G12" s="104">
        <v>341</v>
      </c>
      <c r="H12" s="50">
        <v>6.4</v>
      </c>
      <c r="I12" s="113">
        <f t="shared" si="1"/>
        <v>2182.4</v>
      </c>
      <c r="J12" s="51">
        <v>0.32</v>
      </c>
      <c r="K12" s="107">
        <f t="shared" si="2"/>
        <v>698.36800000000005</v>
      </c>
      <c r="L12" s="156">
        <v>0.25</v>
      </c>
      <c r="M12" s="156">
        <f t="shared" si="0"/>
        <v>174.59200000000001</v>
      </c>
      <c r="N12" s="108"/>
      <c r="O12" s="27"/>
    </row>
    <row r="13" spans="1:16" ht="13.5" customHeight="1">
      <c r="A13" s="109" t="s">
        <v>258</v>
      </c>
      <c r="B13" s="110"/>
      <c r="C13" s="111"/>
      <c r="D13" s="111"/>
      <c r="E13" s="111"/>
      <c r="F13" s="112"/>
      <c r="G13" s="104">
        <v>341</v>
      </c>
      <c r="H13" s="50">
        <v>6.4</v>
      </c>
      <c r="I13" s="113">
        <f t="shared" si="1"/>
        <v>2182.4</v>
      </c>
      <c r="J13" s="51">
        <v>0.32</v>
      </c>
      <c r="K13" s="107">
        <f t="shared" si="2"/>
        <v>698.36800000000005</v>
      </c>
      <c r="L13" s="156">
        <v>0.25</v>
      </c>
      <c r="M13" s="156">
        <f t="shared" si="0"/>
        <v>174.59200000000001</v>
      </c>
      <c r="N13" s="108"/>
      <c r="O13" s="27"/>
    </row>
    <row r="14" spans="1:16" ht="13.5" customHeight="1">
      <c r="A14" s="109" t="s">
        <v>259</v>
      </c>
      <c r="B14" s="110"/>
      <c r="C14" s="111"/>
      <c r="D14" s="111"/>
      <c r="E14" s="111"/>
      <c r="F14" s="112"/>
      <c r="G14" s="104">
        <v>100</v>
      </c>
      <c r="H14" s="50">
        <v>9.4</v>
      </c>
      <c r="I14" s="113">
        <f t="shared" si="1"/>
        <v>940</v>
      </c>
      <c r="J14" s="51">
        <v>0.32</v>
      </c>
      <c r="K14" s="107">
        <f t="shared" si="2"/>
        <v>300.8</v>
      </c>
      <c r="L14" s="156">
        <v>0.25</v>
      </c>
      <c r="M14" s="156">
        <f t="shared" si="0"/>
        <v>75.2</v>
      </c>
      <c r="N14" s="108"/>
      <c r="O14" s="27"/>
    </row>
    <row r="15" spans="1:16" ht="13.5" customHeight="1">
      <c r="A15" s="109" t="s">
        <v>260</v>
      </c>
      <c r="B15" s="110"/>
      <c r="C15" s="111"/>
      <c r="D15" s="111"/>
      <c r="E15" s="111"/>
      <c r="F15" s="112"/>
      <c r="G15" s="104">
        <v>100</v>
      </c>
      <c r="H15" s="50">
        <v>8.4</v>
      </c>
      <c r="I15" s="113">
        <f t="shared" si="1"/>
        <v>840</v>
      </c>
      <c r="J15" s="51">
        <v>0.32</v>
      </c>
      <c r="K15" s="107">
        <f t="shared" si="2"/>
        <v>268.8</v>
      </c>
      <c r="L15" s="156">
        <v>0.25</v>
      </c>
      <c r="M15" s="156">
        <f t="shared" si="0"/>
        <v>67.2</v>
      </c>
      <c r="N15" s="108"/>
      <c r="O15" s="27"/>
    </row>
    <row r="16" spans="1:16" ht="13.5" customHeight="1">
      <c r="A16" s="109" t="s">
        <v>261</v>
      </c>
      <c r="B16" s="110"/>
      <c r="C16" s="111"/>
      <c r="D16" s="111"/>
      <c r="E16" s="111"/>
      <c r="F16" s="112"/>
      <c r="G16" s="104">
        <v>100</v>
      </c>
      <c r="H16" s="50">
        <v>9.4</v>
      </c>
      <c r="I16" s="113">
        <f t="shared" si="1"/>
        <v>940</v>
      </c>
      <c r="J16" s="51">
        <v>0.32</v>
      </c>
      <c r="K16" s="107">
        <f t="shared" si="2"/>
        <v>300.8</v>
      </c>
      <c r="L16" s="156">
        <v>0.25</v>
      </c>
      <c r="M16" s="156">
        <f t="shared" ref="M16:M21" si="3">L16*K16</f>
        <v>75.2</v>
      </c>
      <c r="N16" s="108"/>
      <c r="O16" s="27"/>
    </row>
    <row r="17" spans="1:15" ht="13.5" customHeight="1">
      <c r="A17" s="109" t="s">
        <v>262</v>
      </c>
      <c r="B17" s="110"/>
      <c r="C17" s="111"/>
      <c r="D17" s="111"/>
      <c r="E17" s="111"/>
      <c r="F17" s="112"/>
      <c r="G17" s="104">
        <v>100</v>
      </c>
      <c r="H17" s="50">
        <v>9.4</v>
      </c>
      <c r="I17" s="113">
        <f t="shared" si="1"/>
        <v>940</v>
      </c>
      <c r="J17" s="51">
        <v>0.32</v>
      </c>
      <c r="K17" s="107">
        <f t="shared" si="2"/>
        <v>300.8</v>
      </c>
      <c r="L17" s="156">
        <v>0.25</v>
      </c>
      <c r="M17" s="156">
        <f t="shared" si="3"/>
        <v>75.2</v>
      </c>
      <c r="N17" s="108"/>
      <c r="O17" s="27"/>
    </row>
    <row r="18" spans="1:15" ht="13.5" customHeight="1">
      <c r="A18" s="109" t="s">
        <v>263</v>
      </c>
      <c r="B18" s="110"/>
      <c r="C18" s="111"/>
      <c r="D18" s="111"/>
      <c r="E18" s="111"/>
      <c r="F18" s="112"/>
      <c r="G18" s="104">
        <v>94</v>
      </c>
      <c r="H18" s="50">
        <v>8.4</v>
      </c>
      <c r="I18" s="113">
        <f t="shared" si="1"/>
        <v>789.6</v>
      </c>
      <c r="J18" s="51">
        <v>0.32</v>
      </c>
      <c r="K18" s="107">
        <f t="shared" si="2"/>
        <v>252.67200000000003</v>
      </c>
      <c r="L18" s="156">
        <v>0.25</v>
      </c>
      <c r="M18" s="156">
        <f t="shared" si="3"/>
        <v>63.168000000000006</v>
      </c>
      <c r="N18" s="108"/>
      <c r="O18" s="27"/>
    </row>
    <row r="19" spans="1:15" ht="13.5" customHeight="1">
      <c r="A19" s="109" t="s">
        <v>264</v>
      </c>
      <c r="B19" s="110"/>
      <c r="C19" s="111"/>
      <c r="D19" s="111"/>
      <c r="E19" s="111"/>
      <c r="F19" s="112"/>
      <c r="G19" s="104">
        <v>94</v>
      </c>
      <c r="H19" s="50">
        <v>8.4</v>
      </c>
      <c r="I19" s="113">
        <f t="shared" si="1"/>
        <v>789.6</v>
      </c>
      <c r="J19" s="51">
        <v>0.32</v>
      </c>
      <c r="K19" s="107">
        <f t="shared" si="2"/>
        <v>252.67200000000003</v>
      </c>
      <c r="L19" s="156">
        <v>0.25</v>
      </c>
      <c r="M19" s="156">
        <f t="shared" si="3"/>
        <v>63.168000000000006</v>
      </c>
      <c r="N19" s="108"/>
      <c r="O19" s="27"/>
    </row>
    <row r="20" spans="1:15" ht="13.5" customHeight="1">
      <c r="A20" s="109" t="s">
        <v>265</v>
      </c>
      <c r="B20" s="110"/>
      <c r="C20" s="111"/>
      <c r="D20" s="111"/>
      <c r="E20" s="111"/>
      <c r="F20" s="112"/>
      <c r="G20" s="104">
        <v>94</v>
      </c>
      <c r="H20" s="50">
        <v>8.4</v>
      </c>
      <c r="I20" s="113">
        <f t="shared" si="1"/>
        <v>789.6</v>
      </c>
      <c r="J20" s="51">
        <v>0.32</v>
      </c>
      <c r="K20" s="107">
        <f t="shared" si="2"/>
        <v>252.67200000000003</v>
      </c>
      <c r="L20" s="156">
        <v>0.25</v>
      </c>
      <c r="M20" s="156">
        <f t="shared" si="3"/>
        <v>63.168000000000006</v>
      </c>
      <c r="N20" s="108"/>
      <c r="O20" s="27"/>
    </row>
    <row r="21" spans="1:15" ht="13.5" customHeight="1">
      <c r="A21" s="109" t="s">
        <v>266</v>
      </c>
      <c r="B21" s="110"/>
      <c r="C21" s="111"/>
      <c r="D21" s="111"/>
      <c r="E21" s="111"/>
      <c r="F21" s="112"/>
      <c r="G21" s="104">
        <v>94</v>
      </c>
      <c r="H21" s="50">
        <v>8.4</v>
      </c>
      <c r="I21" s="113">
        <f t="shared" si="1"/>
        <v>789.6</v>
      </c>
      <c r="J21" s="51">
        <v>0.32</v>
      </c>
      <c r="K21" s="107">
        <f t="shared" si="2"/>
        <v>252.67200000000003</v>
      </c>
      <c r="L21" s="156">
        <v>0.25</v>
      </c>
      <c r="M21" s="156">
        <f t="shared" si="3"/>
        <v>63.168000000000006</v>
      </c>
      <c r="N21" s="108"/>
      <c r="O21" s="27"/>
    </row>
    <row r="22" spans="1:15" ht="13.5" customHeight="1">
      <c r="A22" s="116" t="s">
        <v>90</v>
      </c>
      <c r="B22" s="117"/>
      <c r="C22" s="118"/>
      <c r="D22" s="118"/>
      <c r="E22" s="118"/>
      <c r="F22" s="119"/>
      <c r="G22" s="120"/>
      <c r="H22" s="105"/>
      <c r="I22" s="113">
        <v>2220.25</v>
      </c>
      <c r="J22" s="51">
        <v>0.32</v>
      </c>
      <c r="K22" s="107">
        <f t="shared" si="2"/>
        <v>710.48</v>
      </c>
      <c r="L22" s="156">
        <f>(L11+L10)/2</f>
        <v>0.25</v>
      </c>
      <c r="M22" s="156">
        <f t="shared" si="0"/>
        <v>177.62</v>
      </c>
      <c r="N22" s="605"/>
      <c r="O22" s="27"/>
    </row>
    <row r="23" spans="1:15" ht="13.5" customHeight="1">
      <c r="A23" s="836"/>
      <c r="B23" s="837"/>
      <c r="C23" s="837"/>
      <c r="D23" s="837"/>
      <c r="E23" s="837"/>
      <c r="F23" s="838"/>
      <c r="G23" s="121"/>
      <c r="H23" s="122"/>
      <c r="I23" s="157"/>
      <c r="J23" s="124"/>
      <c r="K23" s="157"/>
      <c r="L23" s="158"/>
      <c r="M23" s="123">
        <f>SUM(M10:M22)</f>
        <v>1222.6760000000004</v>
      </c>
      <c r="N23" s="125"/>
      <c r="O23" s="27"/>
    </row>
    <row r="24" spans="1:15" ht="13.5" customHeight="1">
      <c r="A24" s="829"/>
      <c r="B24" s="830"/>
      <c r="C24" s="830"/>
      <c r="D24" s="830"/>
      <c r="E24" s="830"/>
      <c r="F24" s="830"/>
      <c r="G24" s="126"/>
      <c r="H24" s="126"/>
      <c r="I24" s="126"/>
      <c r="J24" s="126"/>
      <c r="K24" s="126"/>
      <c r="L24" s="126"/>
      <c r="M24" s="126"/>
      <c r="N24" s="127"/>
    </row>
    <row r="25" spans="1:15" ht="13.5" customHeight="1">
      <c r="A25" s="128"/>
      <c r="B25" s="126"/>
      <c r="C25" s="126"/>
      <c r="D25" s="126"/>
      <c r="E25" s="126"/>
      <c r="F25" s="126"/>
      <c r="G25" s="126"/>
      <c r="H25" s="126"/>
      <c r="I25" s="126"/>
      <c r="J25" s="126"/>
      <c r="K25" s="126"/>
      <c r="L25" s="126"/>
      <c r="M25" s="126"/>
      <c r="N25" s="127"/>
    </row>
    <row r="26" spans="1:15" ht="13.5" customHeight="1">
      <c r="A26" s="129"/>
      <c r="B26" s="130"/>
      <c r="C26" s="131"/>
      <c r="D26" s="132"/>
      <c r="E26" s="133"/>
      <c r="F26" s="130"/>
      <c r="G26" s="130"/>
      <c r="H26" s="132"/>
      <c r="I26" s="131"/>
      <c r="J26" s="130"/>
      <c r="K26" s="132"/>
      <c r="L26" s="130"/>
      <c r="M26" s="131"/>
      <c r="N26" s="134"/>
    </row>
    <row r="27" spans="1:15">
      <c r="A27" s="28"/>
      <c r="B27" s="28"/>
      <c r="C27" s="28"/>
      <c r="D27" s="28"/>
      <c r="E27" s="28"/>
      <c r="F27" s="28"/>
      <c r="G27" s="28"/>
      <c r="H27" s="28"/>
      <c r="I27" s="28"/>
      <c r="J27" s="28"/>
      <c r="K27" s="28"/>
      <c r="L27" s="28"/>
      <c r="M27" s="28"/>
      <c r="N27" s="28"/>
    </row>
  </sheetData>
  <mergeCells count="7">
    <mergeCell ref="A1:M3"/>
    <mergeCell ref="A24:F24"/>
    <mergeCell ref="N8:N9"/>
    <mergeCell ref="A8:F8"/>
    <mergeCell ref="A10:F10"/>
    <mergeCell ref="A23:F23"/>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2"/>
  <sheetViews>
    <sheetView showGridLines="0" view="pageBreakPreview" zoomScale="90" zoomScaleNormal="85" zoomScaleSheetLayoutView="90" workbookViewId="0">
      <selection activeCell="A10" sqref="A10:I22"/>
    </sheetView>
  </sheetViews>
  <sheetFormatPr defaultColWidth="10.7109375" defaultRowHeight="12"/>
  <cols>
    <col min="1" max="1" width="6.7109375" style="29" customWidth="1"/>
    <col min="2" max="2" width="3.85546875" style="29" customWidth="1"/>
    <col min="3" max="3" width="6.7109375" style="29" customWidth="1"/>
    <col min="4" max="4" width="3.5703125" style="29" customWidth="1"/>
    <col min="5" max="5" width="1.7109375" style="29" customWidth="1"/>
    <col min="6" max="6" width="13.42578125" style="29" customWidth="1"/>
    <col min="7" max="11" width="12.7109375" style="29" customWidth="1"/>
    <col min="12" max="12" width="30.5703125" style="29" customWidth="1"/>
    <col min="13" max="242" width="10.7109375" style="22" customWidth="1"/>
    <col min="243" max="16384" width="10.7109375" style="22"/>
  </cols>
  <sheetData>
    <row r="1" spans="1:21" ht="15" customHeight="1">
      <c r="A1" s="786" t="str">
        <f>Escav!A1:K3</f>
        <v>PREFEITURA MUNICIPAL DE SORRISO</v>
      </c>
      <c r="B1" s="787"/>
      <c r="C1" s="787"/>
      <c r="D1" s="787"/>
      <c r="E1" s="787"/>
      <c r="F1" s="787"/>
      <c r="G1" s="787"/>
      <c r="H1" s="787"/>
      <c r="I1" s="787"/>
      <c r="J1" s="787"/>
      <c r="K1" s="788"/>
      <c r="L1" s="60"/>
    </row>
    <row r="2" spans="1:21" ht="15" customHeight="1">
      <c r="A2" s="789"/>
      <c r="B2" s="790"/>
      <c r="C2" s="790"/>
      <c r="D2" s="790"/>
      <c r="E2" s="790"/>
      <c r="F2" s="790"/>
      <c r="G2" s="790"/>
      <c r="H2" s="790"/>
      <c r="I2" s="790"/>
      <c r="J2" s="790"/>
      <c r="K2" s="791"/>
      <c r="L2" s="47"/>
    </row>
    <row r="3" spans="1:21" ht="15" customHeight="1">
      <c r="A3" s="792"/>
      <c r="B3" s="793"/>
      <c r="C3" s="793"/>
      <c r="D3" s="793"/>
      <c r="E3" s="793"/>
      <c r="F3" s="793"/>
      <c r="G3" s="793"/>
      <c r="H3" s="793"/>
      <c r="I3" s="793"/>
      <c r="J3" s="793"/>
      <c r="K3" s="794"/>
      <c r="L3" s="46" t="s">
        <v>20</v>
      </c>
    </row>
    <row r="4" spans="1:21" ht="15" customHeight="1">
      <c r="A4" s="61" t="s">
        <v>21</v>
      </c>
      <c r="B4" s="62"/>
      <c r="C4" s="62" t="str">
        <f>Escav!C4</f>
        <v>Execução de Pavimentação Asfáltica</v>
      </c>
      <c r="D4" s="63"/>
      <c r="E4" s="63"/>
      <c r="F4" s="63"/>
      <c r="G4" s="63"/>
      <c r="H4" s="63"/>
      <c r="I4" s="62"/>
      <c r="J4" s="63"/>
      <c r="K4" s="64"/>
      <c r="L4" s="46"/>
    </row>
    <row r="5" spans="1:21" ht="15" customHeight="1">
      <c r="A5" s="65" t="s">
        <v>23</v>
      </c>
      <c r="B5" s="66"/>
      <c r="C5" s="66" t="str">
        <f>Escav!C5</f>
        <v>Ruas do Distrito de Primaverinha</v>
      </c>
      <c r="D5" s="67"/>
      <c r="E5" s="67"/>
      <c r="F5" s="67"/>
      <c r="G5" s="67"/>
      <c r="H5" s="67"/>
      <c r="I5" s="66"/>
      <c r="J5" s="67"/>
      <c r="K5" s="68"/>
      <c r="L5" s="47" t="s">
        <v>49</v>
      </c>
    </row>
    <row r="6" spans="1:21" ht="15" customHeight="1">
      <c r="A6" s="65" t="s">
        <v>24</v>
      </c>
      <c r="B6" s="66"/>
      <c r="C6" s="66" t="str">
        <f>Escav!C6</f>
        <v>Distrito de Primaverinha</v>
      </c>
      <c r="D6" s="69"/>
      <c r="E6" s="67"/>
      <c r="F6" s="69"/>
      <c r="G6" s="69"/>
      <c r="H6" s="69"/>
      <c r="I6" s="66"/>
      <c r="J6" s="69"/>
      <c r="K6" s="68"/>
      <c r="L6" s="47" t="s">
        <v>36</v>
      </c>
    </row>
    <row r="7" spans="1:21" ht="15" customHeight="1">
      <c r="A7" s="70" t="s">
        <v>26</v>
      </c>
      <c r="B7" s="71"/>
      <c r="C7" s="72" t="s">
        <v>27</v>
      </c>
      <c r="D7" s="73"/>
      <c r="E7" s="73"/>
      <c r="F7" s="71"/>
      <c r="G7" s="72"/>
      <c r="H7" s="72"/>
      <c r="I7" s="71"/>
      <c r="J7" s="72"/>
      <c r="K7" s="74"/>
      <c r="L7" s="48"/>
    </row>
    <row r="8" spans="1:21" ht="15" customHeight="1">
      <c r="A8" s="798" t="s">
        <v>28</v>
      </c>
      <c r="B8" s="799"/>
      <c r="C8" s="799"/>
      <c r="D8" s="799"/>
      <c r="E8" s="799"/>
      <c r="F8" s="800"/>
      <c r="G8" s="203" t="s">
        <v>29</v>
      </c>
      <c r="H8" s="203" t="s">
        <v>30</v>
      </c>
      <c r="I8" s="203" t="s">
        <v>31</v>
      </c>
      <c r="J8" s="203"/>
      <c r="K8" s="203"/>
      <c r="L8" s="801" t="s">
        <v>34</v>
      </c>
    </row>
    <row r="9" spans="1:21" ht="15" customHeight="1">
      <c r="A9" s="839"/>
      <c r="B9" s="840"/>
      <c r="C9" s="840"/>
      <c r="D9" s="840"/>
      <c r="E9" s="840"/>
      <c r="F9" s="841"/>
      <c r="G9" s="207" t="s">
        <v>35</v>
      </c>
      <c r="H9" s="207" t="s">
        <v>35</v>
      </c>
      <c r="I9" s="208" t="s">
        <v>36</v>
      </c>
      <c r="J9" s="207"/>
      <c r="K9" s="207"/>
      <c r="L9" s="802"/>
    </row>
    <row r="10" spans="1:21" ht="13.5" customHeight="1">
      <c r="A10" s="803" t="s">
        <v>255</v>
      </c>
      <c r="B10" s="804"/>
      <c r="C10" s="804"/>
      <c r="D10" s="804"/>
      <c r="E10" s="804"/>
      <c r="F10" s="805"/>
      <c r="G10" s="104">
        <v>100</v>
      </c>
      <c r="H10" s="50">
        <v>9.4</v>
      </c>
      <c r="I10" s="106">
        <f>H10*G10</f>
        <v>940</v>
      </c>
      <c r="J10" s="51"/>
      <c r="K10" s="178"/>
      <c r="L10" s="75"/>
      <c r="M10" s="27"/>
      <c r="N10" s="33"/>
      <c r="O10" s="35"/>
      <c r="P10" s="34"/>
      <c r="Q10" s="33"/>
      <c r="R10" s="36"/>
      <c r="S10" s="32"/>
      <c r="T10" s="31"/>
      <c r="U10" s="24"/>
    </row>
    <row r="11" spans="1:21" ht="13.5" customHeight="1">
      <c r="A11" s="803" t="s">
        <v>256</v>
      </c>
      <c r="B11" s="804"/>
      <c r="C11" s="804"/>
      <c r="D11" s="804"/>
      <c r="E11" s="804"/>
      <c r="F11" s="805"/>
      <c r="G11" s="104">
        <v>100</v>
      </c>
      <c r="H11" s="50">
        <v>9.4</v>
      </c>
      <c r="I11" s="113">
        <f t="shared" ref="I11:I21" si="0">H11*G11</f>
        <v>940</v>
      </c>
      <c r="J11" s="51"/>
      <c r="K11" s="178"/>
      <c r="L11" s="75"/>
      <c r="M11" s="27"/>
      <c r="N11" s="33"/>
      <c r="O11" s="35"/>
      <c r="P11" s="34"/>
      <c r="Q11" s="33"/>
      <c r="R11" s="36"/>
      <c r="S11" s="32"/>
      <c r="T11" s="31"/>
      <c r="U11" s="24"/>
    </row>
    <row r="12" spans="1:21" ht="13.5" customHeight="1">
      <c r="A12" s="109" t="s">
        <v>257</v>
      </c>
      <c r="B12" s="110"/>
      <c r="C12" s="114"/>
      <c r="D12" s="114"/>
      <c r="E12" s="114"/>
      <c r="F12" s="115"/>
      <c r="G12" s="104">
        <v>341</v>
      </c>
      <c r="H12" s="50">
        <v>6.4</v>
      </c>
      <c r="I12" s="113">
        <f t="shared" si="0"/>
        <v>2182.4</v>
      </c>
      <c r="J12" s="51"/>
      <c r="K12" s="178"/>
      <c r="L12" s="75"/>
      <c r="M12" s="27"/>
      <c r="N12" s="33"/>
      <c r="O12" s="35"/>
      <c r="P12" s="34"/>
      <c r="Q12" s="33"/>
      <c r="R12" s="36"/>
      <c r="S12" s="32"/>
      <c r="T12" s="31"/>
      <c r="U12" s="24"/>
    </row>
    <row r="13" spans="1:21" ht="13.5" customHeight="1">
      <c r="A13" s="109" t="s">
        <v>258</v>
      </c>
      <c r="B13" s="110"/>
      <c r="C13" s="111"/>
      <c r="D13" s="111"/>
      <c r="E13" s="111"/>
      <c r="F13" s="112"/>
      <c r="G13" s="104">
        <v>341</v>
      </c>
      <c r="H13" s="50">
        <v>6.4</v>
      </c>
      <c r="I13" s="113">
        <f t="shared" si="0"/>
        <v>2182.4</v>
      </c>
      <c r="J13" s="51"/>
      <c r="K13" s="178"/>
      <c r="L13" s="75"/>
      <c r="M13" s="27"/>
      <c r="N13" s="33"/>
      <c r="O13" s="35"/>
      <c r="P13" s="34"/>
      <c r="Q13" s="33"/>
      <c r="R13" s="36"/>
      <c r="S13" s="32"/>
      <c r="T13" s="31"/>
      <c r="U13" s="24"/>
    </row>
    <row r="14" spans="1:21" ht="13.5" customHeight="1">
      <c r="A14" s="109" t="s">
        <v>259</v>
      </c>
      <c r="B14" s="110"/>
      <c r="C14" s="111"/>
      <c r="D14" s="111"/>
      <c r="E14" s="111"/>
      <c r="F14" s="112"/>
      <c r="G14" s="104">
        <v>100</v>
      </c>
      <c r="H14" s="50">
        <v>9.4</v>
      </c>
      <c r="I14" s="113">
        <f t="shared" si="0"/>
        <v>940</v>
      </c>
      <c r="J14" s="51"/>
      <c r="K14" s="178"/>
      <c r="L14" s="75"/>
      <c r="M14" s="27"/>
      <c r="N14" s="33"/>
      <c r="O14" s="35"/>
      <c r="P14" s="34"/>
      <c r="Q14" s="33"/>
      <c r="R14" s="36"/>
      <c r="S14" s="32"/>
      <c r="T14" s="31"/>
      <c r="U14" s="24"/>
    </row>
    <row r="15" spans="1:21" ht="13.5" customHeight="1">
      <c r="A15" s="109" t="s">
        <v>260</v>
      </c>
      <c r="B15" s="110"/>
      <c r="C15" s="111"/>
      <c r="D15" s="111"/>
      <c r="E15" s="111"/>
      <c r="F15" s="112"/>
      <c r="G15" s="104">
        <v>100</v>
      </c>
      <c r="H15" s="50">
        <v>8.4</v>
      </c>
      <c r="I15" s="113">
        <f t="shared" si="0"/>
        <v>840</v>
      </c>
      <c r="J15" s="51"/>
      <c r="K15" s="178"/>
      <c r="L15" s="75"/>
      <c r="M15" s="27"/>
      <c r="N15" s="33"/>
      <c r="O15" s="35"/>
      <c r="P15" s="34"/>
      <c r="Q15" s="33"/>
      <c r="R15" s="36"/>
      <c r="S15" s="32"/>
      <c r="T15" s="31"/>
      <c r="U15" s="24"/>
    </row>
    <row r="16" spans="1:21" ht="13.5" customHeight="1">
      <c r="A16" s="109" t="s">
        <v>261</v>
      </c>
      <c r="B16" s="110"/>
      <c r="C16" s="111"/>
      <c r="D16" s="111"/>
      <c r="E16" s="111"/>
      <c r="F16" s="112"/>
      <c r="G16" s="104">
        <v>100</v>
      </c>
      <c r="H16" s="50">
        <v>9.4</v>
      </c>
      <c r="I16" s="113">
        <f t="shared" si="0"/>
        <v>940</v>
      </c>
      <c r="J16" s="51"/>
      <c r="K16" s="178"/>
      <c r="L16" s="75"/>
      <c r="M16" s="27"/>
      <c r="N16" s="33"/>
      <c r="O16" s="35"/>
      <c r="P16" s="34"/>
      <c r="Q16" s="33"/>
      <c r="R16" s="36"/>
      <c r="S16" s="32"/>
      <c r="T16" s="31"/>
      <c r="U16" s="24"/>
    </row>
    <row r="17" spans="1:21" ht="13.5" customHeight="1">
      <c r="A17" s="109" t="s">
        <v>262</v>
      </c>
      <c r="B17" s="110"/>
      <c r="C17" s="111"/>
      <c r="D17" s="111"/>
      <c r="E17" s="111"/>
      <c r="F17" s="112"/>
      <c r="G17" s="104">
        <v>100</v>
      </c>
      <c r="H17" s="50">
        <v>9.4</v>
      </c>
      <c r="I17" s="113">
        <f t="shared" si="0"/>
        <v>940</v>
      </c>
      <c r="J17" s="51"/>
      <c r="K17" s="178"/>
      <c r="L17" s="75"/>
      <c r="M17" s="27"/>
      <c r="N17" s="33"/>
      <c r="O17" s="35"/>
      <c r="P17" s="34"/>
      <c r="Q17" s="33"/>
      <c r="R17" s="36"/>
      <c r="S17" s="32"/>
      <c r="T17" s="31"/>
      <c r="U17" s="24"/>
    </row>
    <row r="18" spans="1:21" ht="13.5" customHeight="1">
      <c r="A18" s="109" t="s">
        <v>263</v>
      </c>
      <c r="B18" s="110"/>
      <c r="C18" s="111"/>
      <c r="D18" s="111"/>
      <c r="E18" s="111"/>
      <c r="F18" s="112"/>
      <c r="G18" s="104">
        <v>94</v>
      </c>
      <c r="H18" s="50">
        <v>8.4</v>
      </c>
      <c r="I18" s="113">
        <f t="shared" si="0"/>
        <v>789.6</v>
      </c>
      <c r="J18" s="51"/>
      <c r="K18" s="178"/>
      <c r="L18" s="75"/>
      <c r="M18" s="27"/>
      <c r="N18" s="33"/>
      <c r="O18" s="35"/>
      <c r="P18" s="34"/>
      <c r="Q18" s="33"/>
      <c r="R18" s="36"/>
      <c r="S18" s="32"/>
      <c r="T18" s="31"/>
      <c r="U18" s="24"/>
    </row>
    <row r="19" spans="1:21" ht="13.5" customHeight="1">
      <c r="A19" s="109" t="s">
        <v>264</v>
      </c>
      <c r="B19" s="110"/>
      <c r="C19" s="111"/>
      <c r="D19" s="111"/>
      <c r="E19" s="111"/>
      <c r="F19" s="112"/>
      <c r="G19" s="104">
        <v>94</v>
      </c>
      <c r="H19" s="50">
        <v>8.4</v>
      </c>
      <c r="I19" s="113">
        <f t="shared" si="0"/>
        <v>789.6</v>
      </c>
      <c r="J19" s="51"/>
      <c r="K19" s="178"/>
      <c r="L19" s="75"/>
      <c r="M19" s="27"/>
      <c r="N19" s="33"/>
      <c r="O19" s="35"/>
      <c r="P19" s="34"/>
      <c r="Q19" s="33"/>
      <c r="R19" s="36"/>
      <c r="S19" s="32"/>
      <c r="T19" s="31"/>
      <c r="U19" s="24"/>
    </row>
    <row r="20" spans="1:21" ht="13.5" customHeight="1">
      <c r="A20" s="109" t="s">
        <v>265</v>
      </c>
      <c r="B20" s="110"/>
      <c r="C20" s="111"/>
      <c r="D20" s="111"/>
      <c r="E20" s="111"/>
      <c r="F20" s="112"/>
      <c r="G20" s="104">
        <v>94</v>
      </c>
      <c r="H20" s="50">
        <v>8.4</v>
      </c>
      <c r="I20" s="113">
        <f t="shared" si="0"/>
        <v>789.6</v>
      </c>
      <c r="J20" s="51"/>
      <c r="K20" s="178"/>
      <c r="L20" s="75"/>
      <c r="M20" s="27"/>
      <c r="N20" s="33"/>
      <c r="O20" s="35"/>
      <c r="P20" s="34"/>
      <c r="Q20" s="33"/>
      <c r="R20" s="36"/>
      <c r="S20" s="32"/>
      <c r="T20" s="31"/>
      <c r="U20" s="24"/>
    </row>
    <row r="21" spans="1:21" ht="13.5" customHeight="1">
      <c r="A21" s="109" t="s">
        <v>266</v>
      </c>
      <c r="B21" s="110"/>
      <c r="C21" s="111"/>
      <c r="D21" s="111"/>
      <c r="E21" s="111"/>
      <c r="F21" s="112"/>
      <c r="G21" s="104">
        <v>94</v>
      </c>
      <c r="H21" s="50">
        <v>8.4</v>
      </c>
      <c r="I21" s="113">
        <f t="shared" si="0"/>
        <v>789.6</v>
      </c>
      <c r="J21" s="51"/>
      <c r="K21" s="178"/>
      <c r="L21" s="75"/>
      <c r="M21" s="27"/>
      <c r="N21" s="33"/>
      <c r="O21" s="35"/>
      <c r="P21" s="34"/>
      <c r="Q21" s="33"/>
      <c r="R21" s="36"/>
      <c r="S21" s="32"/>
      <c r="T21" s="31"/>
      <c r="U21" s="24"/>
    </row>
    <row r="22" spans="1:21" ht="13.5" customHeight="1">
      <c r="A22" s="116" t="s">
        <v>90</v>
      </c>
      <c r="B22" s="117"/>
      <c r="C22" s="118"/>
      <c r="D22" s="118"/>
      <c r="E22" s="118"/>
      <c r="F22" s="119"/>
      <c r="G22" s="120"/>
      <c r="H22" s="105"/>
      <c r="I22" s="113">
        <v>2220.25</v>
      </c>
      <c r="J22" s="51"/>
      <c r="K22" s="178"/>
      <c r="L22" s="75"/>
      <c r="M22" s="27"/>
      <c r="N22" s="33"/>
      <c r="O22" s="35"/>
      <c r="P22" s="34"/>
      <c r="Q22" s="33"/>
      <c r="R22" s="36"/>
      <c r="S22" s="32"/>
      <c r="T22" s="31"/>
      <c r="U22" s="24"/>
    </row>
    <row r="23" spans="1:21" ht="13.5" customHeight="1">
      <c r="A23" s="164" t="s">
        <v>48</v>
      </c>
      <c r="B23" s="165"/>
      <c r="C23" s="166"/>
      <c r="D23" s="167"/>
      <c r="E23" s="165"/>
      <c r="F23" s="168"/>
      <c r="G23" s="169"/>
      <c r="H23" s="170"/>
      <c r="I23" s="58">
        <f>TRUNC(SUM(I10:I22),2)</f>
        <v>15283.45</v>
      </c>
      <c r="J23" s="59"/>
      <c r="K23" s="179"/>
      <c r="L23" s="76"/>
      <c r="M23" s="27"/>
      <c r="N23" s="24"/>
      <c r="O23" s="24"/>
      <c r="P23" s="24"/>
      <c r="Q23" s="24"/>
      <c r="R23" s="24"/>
      <c r="S23" s="24"/>
      <c r="T23" s="24"/>
      <c r="U23" s="24"/>
    </row>
    <row r="24" spans="1:21" ht="13.5" customHeight="1">
      <c r="A24" s="795" t="str">
        <f>Escav!A24:F24</f>
        <v>Sorriso, Fevereiro de 2020</v>
      </c>
      <c r="B24" s="796"/>
      <c r="C24" s="796"/>
      <c r="D24" s="796"/>
      <c r="E24" s="796"/>
      <c r="F24" s="796"/>
      <c r="G24" s="180"/>
      <c r="H24" s="181"/>
      <c r="I24" s="182"/>
      <c r="J24" s="183"/>
      <c r="K24" s="184"/>
      <c r="L24" s="185"/>
      <c r="M24" s="27"/>
      <c r="N24" s="24"/>
      <c r="O24" s="24"/>
      <c r="P24" s="24"/>
      <c r="Q24" s="24"/>
      <c r="R24" s="24"/>
      <c r="S24" s="24"/>
      <c r="T24" s="24"/>
      <c r="U24" s="24"/>
    </row>
    <row r="25" spans="1:21" ht="13.5" customHeight="1">
      <c r="A25" s="186"/>
      <c r="B25" s="187"/>
      <c r="C25" s="188"/>
      <c r="D25" s="189"/>
      <c r="E25" s="187"/>
      <c r="F25" s="188"/>
      <c r="G25" s="190"/>
      <c r="H25" s="191"/>
      <c r="I25" s="192"/>
      <c r="J25" s="193"/>
      <c r="K25" s="194"/>
      <c r="L25" s="195"/>
      <c r="M25" s="27"/>
      <c r="N25" s="24"/>
      <c r="O25" s="24"/>
      <c r="P25" s="24"/>
      <c r="Q25" s="24"/>
      <c r="R25" s="24"/>
      <c r="S25" s="24"/>
      <c r="T25" s="24"/>
      <c r="U25" s="24"/>
    </row>
    <row r="26" spans="1:21" ht="13.5" customHeight="1">
      <c r="A26" s="196"/>
      <c r="B26" s="197"/>
      <c r="C26" s="197"/>
      <c r="D26" s="197"/>
      <c r="E26" s="197"/>
      <c r="F26" s="197"/>
      <c r="G26" s="198"/>
      <c r="H26" s="198"/>
      <c r="I26" s="198"/>
      <c r="J26" s="198"/>
      <c r="K26" s="198"/>
      <c r="L26" s="199"/>
    </row>
    <row r="27" spans="1:21">
      <c r="A27" s="28"/>
      <c r="B27" s="28"/>
      <c r="C27" s="28"/>
      <c r="D27" s="28"/>
      <c r="E27" s="28"/>
      <c r="F27" s="28"/>
      <c r="G27" s="28"/>
      <c r="H27" s="28"/>
      <c r="I27" s="28"/>
      <c r="J27" s="28"/>
      <c r="K27" s="28"/>
      <c r="L27" s="28"/>
    </row>
    <row r="32" spans="1:21">
      <c r="A32" s="22"/>
      <c r="B32" s="22"/>
      <c r="C32" s="22"/>
      <c r="D32" s="22"/>
      <c r="E32" s="22"/>
      <c r="F32" s="22"/>
      <c r="G32" s="22"/>
      <c r="H32" s="22"/>
      <c r="I32" s="22"/>
      <c r="J32" s="22"/>
      <c r="K32" s="22"/>
      <c r="L32" s="30" t="s">
        <v>47</v>
      </c>
    </row>
  </sheetData>
  <mergeCells count="7">
    <mergeCell ref="A10:F10"/>
    <mergeCell ref="L8:L9"/>
    <mergeCell ref="A24:F24"/>
    <mergeCell ref="A8:F8"/>
    <mergeCell ref="A1:K3"/>
    <mergeCell ref="A9:F9"/>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showGridLines="0" view="pageBreakPreview" zoomScale="80" zoomScaleNormal="85" zoomScaleSheetLayoutView="80" workbookViewId="0">
      <selection activeCell="O52" sqref="O52"/>
    </sheetView>
  </sheetViews>
  <sheetFormatPr defaultColWidth="10.7109375" defaultRowHeight="12"/>
  <cols>
    <col min="1" max="1" width="6.7109375" style="29" customWidth="1"/>
    <col min="2" max="2" width="1.7109375" style="29" customWidth="1"/>
    <col min="3" max="3" width="6.7109375" style="29" customWidth="1"/>
    <col min="4" max="4" width="3.28515625" style="29" customWidth="1"/>
    <col min="5" max="5" width="1.7109375" style="29" customWidth="1"/>
    <col min="6" max="6" width="14.42578125" style="29" customWidth="1"/>
    <col min="7" max="11" width="12.7109375" style="29" customWidth="1"/>
    <col min="12" max="12" width="31" style="29" customWidth="1"/>
    <col min="13" max="251" width="10.7109375" style="22" customWidth="1"/>
    <col min="252" max="16384" width="10.7109375" style="22"/>
  </cols>
  <sheetData>
    <row r="1" spans="1:14" ht="15" customHeight="1">
      <c r="A1" s="842" t="str">
        <f>Escav!A1:K3</f>
        <v>PREFEITURA MUNICIPAL DE SORRISO</v>
      </c>
      <c r="B1" s="843"/>
      <c r="C1" s="843"/>
      <c r="D1" s="843"/>
      <c r="E1" s="843"/>
      <c r="F1" s="843"/>
      <c r="G1" s="843"/>
      <c r="H1" s="843"/>
      <c r="I1" s="843"/>
      <c r="J1" s="843"/>
      <c r="K1" s="844"/>
      <c r="L1" s="171" t="s">
        <v>40</v>
      </c>
      <c r="N1" s="23"/>
    </row>
    <row r="2" spans="1:14" ht="15" customHeight="1">
      <c r="A2" s="845"/>
      <c r="B2" s="846"/>
      <c r="C2" s="846"/>
      <c r="D2" s="846"/>
      <c r="E2" s="846"/>
      <c r="F2" s="846"/>
      <c r="G2" s="846"/>
      <c r="H2" s="846"/>
      <c r="I2" s="846"/>
      <c r="J2" s="846"/>
      <c r="K2" s="847"/>
      <c r="L2" s="160"/>
      <c r="N2" s="23"/>
    </row>
    <row r="3" spans="1:14" ht="15" customHeight="1">
      <c r="A3" s="848"/>
      <c r="B3" s="849"/>
      <c r="C3" s="849"/>
      <c r="D3" s="849"/>
      <c r="E3" s="849"/>
      <c r="F3" s="849"/>
      <c r="G3" s="849"/>
      <c r="H3" s="849"/>
      <c r="I3" s="849"/>
      <c r="J3" s="849"/>
      <c r="K3" s="850"/>
      <c r="L3" s="159" t="s">
        <v>20</v>
      </c>
    </row>
    <row r="4" spans="1:14" ht="15" customHeight="1">
      <c r="A4" s="172" t="s">
        <v>21</v>
      </c>
      <c r="B4" s="62"/>
      <c r="C4" s="62" t="str">
        <f>Escav!C4</f>
        <v>Execução de Pavimentação Asfáltica</v>
      </c>
      <c r="D4" s="63"/>
      <c r="E4" s="63"/>
      <c r="F4" s="63"/>
      <c r="G4" s="63"/>
      <c r="H4" s="63"/>
      <c r="I4" s="62"/>
      <c r="J4" s="63"/>
      <c r="K4" s="64"/>
      <c r="L4" s="160" t="s">
        <v>51</v>
      </c>
    </row>
    <row r="5" spans="1:14" ht="15" customHeight="1">
      <c r="A5" s="65" t="s">
        <v>23</v>
      </c>
      <c r="B5" s="66"/>
      <c r="C5" s="66" t="str">
        <f>Escav!C5</f>
        <v>Ruas do Distrito de Primaverinha</v>
      </c>
      <c r="D5" s="67"/>
      <c r="E5" s="67"/>
      <c r="F5" s="67"/>
      <c r="G5" s="67"/>
      <c r="H5" s="67"/>
      <c r="I5" s="66"/>
      <c r="J5" s="67"/>
      <c r="K5" s="68"/>
      <c r="L5" s="160" t="s">
        <v>50</v>
      </c>
    </row>
    <row r="6" spans="1:14" ht="15" customHeight="1">
      <c r="A6" s="65" t="s">
        <v>24</v>
      </c>
      <c r="B6" s="66"/>
      <c r="C6" s="66" t="str">
        <f>Escav!C6</f>
        <v>Distrito de Primaverinha</v>
      </c>
      <c r="D6" s="69"/>
      <c r="E6" s="67"/>
      <c r="F6" s="69"/>
      <c r="G6" s="69"/>
      <c r="H6" s="69"/>
      <c r="I6" s="66"/>
      <c r="J6" s="69"/>
      <c r="K6" s="68"/>
      <c r="L6" s="160" t="s">
        <v>25</v>
      </c>
    </row>
    <row r="7" spans="1:14" ht="15" customHeight="1">
      <c r="A7" s="70" t="s">
        <v>26</v>
      </c>
      <c r="B7" s="71"/>
      <c r="C7" s="72" t="s">
        <v>27</v>
      </c>
      <c r="D7" s="73"/>
      <c r="E7" s="73"/>
      <c r="F7" s="71"/>
      <c r="G7" s="72"/>
      <c r="H7" s="72"/>
      <c r="I7" s="71"/>
      <c r="J7" s="72"/>
      <c r="K7" s="74"/>
      <c r="L7" s="161"/>
    </row>
    <row r="8" spans="1:14" ht="15" customHeight="1">
      <c r="A8" s="798" t="s">
        <v>28</v>
      </c>
      <c r="B8" s="799"/>
      <c r="C8" s="799"/>
      <c r="D8" s="799"/>
      <c r="E8" s="799"/>
      <c r="F8" s="800"/>
      <c r="G8" s="203" t="s">
        <v>29</v>
      </c>
      <c r="H8" s="203" t="s">
        <v>30</v>
      </c>
      <c r="I8" s="203" t="s">
        <v>31</v>
      </c>
      <c r="J8" s="203" t="s">
        <v>38</v>
      </c>
      <c r="K8" s="203" t="s">
        <v>33</v>
      </c>
      <c r="L8" s="801" t="s">
        <v>34</v>
      </c>
    </row>
    <row r="9" spans="1:14" ht="15" customHeight="1">
      <c r="A9" s="204"/>
      <c r="B9" s="205"/>
      <c r="C9" s="206"/>
      <c r="D9" s="205"/>
      <c r="E9" s="205"/>
      <c r="F9" s="206"/>
      <c r="G9" s="207" t="s">
        <v>35</v>
      </c>
      <c r="H9" s="207" t="s">
        <v>35</v>
      </c>
      <c r="I9" s="208" t="s">
        <v>36</v>
      </c>
      <c r="J9" s="207" t="s">
        <v>35</v>
      </c>
      <c r="K9" s="207" t="s">
        <v>25</v>
      </c>
      <c r="L9" s="802"/>
    </row>
    <row r="10" spans="1:14" ht="13.5" customHeight="1">
      <c r="A10" s="803" t="s">
        <v>255</v>
      </c>
      <c r="B10" s="804"/>
      <c r="C10" s="804"/>
      <c r="D10" s="804"/>
      <c r="E10" s="804"/>
      <c r="F10" s="805"/>
      <c r="G10" s="104">
        <v>100</v>
      </c>
      <c r="H10" s="50">
        <v>9</v>
      </c>
      <c r="I10" s="106">
        <f>H10*G10</f>
        <v>900</v>
      </c>
      <c r="J10" s="162">
        <v>0.15</v>
      </c>
      <c r="K10" s="163">
        <f t="shared" ref="K10:K22" si="0">I10*J10</f>
        <v>135</v>
      </c>
      <c r="L10" s="173"/>
      <c r="M10" s="27"/>
    </row>
    <row r="11" spans="1:14" ht="13.5" customHeight="1">
      <c r="A11" s="803" t="s">
        <v>256</v>
      </c>
      <c r="B11" s="804"/>
      <c r="C11" s="804"/>
      <c r="D11" s="804"/>
      <c r="E11" s="804"/>
      <c r="F11" s="805"/>
      <c r="G11" s="104">
        <v>100</v>
      </c>
      <c r="H11" s="50">
        <v>9</v>
      </c>
      <c r="I11" s="113">
        <f t="shared" ref="I11:I21" si="1">H11*G11</f>
        <v>900</v>
      </c>
      <c r="J11" s="162">
        <v>0.15</v>
      </c>
      <c r="K11" s="163">
        <f t="shared" si="0"/>
        <v>135</v>
      </c>
      <c r="L11" s="174"/>
      <c r="M11" s="27"/>
    </row>
    <row r="12" spans="1:14" ht="13.5" customHeight="1">
      <c r="A12" s="109" t="s">
        <v>257</v>
      </c>
      <c r="B12" s="110"/>
      <c r="C12" s="114"/>
      <c r="D12" s="114"/>
      <c r="E12" s="114"/>
      <c r="F12" s="115"/>
      <c r="G12" s="104">
        <v>341</v>
      </c>
      <c r="H12" s="50">
        <v>6</v>
      </c>
      <c r="I12" s="113">
        <f t="shared" si="1"/>
        <v>2046</v>
      </c>
      <c r="J12" s="162">
        <v>0.15</v>
      </c>
      <c r="K12" s="163">
        <f t="shared" si="0"/>
        <v>306.89999999999998</v>
      </c>
      <c r="L12" s="174"/>
      <c r="M12" s="27"/>
    </row>
    <row r="13" spans="1:14" ht="13.5" customHeight="1">
      <c r="A13" s="109" t="s">
        <v>258</v>
      </c>
      <c r="B13" s="110"/>
      <c r="C13" s="111"/>
      <c r="D13" s="111"/>
      <c r="E13" s="111"/>
      <c r="F13" s="112"/>
      <c r="G13" s="104">
        <v>341</v>
      </c>
      <c r="H13" s="50">
        <v>6</v>
      </c>
      <c r="I13" s="113">
        <f t="shared" si="1"/>
        <v>2046</v>
      </c>
      <c r="J13" s="162">
        <v>0.15</v>
      </c>
      <c r="K13" s="163">
        <f t="shared" si="0"/>
        <v>306.89999999999998</v>
      </c>
      <c r="L13" s="174"/>
      <c r="M13" s="27"/>
    </row>
    <row r="14" spans="1:14" ht="13.5" customHeight="1">
      <c r="A14" s="109" t="s">
        <v>259</v>
      </c>
      <c r="B14" s="110"/>
      <c r="C14" s="111"/>
      <c r="D14" s="111"/>
      <c r="E14" s="111"/>
      <c r="F14" s="112"/>
      <c r="G14" s="104">
        <v>100</v>
      </c>
      <c r="H14" s="50">
        <v>9</v>
      </c>
      <c r="I14" s="113">
        <f t="shared" si="1"/>
        <v>900</v>
      </c>
      <c r="J14" s="162">
        <v>0.15</v>
      </c>
      <c r="K14" s="163">
        <f t="shared" si="0"/>
        <v>135</v>
      </c>
      <c r="L14" s="174"/>
      <c r="M14" s="27"/>
    </row>
    <row r="15" spans="1:14" ht="13.5" customHeight="1">
      <c r="A15" s="109" t="s">
        <v>260</v>
      </c>
      <c r="B15" s="110"/>
      <c r="C15" s="111"/>
      <c r="D15" s="111"/>
      <c r="E15" s="111"/>
      <c r="F15" s="112"/>
      <c r="G15" s="104">
        <v>100</v>
      </c>
      <c r="H15" s="50">
        <v>8</v>
      </c>
      <c r="I15" s="113">
        <f t="shared" si="1"/>
        <v>800</v>
      </c>
      <c r="J15" s="162">
        <v>0.15</v>
      </c>
      <c r="K15" s="163">
        <f t="shared" si="0"/>
        <v>120</v>
      </c>
      <c r="L15" s="174"/>
      <c r="M15" s="27"/>
    </row>
    <row r="16" spans="1:14" ht="13.5" customHeight="1">
      <c r="A16" s="109" t="s">
        <v>261</v>
      </c>
      <c r="B16" s="110"/>
      <c r="C16" s="111"/>
      <c r="D16" s="111"/>
      <c r="E16" s="111"/>
      <c r="F16" s="112"/>
      <c r="G16" s="104">
        <v>100</v>
      </c>
      <c r="H16" s="50">
        <v>9</v>
      </c>
      <c r="I16" s="113">
        <f t="shared" si="1"/>
        <v>900</v>
      </c>
      <c r="J16" s="162">
        <v>0.15</v>
      </c>
      <c r="K16" s="163">
        <f t="shared" si="0"/>
        <v>135</v>
      </c>
      <c r="L16" s="174"/>
      <c r="M16" s="27"/>
    </row>
    <row r="17" spans="1:13" ht="13.5" customHeight="1">
      <c r="A17" s="109" t="s">
        <v>262</v>
      </c>
      <c r="B17" s="110"/>
      <c r="C17" s="111"/>
      <c r="D17" s="111"/>
      <c r="E17" s="111"/>
      <c r="F17" s="112"/>
      <c r="G17" s="104">
        <v>100</v>
      </c>
      <c r="H17" s="50">
        <v>9</v>
      </c>
      <c r="I17" s="113">
        <f t="shared" si="1"/>
        <v>900</v>
      </c>
      <c r="J17" s="162">
        <v>0.15</v>
      </c>
      <c r="K17" s="163">
        <f t="shared" si="0"/>
        <v>135</v>
      </c>
      <c r="L17" s="174"/>
      <c r="M17" s="27"/>
    </row>
    <row r="18" spans="1:13" ht="13.5" customHeight="1">
      <c r="A18" s="109" t="s">
        <v>263</v>
      </c>
      <c r="B18" s="110"/>
      <c r="C18" s="111"/>
      <c r="D18" s="111"/>
      <c r="E18" s="111"/>
      <c r="F18" s="112"/>
      <c r="G18" s="104">
        <v>94</v>
      </c>
      <c r="H18" s="50">
        <v>8</v>
      </c>
      <c r="I18" s="113">
        <f t="shared" si="1"/>
        <v>752</v>
      </c>
      <c r="J18" s="162">
        <v>0.15</v>
      </c>
      <c r="K18" s="163">
        <f t="shared" si="0"/>
        <v>112.8</v>
      </c>
      <c r="L18" s="174"/>
      <c r="M18" s="27"/>
    </row>
    <row r="19" spans="1:13" ht="13.5" customHeight="1">
      <c r="A19" s="109" t="s">
        <v>264</v>
      </c>
      <c r="B19" s="110"/>
      <c r="C19" s="111"/>
      <c r="D19" s="111"/>
      <c r="E19" s="111"/>
      <c r="F19" s="112"/>
      <c r="G19" s="104">
        <v>94</v>
      </c>
      <c r="H19" s="50">
        <v>8</v>
      </c>
      <c r="I19" s="113">
        <f t="shared" si="1"/>
        <v>752</v>
      </c>
      <c r="J19" s="162">
        <v>0.15</v>
      </c>
      <c r="K19" s="163">
        <f t="shared" si="0"/>
        <v>112.8</v>
      </c>
      <c r="L19" s="174"/>
      <c r="M19" s="27"/>
    </row>
    <row r="20" spans="1:13" ht="13.5" customHeight="1">
      <c r="A20" s="109" t="s">
        <v>265</v>
      </c>
      <c r="B20" s="110"/>
      <c r="C20" s="111"/>
      <c r="D20" s="111"/>
      <c r="E20" s="111"/>
      <c r="F20" s="112"/>
      <c r="G20" s="104">
        <v>94</v>
      </c>
      <c r="H20" s="50">
        <v>8</v>
      </c>
      <c r="I20" s="113">
        <f t="shared" si="1"/>
        <v>752</v>
      </c>
      <c r="J20" s="162">
        <v>0.15</v>
      </c>
      <c r="K20" s="163">
        <f t="shared" si="0"/>
        <v>112.8</v>
      </c>
      <c r="L20" s="174"/>
      <c r="M20" s="27"/>
    </row>
    <row r="21" spans="1:13" ht="13.5" customHeight="1">
      <c r="A21" s="109" t="s">
        <v>266</v>
      </c>
      <c r="B21" s="110"/>
      <c r="C21" s="111"/>
      <c r="D21" s="111"/>
      <c r="E21" s="111"/>
      <c r="F21" s="112"/>
      <c r="G21" s="104">
        <v>94</v>
      </c>
      <c r="H21" s="50">
        <v>9</v>
      </c>
      <c r="I21" s="113">
        <f t="shared" si="1"/>
        <v>846</v>
      </c>
      <c r="J21" s="162">
        <v>0.15</v>
      </c>
      <c r="K21" s="163">
        <f t="shared" si="0"/>
        <v>126.89999999999999</v>
      </c>
      <c r="L21" s="174"/>
      <c r="M21" s="27"/>
    </row>
    <row r="22" spans="1:13" ht="13.5" customHeight="1">
      <c r="A22" s="116" t="s">
        <v>90</v>
      </c>
      <c r="B22" s="117"/>
      <c r="C22" s="118"/>
      <c r="D22" s="118"/>
      <c r="E22" s="118"/>
      <c r="F22" s="119"/>
      <c r="G22" s="120"/>
      <c r="H22" s="105"/>
      <c r="I22" s="113">
        <v>2220.25</v>
      </c>
      <c r="J22" s="162">
        <v>0.15</v>
      </c>
      <c r="K22" s="163">
        <f t="shared" si="0"/>
        <v>333.03749999999997</v>
      </c>
      <c r="L22" s="174"/>
      <c r="M22" s="27"/>
    </row>
    <row r="23" spans="1:13" ht="13.5" customHeight="1">
      <c r="A23" s="164" t="s">
        <v>54</v>
      </c>
      <c r="B23" s="165"/>
      <c r="C23" s="166"/>
      <c r="D23" s="167"/>
      <c r="E23" s="165"/>
      <c r="F23" s="168"/>
      <c r="G23" s="169"/>
      <c r="H23" s="170"/>
      <c r="I23" s="135"/>
      <c r="J23" s="59"/>
      <c r="K23" s="58">
        <f>SUM(K10:K22)</f>
        <v>2207.1374999999998</v>
      </c>
      <c r="L23" s="76"/>
      <c r="M23" s="27"/>
    </row>
    <row r="24" spans="1:13" ht="13.5" customHeight="1">
      <c r="A24" s="795" t="str">
        <f>Escav!A24:F24</f>
        <v>Sorriso, Fevereiro de 2020</v>
      </c>
      <c r="B24" s="796"/>
      <c r="C24" s="796"/>
      <c r="D24" s="796"/>
      <c r="E24" s="796"/>
      <c r="F24" s="796"/>
      <c r="G24" s="77"/>
      <c r="H24" s="77"/>
      <c r="I24" s="77"/>
      <c r="J24" s="77"/>
      <c r="K24" s="77"/>
      <c r="L24" s="78"/>
    </row>
    <row r="25" spans="1:13" ht="13.5" customHeight="1">
      <c r="A25" s="79"/>
      <c r="B25" s="77"/>
      <c r="C25" s="77"/>
      <c r="D25" s="77"/>
      <c r="E25" s="77"/>
      <c r="F25" s="77"/>
      <c r="G25" s="77"/>
      <c r="H25" s="77"/>
      <c r="I25" s="77"/>
      <c r="J25" s="77"/>
      <c r="K25" s="77"/>
      <c r="L25" s="78"/>
    </row>
    <row r="26" spans="1:13" ht="13.5" customHeight="1">
      <c r="A26" s="80"/>
      <c r="B26" s="81"/>
      <c r="C26" s="82"/>
      <c r="D26" s="83"/>
      <c r="E26" s="84"/>
      <c r="F26" s="81"/>
      <c r="G26" s="81"/>
      <c r="H26" s="83"/>
      <c r="I26" s="82"/>
      <c r="J26" s="81"/>
      <c r="K26" s="83"/>
      <c r="L26" s="85"/>
    </row>
    <row r="27" spans="1:13">
      <c r="A27" s="28"/>
      <c r="B27" s="28"/>
      <c r="C27" s="28"/>
      <c r="D27" s="28"/>
      <c r="E27" s="28"/>
      <c r="F27" s="28"/>
      <c r="G27" s="28"/>
      <c r="H27" s="28"/>
      <c r="I27" s="28"/>
      <c r="J27" s="28"/>
      <c r="K27" s="28"/>
      <c r="L27" s="28"/>
    </row>
  </sheetData>
  <mergeCells count="6">
    <mergeCell ref="L8:L9"/>
    <mergeCell ref="A24:F24"/>
    <mergeCell ref="A8:F8"/>
    <mergeCell ref="A10:F10"/>
    <mergeCell ref="A1:K3"/>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showGridLines="0" view="pageBreakPreview" topLeftCell="A4" zoomScale="80" zoomScaleNormal="85" zoomScaleSheetLayoutView="80" workbookViewId="0">
      <selection activeCell="L57" sqref="L57"/>
    </sheetView>
  </sheetViews>
  <sheetFormatPr defaultColWidth="10.7109375" defaultRowHeight="12"/>
  <cols>
    <col min="1" max="1" width="6.7109375" style="29" customWidth="1"/>
    <col min="2" max="2" width="1.7109375" style="29" customWidth="1"/>
    <col min="3" max="3" width="8.5703125" style="29" customWidth="1"/>
    <col min="4" max="4" width="3.28515625" style="29" customWidth="1"/>
    <col min="5" max="5" width="1.7109375" style="29" customWidth="1"/>
    <col min="6" max="6" width="14.42578125" style="29" customWidth="1"/>
    <col min="7" max="11" width="12.7109375" style="29" customWidth="1"/>
    <col min="12" max="12" width="29.7109375" style="29" customWidth="1"/>
    <col min="13" max="251" width="10.7109375" style="22" customWidth="1"/>
    <col min="252" max="16384" width="10.7109375" style="22"/>
  </cols>
  <sheetData>
    <row r="1" spans="1:14" ht="15" customHeight="1">
      <c r="A1" s="786" t="str">
        <f>Escav!A1:K3</f>
        <v>PREFEITURA MUNICIPAL DE SORRISO</v>
      </c>
      <c r="B1" s="787"/>
      <c r="C1" s="787"/>
      <c r="D1" s="787"/>
      <c r="E1" s="787"/>
      <c r="F1" s="787"/>
      <c r="G1" s="787"/>
      <c r="H1" s="787"/>
      <c r="I1" s="787"/>
      <c r="J1" s="787"/>
      <c r="K1" s="788"/>
      <c r="L1" s="171" t="s">
        <v>40</v>
      </c>
      <c r="N1" s="23"/>
    </row>
    <row r="2" spans="1:14" ht="15" customHeight="1">
      <c r="A2" s="789"/>
      <c r="B2" s="790"/>
      <c r="C2" s="790"/>
      <c r="D2" s="790"/>
      <c r="E2" s="790"/>
      <c r="F2" s="790"/>
      <c r="G2" s="790"/>
      <c r="H2" s="790"/>
      <c r="I2" s="790"/>
      <c r="J2" s="790"/>
      <c r="K2" s="791"/>
      <c r="L2" s="160"/>
      <c r="N2" s="23"/>
    </row>
    <row r="3" spans="1:14" ht="15" customHeight="1">
      <c r="A3" s="792"/>
      <c r="B3" s="793"/>
      <c r="C3" s="793"/>
      <c r="D3" s="793"/>
      <c r="E3" s="793"/>
      <c r="F3" s="793"/>
      <c r="G3" s="793"/>
      <c r="H3" s="793"/>
      <c r="I3" s="793"/>
      <c r="J3" s="793"/>
      <c r="K3" s="794"/>
      <c r="L3" s="159" t="s">
        <v>20</v>
      </c>
    </row>
    <row r="4" spans="1:14" ht="15" customHeight="1">
      <c r="A4" s="61" t="s">
        <v>21</v>
      </c>
      <c r="B4" s="62"/>
      <c r="C4" s="62" t="str">
        <f>Escav!C4</f>
        <v>Execução de Pavimentação Asfáltica</v>
      </c>
      <c r="D4" s="63"/>
      <c r="E4" s="63"/>
      <c r="F4" s="63"/>
      <c r="G4" s="63"/>
      <c r="H4" s="63"/>
      <c r="I4" s="62"/>
      <c r="J4" s="63"/>
      <c r="K4" s="64"/>
      <c r="L4" s="160" t="s">
        <v>51</v>
      </c>
    </row>
    <row r="5" spans="1:14" ht="15" customHeight="1">
      <c r="A5" s="65" t="s">
        <v>23</v>
      </c>
      <c r="B5" s="66"/>
      <c r="C5" s="66" t="str">
        <f>Escav!C5</f>
        <v>Ruas do Distrito de Primaverinha</v>
      </c>
      <c r="D5" s="67"/>
      <c r="E5" s="67"/>
      <c r="F5" s="67"/>
      <c r="G5" s="67"/>
      <c r="H5" s="67"/>
      <c r="I5" s="66"/>
      <c r="J5" s="67"/>
      <c r="K5" s="68"/>
      <c r="L5" s="160" t="s">
        <v>53</v>
      </c>
    </row>
    <row r="6" spans="1:14" ht="15" customHeight="1">
      <c r="A6" s="65" t="s">
        <v>24</v>
      </c>
      <c r="B6" s="66"/>
      <c r="C6" s="66" t="str">
        <f>Escav!C6</f>
        <v>Distrito de Primaverinha</v>
      </c>
      <c r="D6" s="69"/>
      <c r="E6" s="67"/>
      <c r="F6" s="69"/>
      <c r="G6" s="69"/>
      <c r="H6" s="69"/>
      <c r="I6" s="66"/>
      <c r="J6" s="69"/>
      <c r="K6" s="68"/>
      <c r="L6" s="160" t="s">
        <v>25</v>
      </c>
    </row>
    <row r="7" spans="1:14" ht="15" customHeight="1">
      <c r="A7" s="70" t="s">
        <v>26</v>
      </c>
      <c r="B7" s="71"/>
      <c r="C7" s="72" t="s">
        <v>27</v>
      </c>
      <c r="D7" s="73"/>
      <c r="E7" s="73"/>
      <c r="F7" s="71"/>
      <c r="G7" s="72"/>
      <c r="H7" s="72"/>
      <c r="I7" s="71"/>
      <c r="J7" s="72"/>
      <c r="K7" s="74"/>
      <c r="L7" s="161"/>
    </row>
    <row r="8" spans="1:14" ht="15" customHeight="1">
      <c r="A8" s="798" t="s">
        <v>28</v>
      </c>
      <c r="B8" s="799"/>
      <c r="C8" s="799"/>
      <c r="D8" s="799"/>
      <c r="E8" s="799"/>
      <c r="F8" s="800"/>
      <c r="G8" s="203" t="s">
        <v>29</v>
      </c>
      <c r="H8" s="203" t="s">
        <v>30</v>
      </c>
      <c r="I8" s="203" t="s">
        <v>31</v>
      </c>
      <c r="J8" s="203" t="s">
        <v>38</v>
      </c>
      <c r="K8" s="203" t="s">
        <v>33</v>
      </c>
      <c r="L8" s="801" t="s">
        <v>34</v>
      </c>
    </row>
    <row r="9" spans="1:14" ht="15" customHeight="1">
      <c r="A9" s="204"/>
      <c r="B9" s="205"/>
      <c r="C9" s="206"/>
      <c r="D9" s="205"/>
      <c r="E9" s="205"/>
      <c r="F9" s="206"/>
      <c r="G9" s="207" t="s">
        <v>35</v>
      </c>
      <c r="H9" s="207" t="s">
        <v>35</v>
      </c>
      <c r="I9" s="208" t="s">
        <v>36</v>
      </c>
      <c r="J9" s="207" t="s">
        <v>35</v>
      </c>
      <c r="K9" s="207" t="s">
        <v>25</v>
      </c>
      <c r="L9" s="802"/>
    </row>
    <row r="10" spans="1:14" ht="13.5" customHeight="1">
      <c r="A10" s="803" t="s">
        <v>255</v>
      </c>
      <c r="B10" s="804"/>
      <c r="C10" s="804"/>
      <c r="D10" s="804"/>
      <c r="E10" s="804"/>
      <c r="F10" s="805"/>
      <c r="G10" s="104">
        <v>100</v>
      </c>
      <c r="H10" s="50">
        <v>9</v>
      </c>
      <c r="I10" s="106">
        <f>H10*G10</f>
        <v>900</v>
      </c>
      <c r="J10" s="162">
        <v>0.15</v>
      </c>
      <c r="K10" s="163">
        <f t="shared" ref="K10:K22" si="0">I10*J10</f>
        <v>135</v>
      </c>
      <c r="L10" s="173"/>
      <c r="M10" s="27"/>
    </row>
    <row r="11" spans="1:14" ht="13.5" customHeight="1">
      <c r="A11" s="803" t="s">
        <v>256</v>
      </c>
      <c r="B11" s="804"/>
      <c r="C11" s="804"/>
      <c r="D11" s="804"/>
      <c r="E11" s="804"/>
      <c r="F11" s="805"/>
      <c r="G11" s="104">
        <v>100</v>
      </c>
      <c r="H11" s="50">
        <v>9</v>
      </c>
      <c r="I11" s="113">
        <f t="shared" ref="I11:I21" si="1">H11*G11</f>
        <v>900</v>
      </c>
      <c r="J11" s="162">
        <v>0.15</v>
      </c>
      <c r="K11" s="163">
        <f t="shared" si="0"/>
        <v>135</v>
      </c>
      <c r="L11" s="174"/>
      <c r="M11" s="27"/>
    </row>
    <row r="12" spans="1:14" ht="13.5" customHeight="1">
      <c r="A12" s="109" t="s">
        <v>257</v>
      </c>
      <c r="B12" s="110"/>
      <c r="C12" s="114"/>
      <c r="D12" s="114"/>
      <c r="E12" s="114"/>
      <c r="F12" s="115"/>
      <c r="G12" s="104">
        <v>341</v>
      </c>
      <c r="H12" s="50">
        <v>6</v>
      </c>
      <c r="I12" s="113">
        <f t="shared" si="1"/>
        <v>2046</v>
      </c>
      <c r="J12" s="162">
        <v>0.15</v>
      </c>
      <c r="K12" s="163">
        <f t="shared" si="0"/>
        <v>306.89999999999998</v>
      </c>
      <c r="L12" s="174"/>
      <c r="M12" s="27"/>
    </row>
    <row r="13" spans="1:14" ht="13.5" customHeight="1">
      <c r="A13" s="109" t="s">
        <v>258</v>
      </c>
      <c r="B13" s="110"/>
      <c r="C13" s="111"/>
      <c r="D13" s="111"/>
      <c r="E13" s="111"/>
      <c r="F13" s="112"/>
      <c r="G13" s="104">
        <v>341</v>
      </c>
      <c r="H13" s="50">
        <v>6</v>
      </c>
      <c r="I13" s="113">
        <f t="shared" si="1"/>
        <v>2046</v>
      </c>
      <c r="J13" s="162">
        <v>0.15</v>
      </c>
      <c r="K13" s="163">
        <f t="shared" si="0"/>
        <v>306.89999999999998</v>
      </c>
      <c r="L13" s="174"/>
      <c r="M13" s="27"/>
    </row>
    <row r="14" spans="1:14" ht="13.5" customHeight="1">
      <c r="A14" s="109" t="s">
        <v>259</v>
      </c>
      <c r="B14" s="110"/>
      <c r="C14" s="111"/>
      <c r="D14" s="111"/>
      <c r="E14" s="111"/>
      <c r="F14" s="112"/>
      <c r="G14" s="104">
        <v>100</v>
      </c>
      <c r="H14" s="50">
        <v>9</v>
      </c>
      <c r="I14" s="113">
        <f t="shared" si="1"/>
        <v>900</v>
      </c>
      <c r="J14" s="162">
        <v>0.15</v>
      </c>
      <c r="K14" s="163">
        <f t="shared" si="0"/>
        <v>135</v>
      </c>
      <c r="L14" s="174"/>
      <c r="M14" s="27"/>
    </row>
    <row r="15" spans="1:14" ht="13.5" customHeight="1">
      <c r="A15" s="109" t="s">
        <v>260</v>
      </c>
      <c r="B15" s="110"/>
      <c r="C15" s="111"/>
      <c r="D15" s="111"/>
      <c r="E15" s="111"/>
      <c r="F15" s="112"/>
      <c r="G15" s="104">
        <v>100</v>
      </c>
      <c r="H15" s="50">
        <v>8</v>
      </c>
      <c r="I15" s="113">
        <f t="shared" si="1"/>
        <v>800</v>
      </c>
      <c r="J15" s="162">
        <v>0.15</v>
      </c>
      <c r="K15" s="163">
        <f t="shared" si="0"/>
        <v>120</v>
      </c>
      <c r="L15" s="174"/>
      <c r="M15" s="27"/>
    </row>
    <row r="16" spans="1:14" ht="13.5" customHeight="1">
      <c r="A16" s="109" t="s">
        <v>261</v>
      </c>
      <c r="B16" s="110"/>
      <c r="C16" s="111"/>
      <c r="D16" s="111"/>
      <c r="E16" s="111"/>
      <c r="F16" s="112"/>
      <c r="G16" s="104">
        <v>100</v>
      </c>
      <c r="H16" s="50">
        <v>9</v>
      </c>
      <c r="I16" s="113">
        <f t="shared" si="1"/>
        <v>900</v>
      </c>
      <c r="J16" s="162">
        <v>0.15</v>
      </c>
      <c r="K16" s="163">
        <f t="shared" si="0"/>
        <v>135</v>
      </c>
      <c r="L16" s="174"/>
      <c r="M16" s="27"/>
    </row>
    <row r="17" spans="1:13" ht="13.5" customHeight="1">
      <c r="A17" s="109" t="s">
        <v>262</v>
      </c>
      <c r="B17" s="110"/>
      <c r="C17" s="111"/>
      <c r="D17" s="111"/>
      <c r="E17" s="111"/>
      <c r="F17" s="112"/>
      <c r="G17" s="104">
        <v>100</v>
      </c>
      <c r="H17" s="50">
        <v>9</v>
      </c>
      <c r="I17" s="113">
        <f t="shared" si="1"/>
        <v>900</v>
      </c>
      <c r="J17" s="162">
        <v>0.15</v>
      </c>
      <c r="K17" s="163">
        <f t="shared" si="0"/>
        <v>135</v>
      </c>
      <c r="L17" s="174"/>
      <c r="M17" s="27"/>
    </row>
    <row r="18" spans="1:13" ht="13.5" customHeight="1">
      <c r="A18" s="109" t="s">
        <v>263</v>
      </c>
      <c r="B18" s="110"/>
      <c r="C18" s="111"/>
      <c r="D18" s="111"/>
      <c r="E18" s="111"/>
      <c r="F18" s="112"/>
      <c r="G18" s="104">
        <v>94</v>
      </c>
      <c r="H18" s="50">
        <v>8</v>
      </c>
      <c r="I18" s="113">
        <f t="shared" si="1"/>
        <v>752</v>
      </c>
      <c r="J18" s="162">
        <v>0.15</v>
      </c>
      <c r="K18" s="163">
        <f t="shared" si="0"/>
        <v>112.8</v>
      </c>
      <c r="L18" s="174"/>
      <c r="M18" s="27"/>
    </row>
    <row r="19" spans="1:13" ht="13.5" customHeight="1">
      <c r="A19" s="109" t="s">
        <v>264</v>
      </c>
      <c r="B19" s="110"/>
      <c r="C19" s="111"/>
      <c r="D19" s="111"/>
      <c r="E19" s="111"/>
      <c r="F19" s="112"/>
      <c r="G19" s="104">
        <v>94</v>
      </c>
      <c r="H19" s="50">
        <v>8</v>
      </c>
      <c r="I19" s="113">
        <f t="shared" si="1"/>
        <v>752</v>
      </c>
      <c r="J19" s="162">
        <v>0.15</v>
      </c>
      <c r="K19" s="163">
        <f t="shared" si="0"/>
        <v>112.8</v>
      </c>
      <c r="L19" s="174"/>
      <c r="M19" s="27"/>
    </row>
    <row r="20" spans="1:13" ht="13.5" customHeight="1">
      <c r="A20" s="109" t="s">
        <v>265</v>
      </c>
      <c r="B20" s="110"/>
      <c r="C20" s="111"/>
      <c r="D20" s="111"/>
      <c r="E20" s="111"/>
      <c r="F20" s="112"/>
      <c r="G20" s="104">
        <v>94</v>
      </c>
      <c r="H20" s="50">
        <v>8</v>
      </c>
      <c r="I20" s="113">
        <f t="shared" si="1"/>
        <v>752</v>
      </c>
      <c r="J20" s="162">
        <v>0.15</v>
      </c>
      <c r="K20" s="163">
        <f t="shared" si="0"/>
        <v>112.8</v>
      </c>
      <c r="L20" s="174"/>
      <c r="M20" s="27"/>
    </row>
    <row r="21" spans="1:13" ht="13.5" customHeight="1">
      <c r="A21" s="109" t="s">
        <v>266</v>
      </c>
      <c r="B21" s="110"/>
      <c r="C21" s="111"/>
      <c r="D21" s="111"/>
      <c r="E21" s="111"/>
      <c r="F21" s="112"/>
      <c r="G21" s="104">
        <v>94</v>
      </c>
      <c r="H21" s="50">
        <v>9</v>
      </c>
      <c r="I21" s="113">
        <f t="shared" si="1"/>
        <v>846</v>
      </c>
      <c r="J21" s="162">
        <v>0.15</v>
      </c>
      <c r="K21" s="163">
        <f t="shared" si="0"/>
        <v>126.89999999999999</v>
      </c>
      <c r="L21" s="174"/>
      <c r="M21" s="27"/>
    </row>
    <row r="22" spans="1:13" ht="13.5" customHeight="1">
      <c r="A22" s="116" t="s">
        <v>90</v>
      </c>
      <c r="B22" s="117"/>
      <c r="C22" s="118"/>
      <c r="D22" s="118"/>
      <c r="E22" s="118"/>
      <c r="F22" s="119"/>
      <c r="G22" s="120"/>
      <c r="H22" s="105"/>
      <c r="I22" s="113">
        <v>2220.25</v>
      </c>
      <c r="J22" s="162">
        <v>0.15</v>
      </c>
      <c r="K22" s="163">
        <f t="shared" si="0"/>
        <v>333.03749999999997</v>
      </c>
      <c r="L22" s="174"/>
      <c r="M22" s="27"/>
    </row>
    <row r="23" spans="1:13" ht="13.5" customHeight="1">
      <c r="A23" s="164" t="s">
        <v>52</v>
      </c>
      <c r="B23" s="165"/>
      <c r="C23" s="166"/>
      <c r="D23" s="167"/>
      <c r="E23" s="165"/>
      <c r="F23" s="168"/>
      <c r="G23" s="169"/>
      <c r="H23" s="170"/>
      <c r="I23" s="135"/>
      <c r="J23" s="59"/>
      <c r="K23" s="58">
        <f>SUM(K10:K22)</f>
        <v>2207.1374999999998</v>
      </c>
      <c r="L23" s="76"/>
      <c r="M23" s="27"/>
    </row>
    <row r="24" spans="1:13" ht="13.5" customHeight="1">
      <c r="A24" s="795" t="str">
        <f>Escav!A24:F24</f>
        <v>Sorriso, Fevereiro de 2020</v>
      </c>
      <c r="B24" s="796"/>
      <c r="C24" s="796"/>
      <c r="D24" s="796"/>
      <c r="E24" s="796"/>
      <c r="F24" s="796"/>
      <c r="G24" s="77"/>
      <c r="H24" s="77"/>
      <c r="I24" s="77"/>
      <c r="J24" s="77"/>
      <c r="K24" s="77"/>
      <c r="L24" s="78"/>
    </row>
    <row r="25" spans="1:13" ht="13.5" customHeight="1">
      <c r="A25" s="200"/>
      <c r="B25" s="201"/>
      <c r="C25" s="201"/>
      <c r="D25" s="201"/>
      <c r="E25" s="201"/>
      <c r="F25" s="201"/>
      <c r="G25" s="201"/>
      <c r="H25" s="201"/>
      <c r="I25" s="201"/>
      <c r="J25" s="201"/>
      <c r="K25" s="201"/>
      <c r="L25" s="202"/>
    </row>
    <row r="26" spans="1:13" ht="13.5" customHeight="1">
      <c r="A26" s="80"/>
      <c r="B26" s="81"/>
      <c r="C26" s="82"/>
      <c r="D26" s="83"/>
      <c r="E26" s="84"/>
      <c r="F26" s="81"/>
      <c r="G26" s="81"/>
      <c r="H26" s="83"/>
      <c r="I26" s="82"/>
      <c r="J26" s="81"/>
      <c r="K26" s="83"/>
      <c r="L26" s="85"/>
    </row>
    <row r="27" spans="1:13">
      <c r="A27" s="28"/>
      <c r="B27" s="28"/>
      <c r="C27" s="28"/>
      <c r="D27" s="28"/>
      <c r="E27" s="28"/>
      <c r="F27" s="28"/>
      <c r="G27" s="28"/>
      <c r="H27" s="28"/>
      <c r="I27" s="28"/>
      <c r="J27" s="28"/>
      <c r="K27" s="28"/>
      <c r="L27" s="28"/>
    </row>
  </sheetData>
  <mergeCells count="6">
    <mergeCell ref="A1:K3"/>
    <mergeCell ref="A24:F24"/>
    <mergeCell ref="A8:F8"/>
    <mergeCell ref="L8:L9"/>
    <mergeCell ref="A10:F10"/>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showGridLines="0" view="pageBreakPreview" topLeftCell="A4" zoomScaleNormal="85" zoomScaleSheetLayoutView="100" workbookViewId="0">
      <selection activeCell="M20" sqref="M20"/>
    </sheetView>
  </sheetViews>
  <sheetFormatPr defaultColWidth="10.7109375" defaultRowHeight="12"/>
  <cols>
    <col min="1" max="1" width="8.5703125" style="29" customWidth="1"/>
    <col min="2" max="2" width="11.140625" style="29" customWidth="1"/>
    <col min="3" max="3" width="38" style="29" customWidth="1"/>
    <col min="4" max="4" width="11.140625" style="29" customWidth="1"/>
    <col min="5" max="5" width="12.42578125" style="29" customWidth="1"/>
    <col min="6" max="6" width="10" style="29" customWidth="1"/>
    <col min="7" max="7" width="9.85546875" style="29" customWidth="1"/>
    <col min="8" max="8" width="15.42578125" style="29" customWidth="1"/>
    <col min="9" max="10" width="12.7109375" style="29" customWidth="1"/>
    <col min="11" max="11" width="14.28515625" style="29" customWidth="1"/>
    <col min="12" max="250" width="10.7109375" style="22" customWidth="1"/>
    <col min="251" max="256" width="10.7109375" style="22"/>
    <col min="257" max="257" width="8.5703125" style="22" customWidth="1"/>
    <col min="258" max="258" width="11.140625" style="22" customWidth="1"/>
    <col min="259" max="259" width="38" style="22" customWidth="1"/>
    <col min="260" max="260" width="11.140625" style="22" customWidth="1"/>
    <col min="261" max="261" width="12.42578125" style="22" customWidth="1"/>
    <col min="262" max="262" width="10" style="22" customWidth="1"/>
    <col min="263" max="263" width="9.85546875" style="22" customWidth="1"/>
    <col min="264" max="264" width="15.42578125" style="22" customWidth="1"/>
    <col min="265" max="266" width="12.7109375" style="22" customWidth="1"/>
    <col min="267" max="267" width="14.28515625" style="22" customWidth="1"/>
    <col min="268" max="506" width="10.7109375" style="22" customWidth="1"/>
    <col min="507" max="512" width="10.7109375" style="22"/>
    <col min="513" max="513" width="8.5703125" style="22" customWidth="1"/>
    <col min="514" max="514" width="11.140625" style="22" customWidth="1"/>
    <col min="515" max="515" width="38" style="22" customWidth="1"/>
    <col min="516" max="516" width="11.140625" style="22" customWidth="1"/>
    <col min="517" max="517" width="12.42578125" style="22" customWidth="1"/>
    <col min="518" max="518" width="10" style="22" customWidth="1"/>
    <col min="519" max="519" width="9.85546875" style="22" customWidth="1"/>
    <col min="520" max="520" width="15.42578125" style="22" customWidth="1"/>
    <col min="521" max="522" width="12.7109375" style="22" customWidth="1"/>
    <col min="523" max="523" width="14.28515625" style="22" customWidth="1"/>
    <col min="524" max="762" width="10.7109375" style="22" customWidth="1"/>
    <col min="763" max="768" width="10.7109375" style="22"/>
    <col min="769" max="769" width="8.5703125" style="22" customWidth="1"/>
    <col min="770" max="770" width="11.140625" style="22" customWidth="1"/>
    <col min="771" max="771" width="38" style="22" customWidth="1"/>
    <col min="772" max="772" width="11.140625" style="22" customWidth="1"/>
    <col min="773" max="773" width="12.42578125" style="22" customWidth="1"/>
    <col min="774" max="774" width="10" style="22" customWidth="1"/>
    <col min="775" max="775" width="9.85546875" style="22" customWidth="1"/>
    <col min="776" max="776" width="15.42578125" style="22" customWidth="1"/>
    <col min="777" max="778" width="12.7109375" style="22" customWidth="1"/>
    <col min="779" max="779" width="14.28515625" style="22" customWidth="1"/>
    <col min="780" max="1018" width="10.7109375" style="22" customWidth="1"/>
    <col min="1019" max="1024" width="10.7109375" style="22"/>
    <col min="1025" max="1025" width="8.5703125" style="22" customWidth="1"/>
    <col min="1026" max="1026" width="11.140625" style="22" customWidth="1"/>
    <col min="1027" max="1027" width="38" style="22" customWidth="1"/>
    <col min="1028" max="1028" width="11.140625" style="22" customWidth="1"/>
    <col min="1029" max="1029" width="12.42578125" style="22" customWidth="1"/>
    <col min="1030" max="1030" width="10" style="22" customWidth="1"/>
    <col min="1031" max="1031" width="9.85546875" style="22" customWidth="1"/>
    <col min="1032" max="1032" width="15.42578125" style="22" customWidth="1"/>
    <col min="1033" max="1034" width="12.7109375" style="22" customWidth="1"/>
    <col min="1035" max="1035" width="14.28515625" style="22" customWidth="1"/>
    <col min="1036" max="1274" width="10.7109375" style="22" customWidth="1"/>
    <col min="1275" max="1280" width="10.7109375" style="22"/>
    <col min="1281" max="1281" width="8.5703125" style="22" customWidth="1"/>
    <col min="1282" max="1282" width="11.140625" style="22" customWidth="1"/>
    <col min="1283" max="1283" width="38" style="22" customWidth="1"/>
    <col min="1284" max="1284" width="11.140625" style="22" customWidth="1"/>
    <col min="1285" max="1285" width="12.42578125" style="22" customWidth="1"/>
    <col min="1286" max="1286" width="10" style="22" customWidth="1"/>
    <col min="1287" max="1287" width="9.85546875" style="22" customWidth="1"/>
    <col min="1288" max="1288" width="15.42578125" style="22" customWidth="1"/>
    <col min="1289" max="1290" width="12.7109375" style="22" customWidth="1"/>
    <col min="1291" max="1291" width="14.28515625" style="22" customWidth="1"/>
    <col min="1292" max="1530" width="10.7109375" style="22" customWidth="1"/>
    <col min="1531" max="1536" width="10.7109375" style="22"/>
    <col min="1537" max="1537" width="8.5703125" style="22" customWidth="1"/>
    <col min="1538" max="1538" width="11.140625" style="22" customWidth="1"/>
    <col min="1539" max="1539" width="38" style="22" customWidth="1"/>
    <col min="1540" max="1540" width="11.140625" style="22" customWidth="1"/>
    <col min="1541" max="1541" width="12.42578125" style="22" customWidth="1"/>
    <col min="1542" max="1542" width="10" style="22" customWidth="1"/>
    <col min="1543" max="1543" width="9.85546875" style="22" customWidth="1"/>
    <col min="1544" max="1544" width="15.42578125" style="22" customWidth="1"/>
    <col min="1545" max="1546" width="12.7109375" style="22" customWidth="1"/>
    <col min="1547" max="1547" width="14.28515625" style="22" customWidth="1"/>
    <col min="1548" max="1786" width="10.7109375" style="22" customWidth="1"/>
    <col min="1787" max="1792" width="10.7109375" style="22"/>
    <col min="1793" max="1793" width="8.5703125" style="22" customWidth="1"/>
    <col min="1794" max="1794" width="11.140625" style="22" customWidth="1"/>
    <col min="1795" max="1795" width="38" style="22" customWidth="1"/>
    <col min="1796" max="1796" width="11.140625" style="22" customWidth="1"/>
    <col min="1797" max="1797" width="12.42578125" style="22" customWidth="1"/>
    <col min="1798" max="1798" width="10" style="22" customWidth="1"/>
    <col min="1799" max="1799" width="9.85546875" style="22" customWidth="1"/>
    <col min="1800" max="1800" width="15.42578125" style="22" customWidth="1"/>
    <col min="1801" max="1802" width="12.7109375" style="22" customWidth="1"/>
    <col min="1803" max="1803" width="14.28515625" style="22" customWidth="1"/>
    <col min="1804" max="2042" width="10.7109375" style="22" customWidth="1"/>
    <col min="2043" max="2048" width="10.7109375" style="22"/>
    <col min="2049" max="2049" width="8.5703125" style="22" customWidth="1"/>
    <col min="2050" max="2050" width="11.140625" style="22" customWidth="1"/>
    <col min="2051" max="2051" width="38" style="22" customWidth="1"/>
    <col min="2052" max="2052" width="11.140625" style="22" customWidth="1"/>
    <col min="2053" max="2053" width="12.42578125" style="22" customWidth="1"/>
    <col min="2054" max="2054" width="10" style="22" customWidth="1"/>
    <col min="2055" max="2055" width="9.85546875" style="22" customWidth="1"/>
    <col min="2056" max="2056" width="15.42578125" style="22" customWidth="1"/>
    <col min="2057" max="2058" width="12.7109375" style="22" customWidth="1"/>
    <col min="2059" max="2059" width="14.28515625" style="22" customWidth="1"/>
    <col min="2060" max="2298" width="10.7109375" style="22" customWidth="1"/>
    <col min="2299" max="2304" width="10.7109375" style="22"/>
    <col min="2305" max="2305" width="8.5703125" style="22" customWidth="1"/>
    <col min="2306" max="2306" width="11.140625" style="22" customWidth="1"/>
    <col min="2307" max="2307" width="38" style="22" customWidth="1"/>
    <col min="2308" max="2308" width="11.140625" style="22" customWidth="1"/>
    <col min="2309" max="2309" width="12.42578125" style="22" customWidth="1"/>
    <col min="2310" max="2310" width="10" style="22" customWidth="1"/>
    <col min="2311" max="2311" width="9.85546875" style="22" customWidth="1"/>
    <col min="2312" max="2312" width="15.42578125" style="22" customWidth="1"/>
    <col min="2313" max="2314" width="12.7109375" style="22" customWidth="1"/>
    <col min="2315" max="2315" width="14.28515625" style="22" customWidth="1"/>
    <col min="2316" max="2554" width="10.7109375" style="22" customWidth="1"/>
    <col min="2555" max="2560" width="10.7109375" style="22"/>
    <col min="2561" max="2561" width="8.5703125" style="22" customWidth="1"/>
    <col min="2562" max="2562" width="11.140625" style="22" customWidth="1"/>
    <col min="2563" max="2563" width="38" style="22" customWidth="1"/>
    <col min="2564" max="2564" width="11.140625" style="22" customWidth="1"/>
    <col min="2565" max="2565" width="12.42578125" style="22" customWidth="1"/>
    <col min="2566" max="2566" width="10" style="22" customWidth="1"/>
    <col min="2567" max="2567" width="9.85546875" style="22" customWidth="1"/>
    <col min="2568" max="2568" width="15.42578125" style="22" customWidth="1"/>
    <col min="2569" max="2570" width="12.7109375" style="22" customWidth="1"/>
    <col min="2571" max="2571" width="14.28515625" style="22" customWidth="1"/>
    <col min="2572" max="2810" width="10.7109375" style="22" customWidth="1"/>
    <col min="2811" max="2816" width="10.7109375" style="22"/>
    <col min="2817" max="2817" width="8.5703125" style="22" customWidth="1"/>
    <col min="2818" max="2818" width="11.140625" style="22" customWidth="1"/>
    <col min="2819" max="2819" width="38" style="22" customWidth="1"/>
    <col min="2820" max="2820" width="11.140625" style="22" customWidth="1"/>
    <col min="2821" max="2821" width="12.42578125" style="22" customWidth="1"/>
    <col min="2822" max="2822" width="10" style="22" customWidth="1"/>
    <col min="2823" max="2823" width="9.85546875" style="22" customWidth="1"/>
    <col min="2824" max="2824" width="15.42578125" style="22" customWidth="1"/>
    <col min="2825" max="2826" width="12.7109375" style="22" customWidth="1"/>
    <col min="2827" max="2827" width="14.28515625" style="22" customWidth="1"/>
    <col min="2828" max="3066" width="10.7109375" style="22" customWidth="1"/>
    <col min="3067" max="3072" width="10.7109375" style="22"/>
    <col min="3073" max="3073" width="8.5703125" style="22" customWidth="1"/>
    <col min="3074" max="3074" width="11.140625" style="22" customWidth="1"/>
    <col min="3075" max="3075" width="38" style="22" customWidth="1"/>
    <col min="3076" max="3076" width="11.140625" style="22" customWidth="1"/>
    <col min="3077" max="3077" width="12.42578125" style="22" customWidth="1"/>
    <col min="3078" max="3078" width="10" style="22" customWidth="1"/>
    <col min="3079" max="3079" width="9.85546875" style="22" customWidth="1"/>
    <col min="3080" max="3080" width="15.42578125" style="22" customWidth="1"/>
    <col min="3081" max="3082" width="12.7109375" style="22" customWidth="1"/>
    <col min="3083" max="3083" width="14.28515625" style="22" customWidth="1"/>
    <col min="3084" max="3322" width="10.7109375" style="22" customWidth="1"/>
    <col min="3323" max="3328" width="10.7109375" style="22"/>
    <col min="3329" max="3329" width="8.5703125" style="22" customWidth="1"/>
    <col min="3330" max="3330" width="11.140625" style="22" customWidth="1"/>
    <col min="3331" max="3331" width="38" style="22" customWidth="1"/>
    <col min="3332" max="3332" width="11.140625" style="22" customWidth="1"/>
    <col min="3333" max="3333" width="12.42578125" style="22" customWidth="1"/>
    <col min="3334" max="3334" width="10" style="22" customWidth="1"/>
    <col min="3335" max="3335" width="9.85546875" style="22" customWidth="1"/>
    <col min="3336" max="3336" width="15.42578125" style="22" customWidth="1"/>
    <col min="3337" max="3338" width="12.7109375" style="22" customWidth="1"/>
    <col min="3339" max="3339" width="14.28515625" style="22" customWidth="1"/>
    <col min="3340" max="3578" width="10.7109375" style="22" customWidth="1"/>
    <col min="3579" max="3584" width="10.7109375" style="22"/>
    <col min="3585" max="3585" width="8.5703125" style="22" customWidth="1"/>
    <col min="3586" max="3586" width="11.140625" style="22" customWidth="1"/>
    <col min="3587" max="3587" width="38" style="22" customWidth="1"/>
    <col min="3588" max="3588" width="11.140625" style="22" customWidth="1"/>
    <col min="3589" max="3589" width="12.42578125" style="22" customWidth="1"/>
    <col min="3590" max="3590" width="10" style="22" customWidth="1"/>
    <col min="3591" max="3591" width="9.85546875" style="22" customWidth="1"/>
    <col min="3592" max="3592" width="15.42578125" style="22" customWidth="1"/>
    <col min="3593" max="3594" width="12.7109375" style="22" customWidth="1"/>
    <col min="3595" max="3595" width="14.28515625" style="22" customWidth="1"/>
    <col min="3596" max="3834" width="10.7109375" style="22" customWidth="1"/>
    <col min="3835" max="3840" width="10.7109375" style="22"/>
    <col min="3841" max="3841" width="8.5703125" style="22" customWidth="1"/>
    <col min="3842" max="3842" width="11.140625" style="22" customWidth="1"/>
    <col min="3843" max="3843" width="38" style="22" customWidth="1"/>
    <col min="3844" max="3844" width="11.140625" style="22" customWidth="1"/>
    <col min="3845" max="3845" width="12.42578125" style="22" customWidth="1"/>
    <col min="3846" max="3846" width="10" style="22" customWidth="1"/>
    <col min="3847" max="3847" width="9.85546875" style="22" customWidth="1"/>
    <col min="3848" max="3848" width="15.42578125" style="22" customWidth="1"/>
    <col min="3849" max="3850" width="12.7109375" style="22" customWidth="1"/>
    <col min="3851" max="3851" width="14.28515625" style="22" customWidth="1"/>
    <col min="3852" max="4090" width="10.7109375" style="22" customWidth="1"/>
    <col min="4091" max="4096" width="10.7109375" style="22"/>
    <col min="4097" max="4097" width="8.5703125" style="22" customWidth="1"/>
    <col min="4098" max="4098" width="11.140625" style="22" customWidth="1"/>
    <col min="4099" max="4099" width="38" style="22" customWidth="1"/>
    <col min="4100" max="4100" width="11.140625" style="22" customWidth="1"/>
    <col min="4101" max="4101" width="12.42578125" style="22" customWidth="1"/>
    <col min="4102" max="4102" width="10" style="22" customWidth="1"/>
    <col min="4103" max="4103" width="9.85546875" style="22" customWidth="1"/>
    <col min="4104" max="4104" width="15.42578125" style="22" customWidth="1"/>
    <col min="4105" max="4106" width="12.7109375" style="22" customWidth="1"/>
    <col min="4107" max="4107" width="14.28515625" style="22" customWidth="1"/>
    <col min="4108" max="4346" width="10.7109375" style="22" customWidth="1"/>
    <col min="4347" max="4352" width="10.7109375" style="22"/>
    <col min="4353" max="4353" width="8.5703125" style="22" customWidth="1"/>
    <col min="4354" max="4354" width="11.140625" style="22" customWidth="1"/>
    <col min="4355" max="4355" width="38" style="22" customWidth="1"/>
    <col min="4356" max="4356" width="11.140625" style="22" customWidth="1"/>
    <col min="4357" max="4357" width="12.42578125" style="22" customWidth="1"/>
    <col min="4358" max="4358" width="10" style="22" customWidth="1"/>
    <col min="4359" max="4359" width="9.85546875" style="22" customWidth="1"/>
    <col min="4360" max="4360" width="15.42578125" style="22" customWidth="1"/>
    <col min="4361" max="4362" width="12.7109375" style="22" customWidth="1"/>
    <col min="4363" max="4363" width="14.28515625" style="22" customWidth="1"/>
    <col min="4364" max="4602" width="10.7109375" style="22" customWidth="1"/>
    <col min="4603" max="4608" width="10.7109375" style="22"/>
    <col min="4609" max="4609" width="8.5703125" style="22" customWidth="1"/>
    <col min="4610" max="4610" width="11.140625" style="22" customWidth="1"/>
    <col min="4611" max="4611" width="38" style="22" customWidth="1"/>
    <col min="4612" max="4612" width="11.140625" style="22" customWidth="1"/>
    <col min="4613" max="4613" width="12.42578125" style="22" customWidth="1"/>
    <col min="4614" max="4614" width="10" style="22" customWidth="1"/>
    <col min="4615" max="4615" width="9.85546875" style="22" customWidth="1"/>
    <col min="4616" max="4616" width="15.42578125" style="22" customWidth="1"/>
    <col min="4617" max="4618" width="12.7109375" style="22" customWidth="1"/>
    <col min="4619" max="4619" width="14.28515625" style="22" customWidth="1"/>
    <col min="4620" max="4858" width="10.7109375" style="22" customWidth="1"/>
    <col min="4859" max="4864" width="10.7109375" style="22"/>
    <col min="4865" max="4865" width="8.5703125" style="22" customWidth="1"/>
    <col min="4866" max="4866" width="11.140625" style="22" customWidth="1"/>
    <col min="4867" max="4867" width="38" style="22" customWidth="1"/>
    <col min="4868" max="4868" width="11.140625" style="22" customWidth="1"/>
    <col min="4869" max="4869" width="12.42578125" style="22" customWidth="1"/>
    <col min="4870" max="4870" width="10" style="22" customWidth="1"/>
    <col min="4871" max="4871" width="9.85546875" style="22" customWidth="1"/>
    <col min="4872" max="4872" width="15.42578125" style="22" customWidth="1"/>
    <col min="4873" max="4874" width="12.7109375" style="22" customWidth="1"/>
    <col min="4875" max="4875" width="14.28515625" style="22" customWidth="1"/>
    <col min="4876" max="5114" width="10.7109375" style="22" customWidth="1"/>
    <col min="5115" max="5120" width="10.7109375" style="22"/>
    <col min="5121" max="5121" width="8.5703125" style="22" customWidth="1"/>
    <col min="5122" max="5122" width="11.140625" style="22" customWidth="1"/>
    <col min="5123" max="5123" width="38" style="22" customWidth="1"/>
    <col min="5124" max="5124" width="11.140625" style="22" customWidth="1"/>
    <col min="5125" max="5125" width="12.42578125" style="22" customWidth="1"/>
    <col min="5126" max="5126" width="10" style="22" customWidth="1"/>
    <col min="5127" max="5127" width="9.85546875" style="22" customWidth="1"/>
    <col min="5128" max="5128" width="15.42578125" style="22" customWidth="1"/>
    <col min="5129" max="5130" width="12.7109375" style="22" customWidth="1"/>
    <col min="5131" max="5131" width="14.28515625" style="22" customWidth="1"/>
    <col min="5132" max="5370" width="10.7109375" style="22" customWidth="1"/>
    <col min="5371" max="5376" width="10.7109375" style="22"/>
    <col min="5377" max="5377" width="8.5703125" style="22" customWidth="1"/>
    <col min="5378" max="5378" width="11.140625" style="22" customWidth="1"/>
    <col min="5379" max="5379" width="38" style="22" customWidth="1"/>
    <col min="5380" max="5380" width="11.140625" style="22" customWidth="1"/>
    <col min="5381" max="5381" width="12.42578125" style="22" customWidth="1"/>
    <col min="5382" max="5382" width="10" style="22" customWidth="1"/>
    <col min="5383" max="5383" width="9.85546875" style="22" customWidth="1"/>
    <col min="5384" max="5384" width="15.42578125" style="22" customWidth="1"/>
    <col min="5385" max="5386" width="12.7109375" style="22" customWidth="1"/>
    <col min="5387" max="5387" width="14.28515625" style="22" customWidth="1"/>
    <col min="5388" max="5626" width="10.7109375" style="22" customWidth="1"/>
    <col min="5627" max="5632" width="10.7109375" style="22"/>
    <col min="5633" max="5633" width="8.5703125" style="22" customWidth="1"/>
    <col min="5634" max="5634" width="11.140625" style="22" customWidth="1"/>
    <col min="5635" max="5635" width="38" style="22" customWidth="1"/>
    <col min="5636" max="5636" width="11.140625" style="22" customWidth="1"/>
    <col min="5637" max="5637" width="12.42578125" style="22" customWidth="1"/>
    <col min="5638" max="5638" width="10" style="22" customWidth="1"/>
    <col min="5639" max="5639" width="9.85546875" style="22" customWidth="1"/>
    <col min="5640" max="5640" width="15.42578125" style="22" customWidth="1"/>
    <col min="5641" max="5642" width="12.7109375" style="22" customWidth="1"/>
    <col min="5643" max="5643" width="14.28515625" style="22" customWidth="1"/>
    <col min="5644" max="5882" width="10.7109375" style="22" customWidth="1"/>
    <col min="5883" max="5888" width="10.7109375" style="22"/>
    <col min="5889" max="5889" width="8.5703125" style="22" customWidth="1"/>
    <col min="5890" max="5890" width="11.140625" style="22" customWidth="1"/>
    <col min="5891" max="5891" width="38" style="22" customWidth="1"/>
    <col min="5892" max="5892" width="11.140625" style="22" customWidth="1"/>
    <col min="5893" max="5893" width="12.42578125" style="22" customWidth="1"/>
    <col min="5894" max="5894" width="10" style="22" customWidth="1"/>
    <col min="5895" max="5895" width="9.85546875" style="22" customWidth="1"/>
    <col min="5896" max="5896" width="15.42578125" style="22" customWidth="1"/>
    <col min="5897" max="5898" width="12.7109375" style="22" customWidth="1"/>
    <col min="5899" max="5899" width="14.28515625" style="22" customWidth="1"/>
    <col min="5900" max="6138" width="10.7109375" style="22" customWidth="1"/>
    <col min="6139" max="6144" width="10.7109375" style="22"/>
    <col min="6145" max="6145" width="8.5703125" style="22" customWidth="1"/>
    <col min="6146" max="6146" width="11.140625" style="22" customWidth="1"/>
    <col min="6147" max="6147" width="38" style="22" customWidth="1"/>
    <col min="6148" max="6148" width="11.140625" style="22" customWidth="1"/>
    <col min="6149" max="6149" width="12.42578125" style="22" customWidth="1"/>
    <col min="6150" max="6150" width="10" style="22" customWidth="1"/>
    <col min="6151" max="6151" width="9.85546875" style="22" customWidth="1"/>
    <col min="6152" max="6152" width="15.42578125" style="22" customWidth="1"/>
    <col min="6153" max="6154" width="12.7109375" style="22" customWidth="1"/>
    <col min="6155" max="6155" width="14.28515625" style="22" customWidth="1"/>
    <col min="6156" max="6394" width="10.7109375" style="22" customWidth="1"/>
    <col min="6395" max="6400" width="10.7109375" style="22"/>
    <col min="6401" max="6401" width="8.5703125" style="22" customWidth="1"/>
    <col min="6402" max="6402" width="11.140625" style="22" customWidth="1"/>
    <col min="6403" max="6403" width="38" style="22" customWidth="1"/>
    <col min="6404" max="6404" width="11.140625" style="22" customWidth="1"/>
    <col min="6405" max="6405" width="12.42578125" style="22" customWidth="1"/>
    <col min="6406" max="6406" width="10" style="22" customWidth="1"/>
    <col min="6407" max="6407" width="9.85546875" style="22" customWidth="1"/>
    <col min="6408" max="6408" width="15.42578125" style="22" customWidth="1"/>
    <col min="6409" max="6410" width="12.7109375" style="22" customWidth="1"/>
    <col min="6411" max="6411" width="14.28515625" style="22" customWidth="1"/>
    <col min="6412" max="6650" width="10.7109375" style="22" customWidth="1"/>
    <col min="6651" max="6656" width="10.7109375" style="22"/>
    <col min="6657" max="6657" width="8.5703125" style="22" customWidth="1"/>
    <col min="6658" max="6658" width="11.140625" style="22" customWidth="1"/>
    <col min="6659" max="6659" width="38" style="22" customWidth="1"/>
    <col min="6660" max="6660" width="11.140625" style="22" customWidth="1"/>
    <col min="6661" max="6661" width="12.42578125" style="22" customWidth="1"/>
    <col min="6662" max="6662" width="10" style="22" customWidth="1"/>
    <col min="6663" max="6663" width="9.85546875" style="22" customWidth="1"/>
    <col min="6664" max="6664" width="15.42578125" style="22" customWidth="1"/>
    <col min="6665" max="6666" width="12.7109375" style="22" customWidth="1"/>
    <col min="6667" max="6667" width="14.28515625" style="22" customWidth="1"/>
    <col min="6668" max="6906" width="10.7109375" style="22" customWidth="1"/>
    <col min="6907" max="6912" width="10.7109375" style="22"/>
    <col min="6913" max="6913" width="8.5703125" style="22" customWidth="1"/>
    <col min="6914" max="6914" width="11.140625" style="22" customWidth="1"/>
    <col min="6915" max="6915" width="38" style="22" customWidth="1"/>
    <col min="6916" max="6916" width="11.140625" style="22" customWidth="1"/>
    <col min="6917" max="6917" width="12.42578125" style="22" customWidth="1"/>
    <col min="6918" max="6918" width="10" style="22" customWidth="1"/>
    <col min="6919" max="6919" width="9.85546875" style="22" customWidth="1"/>
    <col min="6920" max="6920" width="15.42578125" style="22" customWidth="1"/>
    <col min="6921" max="6922" width="12.7109375" style="22" customWidth="1"/>
    <col min="6923" max="6923" width="14.28515625" style="22" customWidth="1"/>
    <col min="6924" max="7162" width="10.7109375" style="22" customWidth="1"/>
    <col min="7163" max="7168" width="10.7109375" style="22"/>
    <col min="7169" max="7169" width="8.5703125" style="22" customWidth="1"/>
    <col min="7170" max="7170" width="11.140625" style="22" customWidth="1"/>
    <col min="7171" max="7171" width="38" style="22" customWidth="1"/>
    <col min="7172" max="7172" width="11.140625" style="22" customWidth="1"/>
    <col min="7173" max="7173" width="12.42578125" style="22" customWidth="1"/>
    <col min="7174" max="7174" width="10" style="22" customWidth="1"/>
    <col min="7175" max="7175" width="9.85546875" style="22" customWidth="1"/>
    <col min="7176" max="7176" width="15.42578125" style="22" customWidth="1"/>
    <col min="7177" max="7178" width="12.7109375" style="22" customWidth="1"/>
    <col min="7179" max="7179" width="14.28515625" style="22" customWidth="1"/>
    <col min="7180" max="7418" width="10.7109375" style="22" customWidth="1"/>
    <col min="7419" max="7424" width="10.7109375" style="22"/>
    <col min="7425" max="7425" width="8.5703125" style="22" customWidth="1"/>
    <col min="7426" max="7426" width="11.140625" style="22" customWidth="1"/>
    <col min="7427" max="7427" width="38" style="22" customWidth="1"/>
    <col min="7428" max="7428" width="11.140625" style="22" customWidth="1"/>
    <col min="7429" max="7429" width="12.42578125" style="22" customWidth="1"/>
    <col min="7430" max="7430" width="10" style="22" customWidth="1"/>
    <col min="7431" max="7431" width="9.85546875" style="22" customWidth="1"/>
    <col min="7432" max="7432" width="15.42578125" style="22" customWidth="1"/>
    <col min="7433" max="7434" width="12.7109375" style="22" customWidth="1"/>
    <col min="7435" max="7435" width="14.28515625" style="22" customWidth="1"/>
    <col min="7436" max="7674" width="10.7109375" style="22" customWidth="1"/>
    <col min="7675" max="7680" width="10.7109375" style="22"/>
    <col min="7681" max="7681" width="8.5703125" style="22" customWidth="1"/>
    <col min="7682" max="7682" width="11.140625" style="22" customWidth="1"/>
    <col min="7683" max="7683" width="38" style="22" customWidth="1"/>
    <col min="7684" max="7684" width="11.140625" style="22" customWidth="1"/>
    <col min="7685" max="7685" width="12.42578125" style="22" customWidth="1"/>
    <col min="7686" max="7686" width="10" style="22" customWidth="1"/>
    <col min="7687" max="7687" width="9.85546875" style="22" customWidth="1"/>
    <col min="7688" max="7688" width="15.42578125" style="22" customWidth="1"/>
    <col min="7689" max="7690" width="12.7109375" style="22" customWidth="1"/>
    <col min="7691" max="7691" width="14.28515625" style="22" customWidth="1"/>
    <col min="7692" max="7930" width="10.7109375" style="22" customWidth="1"/>
    <col min="7931" max="7936" width="10.7109375" style="22"/>
    <col min="7937" max="7937" width="8.5703125" style="22" customWidth="1"/>
    <col min="7938" max="7938" width="11.140625" style="22" customWidth="1"/>
    <col min="7939" max="7939" width="38" style="22" customWidth="1"/>
    <col min="7940" max="7940" width="11.140625" style="22" customWidth="1"/>
    <col min="7941" max="7941" width="12.42578125" style="22" customWidth="1"/>
    <col min="7942" max="7942" width="10" style="22" customWidth="1"/>
    <col min="7943" max="7943" width="9.85546875" style="22" customWidth="1"/>
    <col min="7944" max="7944" width="15.42578125" style="22" customWidth="1"/>
    <col min="7945" max="7946" width="12.7109375" style="22" customWidth="1"/>
    <col min="7947" max="7947" width="14.28515625" style="22" customWidth="1"/>
    <col min="7948" max="8186" width="10.7109375" style="22" customWidth="1"/>
    <col min="8187" max="8192" width="10.7109375" style="22"/>
    <col min="8193" max="8193" width="8.5703125" style="22" customWidth="1"/>
    <col min="8194" max="8194" width="11.140625" style="22" customWidth="1"/>
    <col min="8195" max="8195" width="38" style="22" customWidth="1"/>
    <col min="8196" max="8196" width="11.140625" style="22" customWidth="1"/>
    <col min="8197" max="8197" width="12.42578125" style="22" customWidth="1"/>
    <col min="8198" max="8198" width="10" style="22" customWidth="1"/>
    <col min="8199" max="8199" width="9.85546875" style="22" customWidth="1"/>
    <col min="8200" max="8200" width="15.42578125" style="22" customWidth="1"/>
    <col min="8201" max="8202" width="12.7109375" style="22" customWidth="1"/>
    <col min="8203" max="8203" width="14.28515625" style="22" customWidth="1"/>
    <col min="8204" max="8442" width="10.7109375" style="22" customWidth="1"/>
    <col min="8443" max="8448" width="10.7109375" style="22"/>
    <col min="8449" max="8449" width="8.5703125" style="22" customWidth="1"/>
    <col min="8450" max="8450" width="11.140625" style="22" customWidth="1"/>
    <col min="8451" max="8451" width="38" style="22" customWidth="1"/>
    <col min="8452" max="8452" width="11.140625" style="22" customWidth="1"/>
    <col min="8453" max="8453" width="12.42578125" style="22" customWidth="1"/>
    <col min="8454" max="8454" width="10" style="22" customWidth="1"/>
    <col min="8455" max="8455" width="9.85546875" style="22" customWidth="1"/>
    <col min="8456" max="8456" width="15.42578125" style="22" customWidth="1"/>
    <col min="8457" max="8458" width="12.7109375" style="22" customWidth="1"/>
    <col min="8459" max="8459" width="14.28515625" style="22" customWidth="1"/>
    <col min="8460" max="8698" width="10.7109375" style="22" customWidth="1"/>
    <col min="8699" max="8704" width="10.7109375" style="22"/>
    <col min="8705" max="8705" width="8.5703125" style="22" customWidth="1"/>
    <col min="8706" max="8706" width="11.140625" style="22" customWidth="1"/>
    <col min="8707" max="8707" width="38" style="22" customWidth="1"/>
    <col min="8708" max="8708" width="11.140625" style="22" customWidth="1"/>
    <col min="8709" max="8709" width="12.42578125" style="22" customWidth="1"/>
    <col min="8710" max="8710" width="10" style="22" customWidth="1"/>
    <col min="8711" max="8711" width="9.85546875" style="22" customWidth="1"/>
    <col min="8712" max="8712" width="15.42578125" style="22" customWidth="1"/>
    <col min="8713" max="8714" width="12.7109375" style="22" customWidth="1"/>
    <col min="8715" max="8715" width="14.28515625" style="22" customWidth="1"/>
    <col min="8716" max="8954" width="10.7109375" style="22" customWidth="1"/>
    <col min="8955" max="8960" width="10.7109375" style="22"/>
    <col min="8961" max="8961" width="8.5703125" style="22" customWidth="1"/>
    <col min="8962" max="8962" width="11.140625" style="22" customWidth="1"/>
    <col min="8963" max="8963" width="38" style="22" customWidth="1"/>
    <col min="8964" max="8964" width="11.140625" style="22" customWidth="1"/>
    <col min="8965" max="8965" width="12.42578125" style="22" customWidth="1"/>
    <col min="8966" max="8966" width="10" style="22" customWidth="1"/>
    <col min="8967" max="8967" width="9.85546875" style="22" customWidth="1"/>
    <col min="8968" max="8968" width="15.42578125" style="22" customWidth="1"/>
    <col min="8969" max="8970" width="12.7109375" style="22" customWidth="1"/>
    <col min="8971" max="8971" width="14.28515625" style="22" customWidth="1"/>
    <col min="8972" max="9210" width="10.7109375" style="22" customWidth="1"/>
    <col min="9211" max="9216" width="10.7109375" style="22"/>
    <col min="9217" max="9217" width="8.5703125" style="22" customWidth="1"/>
    <col min="9218" max="9218" width="11.140625" style="22" customWidth="1"/>
    <col min="9219" max="9219" width="38" style="22" customWidth="1"/>
    <col min="9220" max="9220" width="11.140625" style="22" customWidth="1"/>
    <col min="9221" max="9221" width="12.42578125" style="22" customWidth="1"/>
    <col min="9222" max="9222" width="10" style="22" customWidth="1"/>
    <col min="9223" max="9223" width="9.85546875" style="22" customWidth="1"/>
    <col min="9224" max="9224" width="15.42578125" style="22" customWidth="1"/>
    <col min="9225" max="9226" width="12.7109375" style="22" customWidth="1"/>
    <col min="9227" max="9227" width="14.28515625" style="22" customWidth="1"/>
    <col min="9228" max="9466" width="10.7109375" style="22" customWidth="1"/>
    <col min="9467" max="9472" width="10.7109375" style="22"/>
    <col min="9473" max="9473" width="8.5703125" style="22" customWidth="1"/>
    <col min="9474" max="9474" width="11.140625" style="22" customWidth="1"/>
    <col min="9475" max="9475" width="38" style="22" customWidth="1"/>
    <col min="9476" max="9476" width="11.140625" style="22" customWidth="1"/>
    <col min="9477" max="9477" width="12.42578125" style="22" customWidth="1"/>
    <col min="9478" max="9478" width="10" style="22" customWidth="1"/>
    <col min="9479" max="9479" width="9.85546875" style="22" customWidth="1"/>
    <col min="9480" max="9480" width="15.42578125" style="22" customWidth="1"/>
    <col min="9481" max="9482" width="12.7109375" style="22" customWidth="1"/>
    <col min="9483" max="9483" width="14.28515625" style="22" customWidth="1"/>
    <col min="9484" max="9722" width="10.7109375" style="22" customWidth="1"/>
    <col min="9723" max="9728" width="10.7109375" style="22"/>
    <col min="9729" max="9729" width="8.5703125" style="22" customWidth="1"/>
    <col min="9730" max="9730" width="11.140625" style="22" customWidth="1"/>
    <col min="9731" max="9731" width="38" style="22" customWidth="1"/>
    <col min="9732" max="9732" width="11.140625" style="22" customWidth="1"/>
    <col min="9733" max="9733" width="12.42578125" style="22" customWidth="1"/>
    <col min="9734" max="9734" width="10" style="22" customWidth="1"/>
    <col min="9735" max="9735" width="9.85546875" style="22" customWidth="1"/>
    <col min="9736" max="9736" width="15.42578125" style="22" customWidth="1"/>
    <col min="9737" max="9738" width="12.7109375" style="22" customWidth="1"/>
    <col min="9739" max="9739" width="14.28515625" style="22" customWidth="1"/>
    <col min="9740" max="9978" width="10.7109375" style="22" customWidth="1"/>
    <col min="9979" max="9984" width="10.7109375" style="22"/>
    <col min="9985" max="9985" width="8.5703125" style="22" customWidth="1"/>
    <col min="9986" max="9986" width="11.140625" style="22" customWidth="1"/>
    <col min="9987" max="9987" width="38" style="22" customWidth="1"/>
    <col min="9988" max="9988" width="11.140625" style="22" customWidth="1"/>
    <col min="9989" max="9989" width="12.42578125" style="22" customWidth="1"/>
    <col min="9990" max="9990" width="10" style="22" customWidth="1"/>
    <col min="9991" max="9991" width="9.85546875" style="22" customWidth="1"/>
    <col min="9992" max="9992" width="15.42578125" style="22" customWidth="1"/>
    <col min="9993" max="9994" width="12.7109375" style="22" customWidth="1"/>
    <col min="9995" max="9995" width="14.28515625" style="22" customWidth="1"/>
    <col min="9996" max="10234" width="10.7109375" style="22" customWidth="1"/>
    <col min="10235" max="10240" width="10.7109375" style="22"/>
    <col min="10241" max="10241" width="8.5703125" style="22" customWidth="1"/>
    <col min="10242" max="10242" width="11.140625" style="22" customWidth="1"/>
    <col min="10243" max="10243" width="38" style="22" customWidth="1"/>
    <col min="10244" max="10244" width="11.140625" style="22" customWidth="1"/>
    <col min="10245" max="10245" width="12.42578125" style="22" customWidth="1"/>
    <col min="10246" max="10246" width="10" style="22" customWidth="1"/>
    <col min="10247" max="10247" width="9.85546875" style="22" customWidth="1"/>
    <col min="10248" max="10248" width="15.42578125" style="22" customWidth="1"/>
    <col min="10249" max="10250" width="12.7109375" style="22" customWidth="1"/>
    <col min="10251" max="10251" width="14.28515625" style="22" customWidth="1"/>
    <col min="10252" max="10490" width="10.7109375" style="22" customWidth="1"/>
    <col min="10491" max="10496" width="10.7109375" style="22"/>
    <col min="10497" max="10497" width="8.5703125" style="22" customWidth="1"/>
    <col min="10498" max="10498" width="11.140625" style="22" customWidth="1"/>
    <col min="10499" max="10499" width="38" style="22" customWidth="1"/>
    <col min="10500" max="10500" width="11.140625" style="22" customWidth="1"/>
    <col min="10501" max="10501" width="12.42578125" style="22" customWidth="1"/>
    <col min="10502" max="10502" width="10" style="22" customWidth="1"/>
    <col min="10503" max="10503" width="9.85546875" style="22" customWidth="1"/>
    <col min="10504" max="10504" width="15.42578125" style="22" customWidth="1"/>
    <col min="10505" max="10506" width="12.7109375" style="22" customWidth="1"/>
    <col min="10507" max="10507" width="14.28515625" style="22" customWidth="1"/>
    <col min="10508" max="10746" width="10.7109375" style="22" customWidth="1"/>
    <col min="10747" max="10752" width="10.7109375" style="22"/>
    <col min="10753" max="10753" width="8.5703125" style="22" customWidth="1"/>
    <col min="10754" max="10754" width="11.140625" style="22" customWidth="1"/>
    <col min="10755" max="10755" width="38" style="22" customWidth="1"/>
    <col min="10756" max="10756" width="11.140625" style="22" customWidth="1"/>
    <col min="10757" max="10757" width="12.42578125" style="22" customWidth="1"/>
    <col min="10758" max="10758" width="10" style="22" customWidth="1"/>
    <col min="10759" max="10759" width="9.85546875" style="22" customWidth="1"/>
    <col min="10760" max="10760" width="15.42578125" style="22" customWidth="1"/>
    <col min="10761" max="10762" width="12.7109375" style="22" customWidth="1"/>
    <col min="10763" max="10763" width="14.28515625" style="22" customWidth="1"/>
    <col min="10764" max="11002" width="10.7109375" style="22" customWidth="1"/>
    <col min="11003" max="11008" width="10.7109375" style="22"/>
    <col min="11009" max="11009" width="8.5703125" style="22" customWidth="1"/>
    <col min="11010" max="11010" width="11.140625" style="22" customWidth="1"/>
    <col min="11011" max="11011" width="38" style="22" customWidth="1"/>
    <col min="11012" max="11012" width="11.140625" style="22" customWidth="1"/>
    <col min="11013" max="11013" width="12.42578125" style="22" customWidth="1"/>
    <col min="11014" max="11014" width="10" style="22" customWidth="1"/>
    <col min="11015" max="11015" width="9.85546875" style="22" customWidth="1"/>
    <col min="11016" max="11016" width="15.42578125" style="22" customWidth="1"/>
    <col min="11017" max="11018" width="12.7109375" style="22" customWidth="1"/>
    <col min="11019" max="11019" width="14.28515625" style="22" customWidth="1"/>
    <col min="11020" max="11258" width="10.7109375" style="22" customWidth="1"/>
    <col min="11259" max="11264" width="10.7109375" style="22"/>
    <col min="11265" max="11265" width="8.5703125" style="22" customWidth="1"/>
    <col min="11266" max="11266" width="11.140625" style="22" customWidth="1"/>
    <col min="11267" max="11267" width="38" style="22" customWidth="1"/>
    <col min="11268" max="11268" width="11.140625" style="22" customWidth="1"/>
    <col min="11269" max="11269" width="12.42578125" style="22" customWidth="1"/>
    <col min="11270" max="11270" width="10" style="22" customWidth="1"/>
    <col min="11271" max="11271" width="9.85546875" style="22" customWidth="1"/>
    <col min="11272" max="11272" width="15.42578125" style="22" customWidth="1"/>
    <col min="11273" max="11274" width="12.7109375" style="22" customWidth="1"/>
    <col min="11275" max="11275" width="14.28515625" style="22" customWidth="1"/>
    <col min="11276" max="11514" width="10.7109375" style="22" customWidth="1"/>
    <col min="11515" max="11520" width="10.7109375" style="22"/>
    <col min="11521" max="11521" width="8.5703125" style="22" customWidth="1"/>
    <col min="11522" max="11522" width="11.140625" style="22" customWidth="1"/>
    <col min="11523" max="11523" width="38" style="22" customWidth="1"/>
    <col min="11524" max="11524" width="11.140625" style="22" customWidth="1"/>
    <col min="11525" max="11525" width="12.42578125" style="22" customWidth="1"/>
    <col min="11526" max="11526" width="10" style="22" customWidth="1"/>
    <col min="11527" max="11527" width="9.85546875" style="22" customWidth="1"/>
    <col min="11528" max="11528" width="15.42578125" style="22" customWidth="1"/>
    <col min="11529" max="11530" width="12.7109375" style="22" customWidth="1"/>
    <col min="11531" max="11531" width="14.28515625" style="22" customWidth="1"/>
    <col min="11532" max="11770" width="10.7109375" style="22" customWidth="1"/>
    <col min="11771" max="11776" width="10.7109375" style="22"/>
    <col min="11777" max="11777" width="8.5703125" style="22" customWidth="1"/>
    <col min="11778" max="11778" width="11.140625" style="22" customWidth="1"/>
    <col min="11779" max="11779" width="38" style="22" customWidth="1"/>
    <col min="11780" max="11780" width="11.140625" style="22" customWidth="1"/>
    <col min="11781" max="11781" width="12.42578125" style="22" customWidth="1"/>
    <col min="11782" max="11782" width="10" style="22" customWidth="1"/>
    <col min="11783" max="11783" width="9.85546875" style="22" customWidth="1"/>
    <col min="11784" max="11784" width="15.42578125" style="22" customWidth="1"/>
    <col min="11785" max="11786" width="12.7109375" style="22" customWidth="1"/>
    <col min="11787" max="11787" width="14.28515625" style="22" customWidth="1"/>
    <col min="11788" max="12026" width="10.7109375" style="22" customWidth="1"/>
    <col min="12027" max="12032" width="10.7109375" style="22"/>
    <col min="12033" max="12033" width="8.5703125" style="22" customWidth="1"/>
    <col min="12034" max="12034" width="11.140625" style="22" customWidth="1"/>
    <col min="12035" max="12035" width="38" style="22" customWidth="1"/>
    <col min="12036" max="12036" width="11.140625" style="22" customWidth="1"/>
    <col min="12037" max="12037" width="12.42578125" style="22" customWidth="1"/>
    <col min="12038" max="12038" width="10" style="22" customWidth="1"/>
    <col min="12039" max="12039" width="9.85546875" style="22" customWidth="1"/>
    <col min="12040" max="12040" width="15.42578125" style="22" customWidth="1"/>
    <col min="12041" max="12042" width="12.7109375" style="22" customWidth="1"/>
    <col min="12043" max="12043" width="14.28515625" style="22" customWidth="1"/>
    <col min="12044" max="12282" width="10.7109375" style="22" customWidth="1"/>
    <col min="12283" max="12288" width="10.7109375" style="22"/>
    <col min="12289" max="12289" width="8.5703125" style="22" customWidth="1"/>
    <col min="12290" max="12290" width="11.140625" style="22" customWidth="1"/>
    <col min="12291" max="12291" width="38" style="22" customWidth="1"/>
    <col min="12292" max="12292" width="11.140625" style="22" customWidth="1"/>
    <col min="12293" max="12293" width="12.42578125" style="22" customWidth="1"/>
    <col min="12294" max="12294" width="10" style="22" customWidth="1"/>
    <col min="12295" max="12295" width="9.85546875" style="22" customWidth="1"/>
    <col min="12296" max="12296" width="15.42578125" style="22" customWidth="1"/>
    <col min="12297" max="12298" width="12.7109375" style="22" customWidth="1"/>
    <col min="12299" max="12299" width="14.28515625" style="22" customWidth="1"/>
    <col min="12300" max="12538" width="10.7109375" style="22" customWidth="1"/>
    <col min="12539" max="12544" width="10.7109375" style="22"/>
    <col min="12545" max="12545" width="8.5703125" style="22" customWidth="1"/>
    <col min="12546" max="12546" width="11.140625" style="22" customWidth="1"/>
    <col min="12547" max="12547" width="38" style="22" customWidth="1"/>
    <col min="12548" max="12548" width="11.140625" style="22" customWidth="1"/>
    <col min="12549" max="12549" width="12.42578125" style="22" customWidth="1"/>
    <col min="12550" max="12550" width="10" style="22" customWidth="1"/>
    <col min="12551" max="12551" width="9.85546875" style="22" customWidth="1"/>
    <col min="12552" max="12552" width="15.42578125" style="22" customWidth="1"/>
    <col min="12553" max="12554" width="12.7109375" style="22" customWidth="1"/>
    <col min="12555" max="12555" width="14.28515625" style="22" customWidth="1"/>
    <col min="12556" max="12794" width="10.7109375" style="22" customWidth="1"/>
    <col min="12795" max="12800" width="10.7109375" style="22"/>
    <col min="12801" max="12801" width="8.5703125" style="22" customWidth="1"/>
    <col min="12802" max="12802" width="11.140625" style="22" customWidth="1"/>
    <col min="12803" max="12803" width="38" style="22" customWidth="1"/>
    <col min="12804" max="12804" width="11.140625" style="22" customWidth="1"/>
    <col min="12805" max="12805" width="12.42578125" style="22" customWidth="1"/>
    <col min="12806" max="12806" width="10" style="22" customWidth="1"/>
    <col min="12807" max="12807" width="9.85546875" style="22" customWidth="1"/>
    <col min="12808" max="12808" width="15.42578125" style="22" customWidth="1"/>
    <col min="12809" max="12810" width="12.7109375" style="22" customWidth="1"/>
    <col min="12811" max="12811" width="14.28515625" style="22" customWidth="1"/>
    <col min="12812" max="13050" width="10.7109375" style="22" customWidth="1"/>
    <col min="13051" max="13056" width="10.7109375" style="22"/>
    <col min="13057" max="13057" width="8.5703125" style="22" customWidth="1"/>
    <col min="13058" max="13058" width="11.140625" style="22" customWidth="1"/>
    <col min="13059" max="13059" width="38" style="22" customWidth="1"/>
    <col min="13060" max="13060" width="11.140625" style="22" customWidth="1"/>
    <col min="13061" max="13061" width="12.42578125" style="22" customWidth="1"/>
    <col min="13062" max="13062" width="10" style="22" customWidth="1"/>
    <col min="13063" max="13063" width="9.85546875" style="22" customWidth="1"/>
    <col min="13064" max="13064" width="15.42578125" style="22" customWidth="1"/>
    <col min="13065" max="13066" width="12.7109375" style="22" customWidth="1"/>
    <col min="13067" max="13067" width="14.28515625" style="22" customWidth="1"/>
    <col min="13068" max="13306" width="10.7109375" style="22" customWidth="1"/>
    <col min="13307" max="13312" width="10.7109375" style="22"/>
    <col min="13313" max="13313" width="8.5703125" style="22" customWidth="1"/>
    <col min="13314" max="13314" width="11.140625" style="22" customWidth="1"/>
    <col min="13315" max="13315" width="38" style="22" customWidth="1"/>
    <col min="13316" max="13316" width="11.140625" style="22" customWidth="1"/>
    <col min="13317" max="13317" width="12.42578125" style="22" customWidth="1"/>
    <col min="13318" max="13318" width="10" style="22" customWidth="1"/>
    <col min="13319" max="13319" width="9.85546875" style="22" customWidth="1"/>
    <col min="13320" max="13320" width="15.42578125" style="22" customWidth="1"/>
    <col min="13321" max="13322" width="12.7109375" style="22" customWidth="1"/>
    <col min="13323" max="13323" width="14.28515625" style="22" customWidth="1"/>
    <col min="13324" max="13562" width="10.7109375" style="22" customWidth="1"/>
    <col min="13563" max="13568" width="10.7109375" style="22"/>
    <col min="13569" max="13569" width="8.5703125" style="22" customWidth="1"/>
    <col min="13570" max="13570" width="11.140625" style="22" customWidth="1"/>
    <col min="13571" max="13571" width="38" style="22" customWidth="1"/>
    <col min="13572" max="13572" width="11.140625" style="22" customWidth="1"/>
    <col min="13573" max="13573" width="12.42578125" style="22" customWidth="1"/>
    <col min="13574" max="13574" width="10" style="22" customWidth="1"/>
    <col min="13575" max="13575" width="9.85546875" style="22" customWidth="1"/>
    <col min="13576" max="13576" width="15.42578125" style="22" customWidth="1"/>
    <col min="13577" max="13578" width="12.7109375" style="22" customWidth="1"/>
    <col min="13579" max="13579" width="14.28515625" style="22" customWidth="1"/>
    <col min="13580" max="13818" width="10.7109375" style="22" customWidth="1"/>
    <col min="13819" max="13824" width="10.7109375" style="22"/>
    <col min="13825" max="13825" width="8.5703125" style="22" customWidth="1"/>
    <col min="13826" max="13826" width="11.140625" style="22" customWidth="1"/>
    <col min="13827" max="13827" width="38" style="22" customWidth="1"/>
    <col min="13828" max="13828" width="11.140625" style="22" customWidth="1"/>
    <col min="13829" max="13829" width="12.42578125" style="22" customWidth="1"/>
    <col min="13830" max="13830" width="10" style="22" customWidth="1"/>
    <col min="13831" max="13831" width="9.85546875" style="22" customWidth="1"/>
    <col min="13832" max="13832" width="15.42578125" style="22" customWidth="1"/>
    <col min="13833" max="13834" width="12.7109375" style="22" customWidth="1"/>
    <col min="13835" max="13835" width="14.28515625" style="22" customWidth="1"/>
    <col min="13836" max="14074" width="10.7109375" style="22" customWidth="1"/>
    <col min="14075" max="14080" width="10.7109375" style="22"/>
    <col min="14081" max="14081" width="8.5703125" style="22" customWidth="1"/>
    <col min="14082" max="14082" width="11.140625" style="22" customWidth="1"/>
    <col min="14083" max="14083" width="38" style="22" customWidth="1"/>
    <col min="14084" max="14084" width="11.140625" style="22" customWidth="1"/>
    <col min="14085" max="14085" width="12.42578125" style="22" customWidth="1"/>
    <col min="14086" max="14086" width="10" style="22" customWidth="1"/>
    <col min="14087" max="14087" width="9.85546875" style="22" customWidth="1"/>
    <col min="14088" max="14088" width="15.42578125" style="22" customWidth="1"/>
    <col min="14089" max="14090" width="12.7109375" style="22" customWidth="1"/>
    <col min="14091" max="14091" width="14.28515625" style="22" customWidth="1"/>
    <col min="14092" max="14330" width="10.7109375" style="22" customWidth="1"/>
    <col min="14331" max="14336" width="10.7109375" style="22"/>
    <col min="14337" max="14337" width="8.5703125" style="22" customWidth="1"/>
    <col min="14338" max="14338" width="11.140625" style="22" customWidth="1"/>
    <col min="14339" max="14339" width="38" style="22" customWidth="1"/>
    <col min="14340" max="14340" width="11.140625" style="22" customWidth="1"/>
    <col min="14341" max="14341" width="12.42578125" style="22" customWidth="1"/>
    <col min="14342" max="14342" width="10" style="22" customWidth="1"/>
    <col min="14343" max="14343" width="9.85546875" style="22" customWidth="1"/>
    <col min="14344" max="14344" width="15.42578125" style="22" customWidth="1"/>
    <col min="14345" max="14346" width="12.7109375" style="22" customWidth="1"/>
    <col min="14347" max="14347" width="14.28515625" style="22" customWidth="1"/>
    <col min="14348" max="14586" width="10.7109375" style="22" customWidth="1"/>
    <col min="14587" max="14592" width="10.7109375" style="22"/>
    <col min="14593" max="14593" width="8.5703125" style="22" customWidth="1"/>
    <col min="14594" max="14594" width="11.140625" style="22" customWidth="1"/>
    <col min="14595" max="14595" width="38" style="22" customWidth="1"/>
    <col min="14596" max="14596" width="11.140625" style="22" customWidth="1"/>
    <col min="14597" max="14597" width="12.42578125" style="22" customWidth="1"/>
    <col min="14598" max="14598" width="10" style="22" customWidth="1"/>
    <col min="14599" max="14599" width="9.85546875" style="22" customWidth="1"/>
    <col min="14600" max="14600" width="15.42578125" style="22" customWidth="1"/>
    <col min="14601" max="14602" width="12.7109375" style="22" customWidth="1"/>
    <col min="14603" max="14603" width="14.28515625" style="22" customWidth="1"/>
    <col min="14604" max="14842" width="10.7109375" style="22" customWidth="1"/>
    <col min="14843" max="14848" width="10.7109375" style="22"/>
    <col min="14849" max="14849" width="8.5703125" style="22" customWidth="1"/>
    <col min="14850" max="14850" width="11.140625" style="22" customWidth="1"/>
    <col min="14851" max="14851" width="38" style="22" customWidth="1"/>
    <col min="14852" max="14852" width="11.140625" style="22" customWidth="1"/>
    <col min="14853" max="14853" width="12.42578125" style="22" customWidth="1"/>
    <col min="14854" max="14854" width="10" style="22" customWidth="1"/>
    <col min="14855" max="14855" width="9.85546875" style="22" customWidth="1"/>
    <col min="14856" max="14856" width="15.42578125" style="22" customWidth="1"/>
    <col min="14857" max="14858" width="12.7109375" style="22" customWidth="1"/>
    <col min="14859" max="14859" width="14.28515625" style="22" customWidth="1"/>
    <col min="14860" max="15098" width="10.7109375" style="22" customWidth="1"/>
    <col min="15099" max="15104" width="10.7109375" style="22"/>
    <col min="15105" max="15105" width="8.5703125" style="22" customWidth="1"/>
    <col min="15106" max="15106" width="11.140625" style="22" customWidth="1"/>
    <col min="15107" max="15107" width="38" style="22" customWidth="1"/>
    <col min="15108" max="15108" width="11.140625" style="22" customWidth="1"/>
    <col min="15109" max="15109" width="12.42578125" style="22" customWidth="1"/>
    <col min="15110" max="15110" width="10" style="22" customWidth="1"/>
    <col min="15111" max="15111" width="9.85546875" style="22" customWidth="1"/>
    <col min="15112" max="15112" width="15.42578125" style="22" customWidth="1"/>
    <col min="15113" max="15114" width="12.7109375" style="22" customWidth="1"/>
    <col min="15115" max="15115" width="14.28515625" style="22" customWidth="1"/>
    <col min="15116" max="15354" width="10.7109375" style="22" customWidth="1"/>
    <col min="15355" max="15360" width="10.7109375" style="22"/>
    <col min="15361" max="15361" width="8.5703125" style="22" customWidth="1"/>
    <col min="15362" max="15362" width="11.140625" style="22" customWidth="1"/>
    <col min="15363" max="15363" width="38" style="22" customWidth="1"/>
    <col min="15364" max="15364" width="11.140625" style="22" customWidth="1"/>
    <col min="15365" max="15365" width="12.42578125" style="22" customWidth="1"/>
    <col min="15366" max="15366" width="10" style="22" customWidth="1"/>
    <col min="15367" max="15367" width="9.85546875" style="22" customWidth="1"/>
    <col min="15368" max="15368" width="15.42578125" style="22" customWidth="1"/>
    <col min="15369" max="15370" width="12.7109375" style="22" customWidth="1"/>
    <col min="15371" max="15371" width="14.28515625" style="22" customWidth="1"/>
    <col min="15372" max="15610" width="10.7109375" style="22" customWidth="1"/>
    <col min="15611" max="15616" width="10.7109375" style="22"/>
    <col min="15617" max="15617" width="8.5703125" style="22" customWidth="1"/>
    <col min="15618" max="15618" width="11.140625" style="22" customWidth="1"/>
    <col min="15619" max="15619" width="38" style="22" customWidth="1"/>
    <col min="15620" max="15620" width="11.140625" style="22" customWidth="1"/>
    <col min="15621" max="15621" width="12.42578125" style="22" customWidth="1"/>
    <col min="15622" max="15622" width="10" style="22" customWidth="1"/>
    <col min="15623" max="15623" width="9.85546875" style="22" customWidth="1"/>
    <col min="15624" max="15624" width="15.42578125" style="22" customWidth="1"/>
    <col min="15625" max="15626" width="12.7109375" style="22" customWidth="1"/>
    <col min="15627" max="15627" width="14.28515625" style="22" customWidth="1"/>
    <col min="15628" max="15866" width="10.7109375" style="22" customWidth="1"/>
    <col min="15867" max="15872" width="10.7109375" style="22"/>
    <col min="15873" max="15873" width="8.5703125" style="22" customWidth="1"/>
    <col min="15874" max="15874" width="11.140625" style="22" customWidth="1"/>
    <col min="15875" max="15875" width="38" style="22" customWidth="1"/>
    <col min="15876" max="15876" width="11.140625" style="22" customWidth="1"/>
    <col min="15877" max="15877" width="12.42578125" style="22" customWidth="1"/>
    <col min="15878" max="15878" width="10" style="22" customWidth="1"/>
    <col min="15879" max="15879" width="9.85546875" style="22" customWidth="1"/>
    <col min="15880" max="15880" width="15.42578125" style="22" customWidth="1"/>
    <col min="15881" max="15882" width="12.7109375" style="22" customWidth="1"/>
    <col min="15883" max="15883" width="14.28515625" style="22" customWidth="1"/>
    <col min="15884" max="16122" width="10.7109375" style="22" customWidth="1"/>
    <col min="16123" max="16128" width="10.7109375" style="22"/>
    <col min="16129" max="16129" width="8.5703125" style="22" customWidth="1"/>
    <col min="16130" max="16130" width="11.140625" style="22" customWidth="1"/>
    <col min="16131" max="16131" width="38" style="22" customWidth="1"/>
    <col min="16132" max="16132" width="11.140625" style="22" customWidth="1"/>
    <col min="16133" max="16133" width="12.42578125" style="22" customWidth="1"/>
    <col min="16134" max="16134" width="10" style="22" customWidth="1"/>
    <col min="16135" max="16135" width="9.85546875" style="22" customWidth="1"/>
    <col min="16136" max="16136" width="15.42578125" style="22" customWidth="1"/>
    <col min="16137" max="16138" width="12.7109375" style="22" customWidth="1"/>
    <col min="16139" max="16139" width="14.28515625" style="22" customWidth="1"/>
    <col min="16140" max="16378" width="10.7109375" style="22" customWidth="1"/>
    <col min="16379" max="16384" width="10.7109375" style="22"/>
  </cols>
  <sheetData>
    <row r="1" spans="1:13" ht="15" customHeight="1">
      <c r="A1" s="853" t="str">
        <f>[19]Remoção!A1:K3</f>
        <v>PREFEITURA MUNICIPAL DE SORRISO</v>
      </c>
      <c r="B1" s="854"/>
      <c r="C1" s="854"/>
      <c r="D1" s="854"/>
      <c r="E1" s="854"/>
      <c r="F1" s="854"/>
      <c r="G1" s="854"/>
      <c r="H1" s="854"/>
      <c r="I1" s="854"/>
      <c r="J1" s="854"/>
      <c r="K1" s="855"/>
      <c r="M1" s="23"/>
    </row>
    <row r="2" spans="1:13" ht="15" customHeight="1">
      <c r="A2" s="856"/>
      <c r="B2" s="857"/>
      <c r="C2" s="857"/>
      <c r="D2" s="857"/>
      <c r="E2" s="857"/>
      <c r="F2" s="857"/>
      <c r="G2" s="857"/>
      <c r="H2" s="857"/>
      <c r="I2" s="857"/>
      <c r="J2" s="857"/>
      <c r="K2" s="858"/>
      <c r="M2" s="23"/>
    </row>
    <row r="3" spans="1:13" ht="15" customHeight="1">
      <c r="A3" s="859"/>
      <c r="B3" s="860"/>
      <c r="C3" s="860"/>
      <c r="D3" s="860"/>
      <c r="E3" s="860"/>
      <c r="F3" s="860"/>
      <c r="G3" s="860"/>
      <c r="H3" s="860"/>
      <c r="I3" s="860"/>
      <c r="J3" s="860"/>
      <c r="K3" s="861"/>
    </row>
    <row r="4" spans="1:13" ht="15" customHeight="1">
      <c r="A4" s="136" t="s">
        <v>21</v>
      </c>
      <c r="B4" s="137" t="s">
        <v>91</v>
      </c>
      <c r="C4" s="137" t="str">
        <f>[19]Remoção!C4</f>
        <v>Execução de Pavimentação Asfáltica</v>
      </c>
      <c r="D4" s="138"/>
      <c r="E4" s="138"/>
      <c r="F4" s="138"/>
      <c r="G4" s="138"/>
      <c r="H4" s="138"/>
      <c r="I4" s="137"/>
      <c r="J4" s="138"/>
      <c r="K4" s="139"/>
    </row>
    <row r="5" spans="1:13" ht="15" customHeight="1">
      <c r="A5" s="142" t="s">
        <v>23</v>
      </c>
      <c r="B5" s="143" t="s">
        <v>121</v>
      </c>
      <c r="C5" s="143"/>
      <c r="D5" s="144"/>
      <c r="E5" s="144"/>
      <c r="F5" s="144"/>
      <c r="G5" s="144"/>
      <c r="H5" s="144"/>
      <c r="I5" s="143"/>
      <c r="J5" s="144"/>
      <c r="K5" s="145"/>
    </row>
    <row r="6" spans="1:13" ht="15" customHeight="1">
      <c r="A6" s="142" t="s">
        <v>24</v>
      </c>
      <c r="B6" s="143" t="s">
        <v>122</v>
      </c>
      <c r="C6" s="143"/>
      <c r="D6" s="146"/>
      <c r="E6" s="144"/>
      <c r="F6" s="146"/>
      <c r="G6" s="146"/>
      <c r="H6" s="146"/>
      <c r="I6" s="143"/>
      <c r="J6" s="146"/>
      <c r="K6" s="145"/>
    </row>
    <row r="7" spans="1:13" ht="15" customHeight="1">
      <c r="A7" s="149" t="s">
        <v>26</v>
      </c>
      <c r="B7" s="151" t="s">
        <v>27</v>
      </c>
      <c r="C7" s="151"/>
      <c r="D7" s="152"/>
      <c r="E7" s="152"/>
      <c r="F7" s="150"/>
      <c r="G7" s="151"/>
      <c r="H7" s="151"/>
      <c r="I7" s="150"/>
      <c r="J7" s="151"/>
      <c r="K7" s="153"/>
    </row>
    <row r="8" spans="1:13" ht="24.75" customHeight="1">
      <c r="A8" s="862" t="s">
        <v>123</v>
      </c>
      <c r="B8" s="863"/>
      <c r="C8" s="863"/>
      <c r="D8" s="863"/>
      <c r="E8" s="863"/>
      <c r="F8" s="863"/>
      <c r="G8" s="863"/>
      <c r="H8" s="863"/>
      <c r="I8" s="863"/>
      <c r="J8" s="863"/>
      <c r="K8" s="863"/>
    </row>
    <row r="9" spans="1:13" ht="15" customHeight="1">
      <c r="A9" s="864" t="s">
        <v>65</v>
      </c>
      <c r="B9" s="866" t="s">
        <v>124</v>
      </c>
      <c r="C9" s="866" t="s">
        <v>68</v>
      </c>
      <c r="D9" s="867" t="s">
        <v>125</v>
      </c>
      <c r="E9" s="868"/>
      <c r="F9" s="869" t="s">
        <v>126</v>
      </c>
      <c r="G9" s="871" t="s">
        <v>127</v>
      </c>
      <c r="H9" s="873" t="s">
        <v>128</v>
      </c>
      <c r="I9" s="875" t="s">
        <v>129</v>
      </c>
      <c r="J9" s="877" t="s">
        <v>130</v>
      </c>
      <c r="K9" s="877" t="s">
        <v>131</v>
      </c>
    </row>
    <row r="10" spans="1:13" ht="39.75" customHeight="1">
      <c r="A10" s="865"/>
      <c r="B10" s="866"/>
      <c r="C10" s="866"/>
      <c r="D10" s="215" t="s">
        <v>132</v>
      </c>
      <c r="E10" s="215" t="s">
        <v>133</v>
      </c>
      <c r="F10" s="870"/>
      <c r="G10" s="872"/>
      <c r="H10" s="874"/>
      <c r="I10" s="876"/>
      <c r="J10" s="877"/>
      <c r="K10" s="877"/>
    </row>
    <row r="11" spans="1:13" ht="13.5" customHeight="1">
      <c r="A11" s="216" t="s">
        <v>7</v>
      </c>
      <c r="B11" s="216" t="s">
        <v>134</v>
      </c>
      <c r="C11" s="217" t="s">
        <v>135</v>
      </c>
      <c r="D11" s="218">
        <v>104</v>
      </c>
      <c r="E11" s="216" t="s">
        <v>136</v>
      </c>
      <c r="F11" s="219" t="s">
        <v>137</v>
      </c>
      <c r="G11" s="104">
        <v>1</v>
      </c>
      <c r="H11" s="105">
        <v>11.7</v>
      </c>
      <c r="I11" s="106">
        <f>H11*450</f>
        <v>5265</v>
      </c>
      <c r="J11" s="220">
        <v>0.47</v>
      </c>
      <c r="K11" s="220">
        <f>I11*J11</f>
        <v>2474.5499999999997</v>
      </c>
      <c r="L11" s="27"/>
    </row>
    <row r="12" spans="1:13" ht="27.75" customHeight="1">
      <c r="A12" s="221" t="s">
        <v>9</v>
      </c>
      <c r="B12" s="222" t="s">
        <v>138</v>
      </c>
      <c r="C12" s="223" t="s">
        <v>139</v>
      </c>
      <c r="D12" s="224">
        <v>79</v>
      </c>
      <c r="E12" s="225" t="s">
        <v>136</v>
      </c>
      <c r="F12" s="225" t="s">
        <v>137</v>
      </c>
      <c r="G12" s="226">
        <v>1</v>
      </c>
      <c r="H12" s="226">
        <v>8.8000000000000007</v>
      </c>
      <c r="I12" s="106">
        <f t="shared" ref="I12:I21" si="0">H12*450</f>
        <v>3960.0000000000005</v>
      </c>
      <c r="J12" s="220">
        <v>0.47</v>
      </c>
      <c r="K12" s="220">
        <f t="shared" ref="K12:K21" si="1">I12*J12</f>
        <v>1861.2</v>
      </c>
      <c r="L12" s="27"/>
    </row>
    <row r="13" spans="1:13" ht="27.75" customHeight="1">
      <c r="A13" s="221" t="s">
        <v>79</v>
      </c>
      <c r="B13" s="222" t="s">
        <v>140</v>
      </c>
      <c r="C13" s="223" t="s">
        <v>141</v>
      </c>
      <c r="D13" s="224">
        <v>57</v>
      </c>
      <c r="E13" s="225" t="s">
        <v>136</v>
      </c>
      <c r="F13" s="225" t="s">
        <v>137</v>
      </c>
      <c r="G13" s="226">
        <v>1</v>
      </c>
      <c r="H13" s="226">
        <v>6</v>
      </c>
      <c r="I13" s="106">
        <f t="shared" si="0"/>
        <v>2700</v>
      </c>
      <c r="J13" s="220">
        <v>0.47</v>
      </c>
      <c r="K13" s="220">
        <f t="shared" si="1"/>
        <v>1269</v>
      </c>
      <c r="L13" s="27"/>
    </row>
    <row r="14" spans="1:13" ht="38.25" customHeight="1">
      <c r="A14" s="221" t="s">
        <v>80</v>
      </c>
      <c r="B14" s="222" t="s">
        <v>142</v>
      </c>
      <c r="C14" s="227" t="s">
        <v>143</v>
      </c>
      <c r="D14" s="224">
        <v>103</v>
      </c>
      <c r="E14" s="225" t="s">
        <v>136</v>
      </c>
      <c r="F14" s="225" t="s">
        <v>137</v>
      </c>
      <c r="G14" s="226">
        <v>1</v>
      </c>
      <c r="H14" s="226">
        <v>20.329999999999998</v>
      </c>
      <c r="I14" s="106">
        <f t="shared" si="0"/>
        <v>9148.5</v>
      </c>
      <c r="J14" s="220">
        <v>0.47</v>
      </c>
      <c r="K14" s="220">
        <f t="shared" si="1"/>
        <v>4299.7950000000001</v>
      </c>
      <c r="L14" s="27"/>
    </row>
    <row r="15" spans="1:13" ht="28.5" customHeight="1">
      <c r="A15" s="221" t="s">
        <v>82</v>
      </c>
      <c r="B15" s="222" t="s">
        <v>144</v>
      </c>
      <c r="C15" s="227" t="s">
        <v>145</v>
      </c>
      <c r="D15" s="224">
        <v>77</v>
      </c>
      <c r="E15" s="225" t="s">
        <v>136</v>
      </c>
      <c r="F15" s="225" t="s">
        <v>137</v>
      </c>
      <c r="G15" s="226">
        <v>1</v>
      </c>
      <c r="H15" s="226">
        <v>3.5</v>
      </c>
      <c r="I15" s="106">
        <f t="shared" si="0"/>
        <v>1575</v>
      </c>
      <c r="J15" s="220">
        <v>0.47</v>
      </c>
      <c r="K15" s="220">
        <f t="shared" si="1"/>
        <v>740.25</v>
      </c>
      <c r="L15" s="27"/>
    </row>
    <row r="16" spans="1:13" ht="30" customHeight="1">
      <c r="A16" s="221" t="s">
        <v>146</v>
      </c>
      <c r="B16" s="222" t="s">
        <v>147</v>
      </c>
      <c r="C16" s="227" t="s">
        <v>148</v>
      </c>
      <c r="D16" s="224">
        <v>130</v>
      </c>
      <c r="E16" s="225" t="s">
        <v>136</v>
      </c>
      <c r="F16" s="225" t="s">
        <v>137</v>
      </c>
      <c r="G16" s="226">
        <v>2</v>
      </c>
      <c r="H16" s="226">
        <v>8.8000000000000007</v>
      </c>
      <c r="I16" s="106">
        <f t="shared" si="0"/>
        <v>3960.0000000000005</v>
      </c>
      <c r="J16" s="220">
        <v>0.47</v>
      </c>
      <c r="K16" s="220">
        <f>I16*J16*G16</f>
        <v>3722.4</v>
      </c>
      <c r="L16" s="27"/>
    </row>
    <row r="17" spans="1:12" ht="29.25" customHeight="1">
      <c r="A17" s="221" t="s">
        <v>149</v>
      </c>
      <c r="B17" s="222" t="s">
        <v>150</v>
      </c>
      <c r="C17" s="227" t="s">
        <v>151</v>
      </c>
      <c r="D17" s="224">
        <v>150</v>
      </c>
      <c r="E17" s="225" t="s">
        <v>136</v>
      </c>
      <c r="F17" s="225" t="s">
        <v>137</v>
      </c>
      <c r="G17" s="226">
        <v>1</v>
      </c>
      <c r="H17" s="121">
        <v>11.7</v>
      </c>
      <c r="I17" s="106">
        <f t="shared" si="0"/>
        <v>5265</v>
      </c>
      <c r="J17" s="220">
        <v>0.47</v>
      </c>
      <c r="K17" s="220">
        <f t="shared" si="1"/>
        <v>2474.5499999999997</v>
      </c>
      <c r="L17" s="27"/>
    </row>
    <row r="18" spans="1:12" ht="26.25" customHeight="1">
      <c r="A18" s="221" t="s">
        <v>152</v>
      </c>
      <c r="B18" s="222" t="s">
        <v>153</v>
      </c>
      <c r="C18" s="227" t="s">
        <v>154</v>
      </c>
      <c r="D18" s="224" t="s">
        <v>155</v>
      </c>
      <c r="E18" s="225" t="s">
        <v>136</v>
      </c>
      <c r="F18" s="225" t="s">
        <v>137</v>
      </c>
      <c r="G18" s="226">
        <v>1</v>
      </c>
      <c r="H18" s="226">
        <v>15.8</v>
      </c>
      <c r="I18" s="106">
        <f t="shared" si="0"/>
        <v>7110</v>
      </c>
      <c r="J18" s="220">
        <v>0.47</v>
      </c>
      <c r="K18" s="220">
        <f t="shared" si="1"/>
        <v>3341.7</v>
      </c>
      <c r="L18" s="27"/>
    </row>
    <row r="19" spans="1:12" ht="26.25" customHeight="1">
      <c r="A19" s="221" t="s">
        <v>156</v>
      </c>
      <c r="B19" s="222" t="s">
        <v>157</v>
      </c>
      <c r="C19" s="227" t="s">
        <v>158</v>
      </c>
      <c r="D19" s="224">
        <v>97</v>
      </c>
      <c r="E19" s="225" t="s">
        <v>136</v>
      </c>
      <c r="F19" s="225" t="s">
        <v>137</v>
      </c>
      <c r="G19" s="226">
        <v>1</v>
      </c>
      <c r="H19" s="226">
        <v>21</v>
      </c>
      <c r="I19" s="106">
        <f t="shared" si="0"/>
        <v>9450</v>
      </c>
      <c r="J19" s="220">
        <v>0.47</v>
      </c>
      <c r="K19" s="220">
        <f t="shared" si="1"/>
        <v>4441.5</v>
      </c>
      <c r="L19" s="27"/>
    </row>
    <row r="20" spans="1:12" ht="28.5" customHeight="1">
      <c r="A20" s="221" t="s">
        <v>159</v>
      </c>
      <c r="B20" s="222" t="s">
        <v>160</v>
      </c>
      <c r="C20" s="227" t="s">
        <v>161</v>
      </c>
      <c r="D20" s="224">
        <v>59</v>
      </c>
      <c r="E20" s="225" t="s">
        <v>136</v>
      </c>
      <c r="F20" s="225" t="s">
        <v>137</v>
      </c>
      <c r="G20" s="226">
        <v>1</v>
      </c>
      <c r="H20" s="226">
        <v>6.6</v>
      </c>
      <c r="I20" s="106">
        <f t="shared" si="0"/>
        <v>2970</v>
      </c>
      <c r="J20" s="220">
        <v>0.47</v>
      </c>
      <c r="K20" s="220">
        <f t="shared" si="1"/>
        <v>1395.8999999999999</v>
      </c>
      <c r="L20" s="27"/>
    </row>
    <row r="21" spans="1:12" ht="27" customHeight="1">
      <c r="A21" s="221" t="s">
        <v>162</v>
      </c>
      <c r="B21" s="222" t="s">
        <v>163</v>
      </c>
      <c r="C21" s="227" t="s">
        <v>164</v>
      </c>
      <c r="D21" s="224">
        <v>85</v>
      </c>
      <c r="E21" s="225" t="s">
        <v>136</v>
      </c>
      <c r="F21" s="225" t="s">
        <v>137</v>
      </c>
      <c r="G21" s="226">
        <v>1</v>
      </c>
      <c r="H21" s="226">
        <v>11.5</v>
      </c>
      <c r="I21" s="106">
        <f t="shared" si="0"/>
        <v>5175</v>
      </c>
      <c r="J21" s="220">
        <v>0.47</v>
      </c>
      <c r="K21" s="220">
        <f t="shared" si="1"/>
        <v>2432.25</v>
      </c>
      <c r="L21" s="27"/>
    </row>
    <row r="22" spans="1:12" ht="13.5" customHeight="1">
      <c r="A22" s="878"/>
      <c r="B22" s="879"/>
      <c r="C22" s="879"/>
      <c r="D22" s="879"/>
      <c r="E22" s="879"/>
      <c r="F22" s="879"/>
      <c r="G22" s="879"/>
      <c r="H22" s="879"/>
      <c r="I22" s="879"/>
      <c r="J22" s="879"/>
      <c r="K22" s="880"/>
      <c r="L22" s="27"/>
    </row>
    <row r="23" spans="1:12" ht="13.5" customHeight="1">
      <c r="A23" s="881" t="s">
        <v>54</v>
      </c>
      <c r="B23" s="882"/>
      <c r="C23" s="882"/>
      <c r="D23" s="882"/>
      <c r="E23" s="882"/>
      <c r="F23" s="882"/>
      <c r="G23" s="882"/>
      <c r="H23" s="882"/>
      <c r="I23" s="882"/>
      <c r="J23" s="883"/>
      <c r="K23" s="228">
        <f>SUM(K11:K21)</f>
        <v>28453.095000000001</v>
      </c>
      <c r="L23" s="27"/>
    </row>
    <row r="24" spans="1:12" ht="13.5" customHeight="1">
      <c r="A24" s="829" t="str">
        <f>[19]Remoção!A18:F18</f>
        <v>Sorriso, Março 2014</v>
      </c>
      <c r="B24" s="830"/>
      <c r="C24" s="830"/>
      <c r="D24" s="830"/>
      <c r="E24" s="830"/>
      <c r="F24" s="830"/>
      <c r="G24" s="126"/>
      <c r="H24" s="126"/>
      <c r="I24" s="126"/>
      <c r="J24" s="126"/>
      <c r="K24" s="126"/>
    </row>
    <row r="25" spans="1:12" ht="13.5" customHeight="1">
      <c r="A25" s="175"/>
      <c r="B25" s="176"/>
      <c r="C25" s="176"/>
      <c r="D25" s="147"/>
      <c r="E25" s="147"/>
      <c r="F25" s="176"/>
      <c r="G25" s="176"/>
      <c r="H25" s="147"/>
      <c r="I25" s="177"/>
      <c r="J25" s="176"/>
      <c r="K25" s="147"/>
    </row>
    <row r="26" spans="1:12" ht="13.5" customHeight="1">
      <c r="A26" s="851" t="s">
        <v>165</v>
      </c>
      <c r="B26" s="852"/>
      <c r="C26" s="852"/>
      <c r="D26" s="852"/>
      <c r="E26" s="852"/>
      <c r="F26" s="852"/>
      <c r="G26" s="852"/>
      <c r="H26" s="852"/>
      <c r="I26" s="852"/>
      <c r="J26" s="852"/>
      <c r="K26" s="852"/>
    </row>
    <row r="27" spans="1:12">
      <c r="A27" s="28"/>
      <c r="B27" s="28"/>
      <c r="C27" s="28"/>
      <c r="D27" s="28"/>
      <c r="E27" s="28"/>
      <c r="F27" s="28"/>
      <c r="G27" s="28"/>
      <c r="H27" s="28"/>
      <c r="I27" s="28"/>
      <c r="J27" s="28"/>
      <c r="K27" s="28"/>
    </row>
  </sheetData>
  <mergeCells count="16">
    <mergeCell ref="A26:K26"/>
    <mergeCell ref="A1:K3"/>
    <mergeCell ref="A8:K8"/>
    <mergeCell ref="A9:A10"/>
    <mergeCell ref="B9:B10"/>
    <mergeCell ref="C9:C10"/>
    <mergeCell ref="D9:E9"/>
    <mergeCell ref="F9:F10"/>
    <mergeCell ref="G9:G10"/>
    <mergeCell ref="H9:H10"/>
    <mergeCell ref="I9:I10"/>
    <mergeCell ref="J9:J10"/>
    <mergeCell ref="K9:K10"/>
    <mergeCell ref="A22:K22"/>
    <mergeCell ref="A23:J23"/>
    <mergeCell ref="A24:F24"/>
  </mergeCells>
  <printOptions horizontalCentered="1"/>
  <pageMargins left="0.51181102362204722" right="0.51181102362204722" top="0.78740157480314965" bottom="0.39370078740157483" header="0" footer="0"/>
  <pageSetup paperSize="9" scale="80" orientation="landscape" verticalDpi="300" r:id="rId1"/>
  <headerFooter alignWithMargins="0">
    <oddFooter>&amp;C&amp;"Arial,Negrito itálico"Gabriela Polachini
Engenheira Civil
CREA 121120804-4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1"/>
  <sheetViews>
    <sheetView view="pageBreakPreview" zoomScaleNormal="75" zoomScaleSheetLayoutView="100" workbookViewId="0">
      <selection activeCell="A26" sqref="A26:C26"/>
    </sheetView>
  </sheetViews>
  <sheetFormatPr defaultRowHeight="15"/>
  <cols>
    <col min="1" max="1" width="14.7109375" style="280" bestFit="1" customWidth="1"/>
    <col min="2" max="2" width="8.140625" style="280" customWidth="1"/>
    <col min="3" max="3" width="86.5703125" style="280" customWidth="1"/>
    <col min="4" max="4" width="8.7109375" style="281" customWidth="1"/>
    <col min="5" max="5" width="14.28515625" style="280" customWidth="1"/>
    <col min="6" max="6" width="15.85546875" style="280" customWidth="1"/>
    <col min="7" max="7" width="14.28515625" style="280" customWidth="1"/>
    <col min="8" max="8" width="14.140625" style="281" customWidth="1"/>
    <col min="9" max="9" width="18.140625" style="281" customWidth="1"/>
    <col min="10" max="10" width="21.85546875" style="281" bestFit="1" customWidth="1"/>
    <col min="11" max="11" width="16.5703125" style="21" customWidth="1"/>
    <col min="12" max="12" width="17.42578125" style="21" bestFit="1" customWidth="1"/>
    <col min="13" max="13" width="13.7109375" style="21" customWidth="1"/>
    <col min="14" max="14" width="10.28515625" style="21" customWidth="1"/>
    <col min="15" max="16384" width="9.140625" style="21"/>
  </cols>
  <sheetData>
    <row r="1" spans="1:15" s="2" customFormat="1" ht="21" customHeight="1">
      <c r="A1" s="665" t="s">
        <v>94</v>
      </c>
      <c r="B1" s="666"/>
      <c r="C1" s="666"/>
      <c r="D1" s="666"/>
      <c r="E1" s="666"/>
      <c r="F1" s="666"/>
      <c r="G1" s="666"/>
      <c r="H1" s="666"/>
      <c r="I1" s="666"/>
      <c r="J1" s="667"/>
      <c r="K1" s="1"/>
      <c r="L1" s="1"/>
      <c r="M1" s="1"/>
    </row>
    <row r="2" spans="1:15" s="2" customFormat="1" ht="21" customHeight="1">
      <c r="A2" s="236"/>
      <c r="B2" s="237"/>
      <c r="C2" s="238" t="s">
        <v>276</v>
      </c>
      <c r="D2" s="237" t="s">
        <v>283</v>
      </c>
      <c r="E2" s="237"/>
      <c r="F2" s="237"/>
      <c r="G2" s="237"/>
      <c r="H2" s="237"/>
      <c r="I2" s="237"/>
      <c r="J2" s="239"/>
      <c r="K2" s="1"/>
      <c r="L2" s="1"/>
      <c r="M2" s="1"/>
    </row>
    <row r="3" spans="1:15" s="2" customFormat="1" ht="20.25" customHeight="1">
      <c r="A3" s="236"/>
      <c r="B3" s="237"/>
      <c r="C3" s="238" t="s">
        <v>280</v>
      </c>
      <c r="D3" s="237" t="s">
        <v>281</v>
      </c>
      <c r="E3" s="237"/>
      <c r="F3" s="237"/>
      <c r="G3" s="238"/>
      <c r="H3" s="238"/>
      <c r="I3" s="238"/>
      <c r="J3" s="240"/>
      <c r="K3" s="1"/>
      <c r="L3" s="1"/>
      <c r="M3" s="1"/>
    </row>
    <row r="4" spans="1:15" s="2" customFormat="1" ht="21" customHeight="1">
      <c r="A4" s="236"/>
      <c r="B4" s="237"/>
      <c r="C4" s="238" t="s">
        <v>112</v>
      </c>
      <c r="D4" s="238" t="s">
        <v>282</v>
      </c>
      <c r="E4" s="238"/>
      <c r="G4" s="238"/>
      <c r="H4" s="238"/>
      <c r="I4" s="238"/>
      <c r="J4" s="240"/>
      <c r="K4" s="1"/>
      <c r="L4" s="1"/>
      <c r="M4" s="1"/>
    </row>
    <row r="5" spans="1:15" s="2" customFormat="1" ht="19.5" customHeight="1">
      <c r="A5" s="236"/>
      <c r="B5" s="237"/>
      <c r="C5" s="238" t="s">
        <v>290</v>
      </c>
      <c r="D5" s="238"/>
      <c r="E5" s="238"/>
      <c r="F5" s="238"/>
      <c r="G5" s="238"/>
      <c r="H5" s="238"/>
      <c r="I5" s="238"/>
      <c r="J5" s="240"/>
      <c r="K5" s="1"/>
      <c r="L5" s="1"/>
      <c r="M5" s="1"/>
    </row>
    <row r="6" spans="1:15" s="2" customFormat="1" ht="20.25" customHeight="1">
      <c r="A6" s="236"/>
      <c r="B6" s="237"/>
      <c r="C6" s="238" t="s">
        <v>360</v>
      </c>
      <c r="D6" s="238" t="s">
        <v>118</v>
      </c>
      <c r="E6" s="241">
        <f>'BDI Dif'!D19</f>
        <v>0.11936861288</v>
      </c>
      <c r="F6" s="238"/>
      <c r="G6" s="238"/>
      <c r="H6" s="238"/>
      <c r="I6" s="238"/>
      <c r="J6" s="240"/>
      <c r="K6" s="1"/>
      <c r="L6" s="1"/>
      <c r="M6" s="1"/>
    </row>
    <row r="7" spans="1:15" s="2" customFormat="1" ht="15.75" customHeight="1" thickBot="1">
      <c r="A7" s="242"/>
      <c r="B7" s="243"/>
      <c r="C7" s="244" t="s">
        <v>111</v>
      </c>
      <c r="D7" s="244" t="s">
        <v>57</v>
      </c>
      <c r="E7" s="245">
        <f>'BDI 1'!D25</f>
        <v>0.2493518374624375</v>
      </c>
      <c r="F7" s="668" t="s">
        <v>235</v>
      </c>
      <c r="G7" s="668"/>
      <c r="H7" s="668"/>
      <c r="I7" s="668"/>
      <c r="J7" s="669"/>
    </row>
    <row r="8" spans="1:15" s="3" customFormat="1" ht="19.5" customHeight="1">
      <c r="A8" s="246" t="s">
        <v>0</v>
      </c>
      <c r="B8" s="247" t="s">
        <v>1</v>
      </c>
      <c r="C8" s="248" t="s">
        <v>2</v>
      </c>
      <c r="D8" s="670" t="s">
        <v>58</v>
      </c>
      <c r="E8" s="671"/>
      <c r="F8" s="670" t="s">
        <v>59</v>
      </c>
      <c r="G8" s="672"/>
      <c r="H8" s="672"/>
      <c r="I8" s="672"/>
      <c r="J8" s="673"/>
    </row>
    <row r="9" spans="1:15" s="2" customFormat="1" ht="17.25" customHeight="1">
      <c r="A9" s="249"/>
      <c r="B9" s="250"/>
      <c r="C9" s="251"/>
      <c r="D9" s="250" t="s">
        <v>4</v>
      </c>
      <c r="E9" s="250" t="s">
        <v>3</v>
      </c>
      <c r="F9" s="250" t="s">
        <v>60</v>
      </c>
      <c r="G9" s="250" t="s">
        <v>113</v>
      </c>
      <c r="H9" s="250" t="s">
        <v>114</v>
      </c>
      <c r="I9" s="252" t="s">
        <v>61</v>
      </c>
      <c r="J9" s="253" t="s">
        <v>55</v>
      </c>
      <c r="K9" s="4"/>
      <c r="L9" s="37"/>
      <c r="M9" s="37"/>
      <c r="N9" s="37"/>
    </row>
    <row r="10" spans="1:15" s="2" customFormat="1" ht="15" customHeight="1">
      <c r="A10" s="254"/>
      <c r="B10" s="255" t="s">
        <v>5</v>
      </c>
      <c r="C10" s="256" t="s">
        <v>6</v>
      </c>
      <c r="D10" s="255"/>
      <c r="E10" s="255"/>
      <c r="F10" s="255"/>
      <c r="G10" s="257"/>
      <c r="H10" s="258"/>
      <c r="I10" s="259"/>
      <c r="J10" s="260">
        <f>SUM(J11:J12)</f>
        <v>4929.0600000000004</v>
      </c>
      <c r="K10" s="4"/>
      <c r="L10" s="37"/>
      <c r="M10" s="37"/>
      <c r="N10" s="37"/>
    </row>
    <row r="11" spans="1:15" s="2" customFormat="1" ht="15" customHeight="1">
      <c r="A11" s="659" t="str">
        <f>Comp!A130</f>
        <v>C - 009</v>
      </c>
      <c r="B11" s="549" t="s">
        <v>7</v>
      </c>
      <c r="C11" s="550" t="s">
        <v>62</v>
      </c>
      <c r="D11" s="549" t="s">
        <v>8</v>
      </c>
      <c r="E11" s="551">
        <f>5*2.5</f>
        <v>12.5</v>
      </c>
      <c r="F11" s="552">
        <f>Comp!G138</f>
        <v>0</v>
      </c>
      <c r="G11" s="265">
        <f>E7</f>
        <v>0.2493518374624375</v>
      </c>
      <c r="H11" s="261">
        <f>F11*G11</f>
        <v>0</v>
      </c>
      <c r="I11" s="261">
        <f>H11+F11</f>
        <v>0</v>
      </c>
      <c r="J11" s="261">
        <f>TRUNC(I11*E11,2)</f>
        <v>0</v>
      </c>
      <c r="K11" s="38"/>
      <c r="L11" s="37"/>
      <c r="M11" s="37"/>
      <c r="N11" s="37"/>
      <c r="O11" s="5"/>
    </row>
    <row r="12" spans="1:15" s="7" customFormat="1" ht="45">
      <c r="A12" s="548" t="s">
        <v>166</v>
      </c>
      <c r="B12" s="549" t="s">
        <v>9</v>
      </c>
      <c r="C12" s="614" t="s">
        <v>167</v>
      </c>
      <c r="D12" s="549" t="s">
        <v>115</v>
      </c>
      <c r="E12" s="551">
        <v>10</v>
      </c>
      <c r="F12" s="552">
        <v>394.53</v>
      </c>
      <c r="G12" s="265">
        <f>E7</f>
        <v>0.2493518374624375</v>
      </c>
      <c r="H12" s="261">
        <f t="shared" ref="H12" si="0">F12*G12</f>
        <v>98.376780434055462</v>
      </c>
      <c r="I12" s="615">
        <f>H12+F12</f>
        <v>492.90678043405546</v>
      </c>
      <c r="J12" s="261">
        <f>TRUNC(I12*E12,2)</f>
        <v>4929.0600000000004</v>
      </c>
      <c r="K12" s="616"/>
      <c r="L12" s="617"/>
      <c r="M12" s="617"/>
      <c r="N12" s="617"/>
      <c r="O12" s="6"/>
    </row>
    <row r="13" spans="1:15" s="229" customFormat="1" ht="15" customHeight="1">
      <c r="A13" s="545"/>
      <c r="B13" s="514"/>
      <c r="C13" s="546"/>
      <c r="D13" s="514"/>
      <c r="E13" s="542"/>
      <c r="F13" s="264"/>
      <c r="G13" s="547"/>
      <c r="H13" s="266"/>
      <c r="I13" s="267"/>
      <c r="J13" s="543"/>
      <c r="K13" s="232"/>
      <c r="L13" s="231"/>
      <c r="M13" s="231"/>
      <c r="N13" s="231"/>
      <c r="O13" s="230"/>
    </row>
    <row r="14" spans="1:15" s="229" customFormat="1" ht="15" customHeight="1">
      <c r="A14" s="254"/>
      <c r="B14" s="255" t="s">
        <v>10</v>
      </c>
      <c r="C14" s="256" t="s">
        <v>225</v>
      </c>
      <c r="D14" s="255"/>
      <c r="E14" s="255"/>
      <c r="F14" s="255"/>
      <c r="G14" s="257"/>
      <c r="H14" s="258"/>
      <c r="I14" s="259"/>
      <c r="J14" s="260">
        <f>SUM(J15:J15)</f>
        <v>-0.03</v>
      </c>
      <c r="K14" s="232"/>
      <c r="L14" s="231"/>
      <c r="M14" s="231"/>
      <c r="N14" s="231"/>
      <c r="O14" s="230"/>
    </row>
    <row r="15" spans="1:15" s="229" customFormat="1" ht="15" customHeight="1">
      <c r="A15" s="262" t="str">
        <f>Comp!A12</f>
        <v>C - 001</v>
      </c>
      <c r="B15" s="263" t="s">
        <v>11</v>
      </c>
      <c r="C15" s="541" t="str">
        <f>Comp!C12</f>
        <v>Administração local de obra</v>
      </c>
      <c r="D15" s="263" t="s">
        <v>248</v>
      </c>
      <c r="E15" s="542">
        <v>1</v>
      </c>
      <c r="F15" s="264">
        <f>Comp!G15</f>
        <v>-0.03</v>
      </c>
      <c r="G15" s="265">
        <f>E7</f>
        <v>0.2493518374624375</v>
      </c>
      <c r="H15" s="266">
        <f t="shared" ref="H15" si="1">F15*G15</f>
        <v>-7.4805551238731243E-3</v>
      </c>
      <c r="I15" s="267">
        <f>H15+F15</f>
        <v>-3.7480555123873126E-2</v>
      </c>
      <c r="J15" s="267">
        <f>TRUNC(I15*E15,2)</f>
        <v>-0.03</v>
      </c>
      <c r="K15" s="232"/>
      <c r="L15" s="231"/>
      <c r="M15" s="231"/>
      <c r="N15" s="231"/>
      <c r="O15" s="230"/>
    </row>
    <row r="16" spans="1:15" s="229" customFormat="1" ht="15" customHeight="1">
      <c r="A16" s="262"/>
      <c r="B16" s="263"/>
      <c r="C16" s="541"/>
      <c r="D16" s="263"/>
      <c r="E16" s="542"/>
      <c r="F16" s="264"/>
      <c r="G16" s="265"/>
      <c r="H16" s="266"/>
      <c r="I16" s="267"/>
      <c r="J16" s="543"/>
      <c r="K16" s="232"/>
      <c r="L16" s="231"/>
      <c r="M16" s="231"/>
      <c r="N16" s="231"/>
      <c r="O16" s="230"/>
    </row>
    <row r="17" spans="1:16" s="233" customFormat="1">
      <c r="A17" s="254"/>
      <c r="B17" s="255" t="s">
        <v>14</v>
      </c>
      <c r="C17" s="256" t="s">
        <v>254</v>
      </c>
      <c r="D17" s="255"/>
      <c r="E17" s="255"/>
      <c r="F17" s="255"/>
      <c r="G17" s="257"/>
      <c r="H17" s="258"/>
      <c r="I17" s="259"/>
      <c r="J17" s="260">
        <f>SUM(J18:J22)</f>
        <v>76319.430000000008</v>
      </c>
      <c r="K17" s="38"/>
      <c r="L17" s="234"/>
      <c r="N17" s="235"/>
    </row>
    <row r="18" spans="1:16" s="233" customFormat="1">
      <c r="A18" s="610">
        <v>4805758</v>
      </c>
      <c r="B18" s="610" t="s">
        <v>212</v>
      </c>
      <c r="C18" s="611" t="s">
        <v>270</v>
      </c>
      <c r="D18" s="610" t="s">
        <v>210</v>
      </c>
      <c r="E18" s="553">
        <v>6901.44</v>
      </c>
      <c r="F18" s="554">
        <v>5.86</v>
      </c>
      <c r="G18" s="579">
        <f>$E$7</f>
        <v>0.2493518374624375</v>
      </c>
      <c r="H18" s="261">
        <f t="shared" ref="H18" si="2">F18*G18</f>
        <v>1.4612017675298838</v>
      </c>
      <c r="I18" s="544">
        <f t="shared" ref="I18" si="3">H18+F18</f>
        <v>7.3212017675298844</v>
      </c>
      <c r="J18" s="261">
        <f t="shared" ref="J18" si="4">TRUNC(I18*E18,2)</f>
        <v>50526.83</v>
      </c>
      <c r="K18" s="612">
        <f>8.24*1.2494</f>
        <v>10.295056000000001</v>
      </c>
      <c r="L18" s="613">
        <f>K18*E18</f>
        <v>71050.711280639996</v>
      </c>
      <c r="N18" s="235"/>
    </row>
    <row r="19" spans="1:16" s="233" customFormat="1">
      <c r="A19" s="610">
        <v>94102</v>
      </c>
      <c r="B19" s="610" t="s">
        <v>213</v>
      </c>
      <c r="C19" s="611" t="s">
        <v>277</v>
      </c>
      <c r="D19" s="610" t="s">
        <v>210</v>
      </c>
      <c r="E19" s="553">
        <v>747.6</v>
      </c>
      <c r="F19" s="554">
        <v>27.58</v>
      </c>
      <c r="G19" s="579">
        <f t="shared" ref="G19:G21" si="5">$E$7</f>
        <v>0.2493518374624375</v>
      </c>
      <c r="H19" s="261">
        <f t="shared" ref="H19:H21" si="6">F19*G19</f>
        <v>6.8771236772140254</v>
      </c>
      <c r="I19" s="544">
        <f t="shared" ref="I19:I21" si="7">H19+F19</f>
        <v>34.457123677214021</v>
      </c>
      <c r="J19" s="261">
        <f t="shared" ref="J19:J21" si="8">TRUNC(I19*E19,2)</f>
        <v>25760.14</v>
      </c>
      <c r="K19" s="612"/>
      <c r="L19" s="613"/>
      <c r="N19" s="235"/>
    </row>
    <row r="20" spans="1:16" s="233" customFormat="1">
      <c r="A20" s="650" t="str">
        <f>Comp!A36</f>
        <v>C - 003</v>
      </c>
      <c r="B20" s="610" t="s">
        <v>217</v>
      </c>
      <c r="C20" s="611" t="s">
        <v>278</v>
      </c>
      <c r="D20" s="610" t="s">
        <v>16</v>
      </c>
      <c r="E20" s="553">
        <v>40</v>
      </c>
      <c r="F20" s="554">
        <f>Comp!G53</f>
        <v>0.01</v>
      </c>
      <c r="G20" s="579">
        <f t="shared" si="5"/>
        <v>0.2493518374624375</v>
      </c>
      <c r="H20" s="261">
        <f t="shared" si="6"/>
        <v>2.493518374624375E-3</v>
      </c>
      <c r="I20" s="544">
        <f t="shared" si="7"/>
        <v>1.2493518374624375E-2</v>
      </c>
      <c r="J20" s="261">
        <f t="shared" si="8"/>
        <v>0.49</v>
      </c>
      <c r="K20" s="612"/>
      <c r="L20" s="613"/>
      <c r="N20" s="235"/>
    </row>
    <row r="21" spans="1:16" s="233" customFormat="1">
      <c r="A21" s="650" t="str">
        <f>Comp!A17</f>
        <v>C - 002</v>
      </c>
      <c r="B21" s="610" t="s">
        <v>219</v>
      </c>
      <c r="C21" s="611" t="s">
        <v>279</v>
      </c>
      <c r="D21" s="610" t="s">
        <v>16</v>
      </c>
      <c r="E21" s="553">
        <v>2559</v>
      </c>
      <c r="F21" s="554">
        <f>Comp!G34</f>
        <v>0.01</v>
      </c>
      <c r="G21" s="579">
        <f t="shared" si="5"/>
        <v>0.2493518374624375</v>
      </c>
      <c r="H21" s="261">
        <f t="shared" si="6"/>
        <v>2.493518374624375E-3</v>
      </c>
      <c r="I21" s="544">
        <f t="shared" si="7"/>
        <v>1.2493518374624375E-2</v>
      </c>
      <c r="J21" s="261">
        <f t="shared" si="8"/>
        <v>31.97</v>
      </c>
      <c r="K21" s="612"/>
      <c r="L21" s="613"/>
      <c r="N21" s="235"/>
    </row>
    <row r="22" spans="1:16" s="233" customFormat="1">
      <c r="A22" s="523"/>
      <c r="B22" s="521"/>
      <c r="C22" s="268"/>
      <c r="D22" s="269"/>
      <c r="E22" s="556"/>
      <c r="F22" s="558"/>
      <c r="G22" s="559"/>
      <c r="H22" s="557"/>
      <c r="I22" s="560"/>
      <c r="J22" s="557"/>
      <c r="K22" s="38"/>
      <c r="L22" s="234"/>
      <c r="N22" s="235"/>
    </row>
    <row r="23" spans="1:16" s="3" customFormat="1" ht="27" customHeight="1">
      <c r="A23" s="270"/>
      <c r="B23" s="271"/>
      <c r="C23" s="677" t="s">
        <v>19</v>
      </c>
      <c r="D23" s="677"/>
      <c r="E23" s="677"/>
      <c r="F23" s="677"/>
      <c r="G23" s="677"/>
      <c r="H23" s="677"/>
      <c r="I23" s="677"/>
      <c r="J23" s="623">
        <f>J10+J14+J17</f>
        <v>81248.460000000006</v>
      </c>
      <c r="K23" s="3" t="e">
        <f>J23/#REF!</f>
        <v>#REF!</v>
      </c>
      <c r="N23" s="10"/>
      <c r="O23" s="9"/>
      <c r="P23" s="9"/>
    </row>
    <row r="24" spans="1:16" s="233" customFormat="1" ht="15.95" customHeight="1">
      <c r="A24" s="580"/>
      <c r="B24" s="581"/>
      <c r="C24" s="582"/>
      <c r="D24" s="582"/>
      <c r="E24" s="582"/>
      <c r="F24" s="582"/>
      <c r="G24" s="582"/>
      <c r="H24" s="582"/>
      <c r="I24" s="582"/>
      <c r="J24" s="583"/>
      <c r="N24" s="10"/>
      <c r="O24" s="9"/>
      <c r="P24" s="9"/>
    </row>
    <row r="25" spans="1:16" s="3" customFormat="1" ht="27.75">
      <c r="A25" s="674" t="s">
        <v>362</v>
      </c>
      <c r="B25" s="675"/>
      <c r="C25" s="675"/>
      <c r="D25" s="675"/>
      <c r="E25" s="675"/>
      <c r="F25" s="675"/>
      <c r="G25" s="675"/>
      <c r="H25" s="675"/>
      <c r="I25" s="675"/>
      <c r="J25" s="676"/>
      <c r="N25" s="10"/>
      <c r="O25" s="9"/>
      <c r="P25" s="9"/>
    </row>
    <row r="26" spans="1:16" s="3" customFormat="1" ht="23.25" customHeight="1" thickBot="1">
      <c r="A26" s="663" t="s">
        <v>253</v>
      </c>
      <c r="B26" s="664"/>
      <c r="C26" s="664"/>
      <c r="D26" s="272"/>
      <c r="E26" s="272"/>
      <c r="F26" s="272"/>
      <c r="G26" s="272"/>
      <c r="H26" s="272"/>
      <c r="I26" s="272"/>
      <c r="J26" s="273"/>
      <c r="K26" s="11"/>
      <c r="L26" s="8"/>
      <c r="N26" s="8"/>
      <c r="P26" s="9"/>
    </row>
    <row r="27" spans="1:16" s="3" customFormat="1" ht="10.5" customHeight="1">
      <c r="A27" s="274"/>
      <c r="B27" s="274"/>
      <c r="C27" s="274"/>
      <c r="D27" s="274"/>
      <c r="E27" s="274"/>
      <c r="F27" s="274"/>
      <c r="G27" s="274"/>
      <c r="H27" s="274"/>
      <c r="I27" s="274"/>
      <c r="J27" s="274"/>
      <c r="K27" s="555">
        <f>J23*0.05</f>
        <v>4062.4230000000007</v>
      </c>
    </row>
    <row r="28" spans="1:16" s="3" customFormat="1" ht="20.25" customHeight="1">
      <c r="A28" s="274"/>
      <c r="B28" s="274"/>
      <c r="C28" s="274"/>
      <c r="D28" s="274"/>
      <c r="E28" s="274"/>
      <c r="F28" s="274"/>
      <c r="G28" s="274"/>
      <c r="H28" s="274"/>
      <c r="I28" s="274"/>
      <c r="J28" s="274">
        <v>1309861.0900000001</v>
      </c>
      <c r="K28" s="8"/>
    </row>
    <row r="29" spans="1:16" s="3" customFormat="1" ht="27.75" customHeight="1">
      <c r="A29" s="274"/>
      <c r="B29" s="274"/>
      <c r="C29" s="274"/>
      <c r="D29" s="274"/>
      <c r="E29" s="274"/>
      <c r="F29" s="274"/>
      <c r="G29" s="274"/>
      <c r="H29" s="274"/>
      <c r="I29" s="274"/>
      <c r="J29" s="624">
        <f>J23-J28</f>
        <v>-1228612.6300000001</v>
      </c>
      <c r="N29" s="13"/>
    </row>
    <row r="30" spans="1:16" s="3" customFormat="1" ht="18" customHeight="1">
      <c r="A30" s="274"/>
      <c r="B30" s="274"/>
      <c r="C30" s="274"/>
      <c r="D30" s="274"/>
      <c r="E30" s="275"/>
      <c r="F30" s="275"/>
      <c r="G30" s="275"/>
      <c r="H30" s="275"/>
      <c r="I30" s="274"/>
      <c r="J30" s="276"/>
      <c r="L30" s="8"/>
      <c r="N30" s="10"/>
    </row>
    <row r="31" spans="1:16" s="3" customFormat="1" ht="10.5" customHeight="1">
      <c r="A31" s="274"/>
      <c r="B31" s="274"/>
      <c r="C31" s="274"/>
      <c r="D31" s="274"/>
      <c r="E31" s="274"/>
      <c r="F31" s="274"/>
      <c r="G31" s="274"/>
      <c r="H31" s="274"/>
      <c r="I31" s="274"/>
      <c r="J31" s="274"/>
      <c r="N31" s="14"/>
    </row>
    <row r="32" spans="1:16" s="3" customFormat="1" ht="10.5" customHeight="1">
      <c r="A32" s="274"/>
      <c r="B32" s="274"/>
      <c r="C32" s="274"/>
      <c r="D32" s="274"/>
      <c r="E32" s="274"/>
      <c r="F32" s="274"/>
      <c r="G32" s="274"/>
      <c r="H32" s="276"/>
      <c r="I32" s="276"/>
      <c r="J32" s="275"/>
      <c r="L32" s="8"/>
    </row>
    <row r="33" spans="1:14" s="3" customFormat="1" ht="10.5" customHeight="1">
      <c r="A33" s="274"/>
      <c r="B33" s="274"/>
      <c r="C33" s="274"/>
      <c r="D33" s="274"/>
      <c r="E33" s="274"/>
      <c r="F33" s="274"/>
      <c r="G33" s="274"/>
      <c r="H33" s="274"/>
      <c r="I33" s="274"/>
      <c r="J33" s="274"/>
      <c r="N33" s="8"/>
    </row>
    <row r="34" spans="1:14" s="3" customFormat="1" ht="10.5" customHeight="1">
      <c r="A34" s="274"/>
      <c r="B34" s="274"/>
      <c r="C34" s="274"/>
      <c r="D34" s="274"/>
      <c r="E34" s="274"/>
      <c r="F34" s="274"/>
      <c r="G34" s="274"/>
      <c r="H34" s="274"/>
      <c r="I34" s="274"/>
      <c r="J34" s="274"/>
    </row>
    <row r="35" spans="1:14" s="3" customFormat="1" ht="10.5" customHeight="1">
      <c r="A35" s="274"/>
      <c r="B35" s="274"/>
      <c r="C35" s="274"/>
      <c r="D35" s="274"/>
      <c r="E35" s="274"/>
      <c r="F35" s="274"/>
      <c r="G35" s="274"/>
      <c r="H35" s="274"/>
      <c r="I35" s="274"/>
      <c r="J35" s="274"/>
      <c r="L35" s="8"/>
    </row>
    <row r="36" spans="1:14" s="3" customFormat="1" ht="10.5" customHeight="1">
      <c r="A36" s="274"/>
      <c r="B36" s="274"/>
      <c r="C36" s="274"/>
      <c r="D36" s="274"/>
      <c r="E36" s="274"/>
      <c r="F36" s="274"/>
      <c r="G36" s="274"/>
      <c r="H36" s="274"/>
      <c r="I36" s="274"/>
      <c r="J36" s="274"/>
    </row>
    <row r="37" spans="1:14" s="3" customFormat="1" ht="19.5">
      <c r="A37" s="274"/>
      <c r="B37" s="274"/>
      <c r="C37" s="274"/>
      <c r="D37" s="274"/>
      <c r="E37" s="274"/>
      <c r="F37" s="274"/>
      <c r="G37" s="274"/>
      <c r="H37" s="274"/>
      <c r="I37" s="274"/>
      <c r="J37" s="274"/>
      <c r="L37" s="15"/>
    </row>
    <row r="38" spans="1:14" s="3" customFormat="1" ht="10.5" customHeight="1">
      <c r="A38" s="274"/>
      <c r="B38" s="274"/>
      <c r="C38" s="274"/>
      <c r="D38" s="274"/>
      <c r="E38" s="274"/>
      <c r="F38" s="274"/>
      <c r="G38" s="274"/>
      <c r="H38" s="274"/>
      <c r="I38" s="274"/>
      <c r="J38" s="274"/>
      <c r="L38" s="16"/>
    </row>
    <row r="39" spans="1:14" s="3" customFormat="1" ht="10.5" customHeight="1">
      <c r="A39" s="274"/>
      <c r="B39" s="274"/>
      <c r="C39" s="274"/>
      <c r="D39" s="274"/>
      <c r="E39" s="274"/>
      <c r="F39" s="274"/>
      <c r="G39" s="274"/>
      <c r="H39" s="274"/>
      <c r="I39" s="274"/>
      <c r="J39" s="274"/>
    </row>
    <row r="40" spans="1:14" s="3" customFormat="1" ht="10.5" customHeight="1">
      <c r="A40" s="274"/>
      <c r="B40" s="274"/>
      <c r="C40" s="274"/>
      <c r="D40" s="274"/>
      <c r="E40" s="274"/>
      <c r="F40" s="274"/>
      <c r="G40" s="274"/>
      <c r="H40" s="274"/>
      <c r="I40" s="274"/>
      <c r="J40" s="274"/>
    </row>
    <row r="41" spans="1:14" s="3" customFormat="1" ht="10.5" customHeight="1">
      <c r="A41" s="274"/>
      <c r="B41" s="274"/>
      <c r="C41" s="274"/>
      <c r="D41" s="274"/>
      <c r="E41" s="274"/>
      <c r="F41" s="274"/>
      <c r="G41" s="274"/>
      <c r="H41" s="274"/>
      <c r="I41" s="274"/>
      <c r="J41" s="274"/>
    </row>
    <row r="42" spans="1:14" s="3" customFormat="1" ht="10.5" customHeight="1">
      <c r="A42" s="274"/>
      <c r="B42" s="274"/>
      <c r="C42" s="274"/>
      <c r="D42" s="274"/>
      <c r="E42" s="274"/>
      <c r="F42" s="274"/>
      <c r="G42" s="274"/>
      <c r="H42" s="274"/>
      <c r="I42" s="274"/>
      <c r="J42" s="274"/>
    </row>
    <row r="43" spans="1:14" s="3" customFormat="1" ht="10.5" customHeight="1">
      <c r="A43" s="274"/>
      <c r="B43" s="274"/>
      <c r="C43" s="274"/>
      <c r="D43" s="274"/>
      <c r="E43" s="274"/>
      <c r="F43" s="274"/>
      <c r="G43" s="274"/>
      <c r="H43" s="274"/>
      <c r="I43" s="274"/>
      <c r="J43" s="274"/>
    </row>
    <row r="44" spans="1:14" s="3" customFormat="1" ht="10.5" customHeight="1">
      <c r="A44" s="274"/>
      <c r="B44" s="274"/>
      <c r="C44" s="274"/>
      <c r="D44" s="274"/>
      <c r="E44" s="274"/>
      <c r="F44" s="274"/>
      <c r="G44" s="274"/>
      <c r="H44" s="274"/>
      <c r="I44" s="274"/>
      <c r="J44" s="274"/>
    </row>
    <row r="45" spans="1:14" s="3" customFormat="1" ht="10.5" customHeight="1">
      <c r="A45" s="274"/>
      <c r="B45" s="274"/>
      <c r="C45" s="274"/>
      <c r="D45" s="274"/>
      <c r="E45" s="274"/>
      <c r="F45" s="274"/>
      <c r="G45" s="274"/>
      <c r="H45" s="274"/>
      <c r="I45" s="274"/>
      <c r="J45" s="274"/>
    </row>
    <row r="46" spans="1:14" s="3" customFormat="1" ht="10.5" customHeight="1">
      <c r="A46" s="274"/>
      <c r="B46" s="274"/>
      <c r="C46" s="274"/>
      <c r="D46" s="274"/>
      <c r="E46" s="274"/>
      <c r="F46" s="274"/>
      <c r="G46" s="274"/>
      <c r="H46" s="274"/>
      <c r="I46" s="274"/>
      <c r="J46" s="274"/>
    </row>
    <row r="47" spans="1:14" s="3" customFormat="1" ht="10.5" customHeight="1">
      <c r="A47" s="274"/>
      <c r="B47" s="274"/>
      <c r="C47" s="274"/>
      <c r="D47" s="274"/>
      <c r="E47" s="274"/>
      <c r="F47" s="274"/>
      <c r="G47" s="274"/>
      <c r="H47" s="274"/>
      <c r="I47" s="274"/>
      <c r="J47" s="275"/>
    </row>
    <row r="48" spans="1:14" s="3" customFormat="1" ht="10.5" customHeight="1">
      <c r="A48" s="274"/>
      <c r="B48" s="274"/>
      <c r="C48" s="274"/>
      <c r="D48" s="274"/>
      <c r="E48" s="274"/>
      <c r="F48" s="274"/>
      <c r="G48" s="274"/>
      <c r="H48" s="274"/>
      <c r="I48" s="274"/>
      <c r="J48" s="274"/>
    </row>
    <row r="49" spans="1:13" s="3" customFormat="1" ht="10.5" customHeight="1">
      <c r="A49" s="274"/>
      <c r="B49" s="274"/>
      <c r="C49" s="274"/>
      <c r="D49" s="274"/>
      <c r="E49" s="274"/>
      <c r="F49" s="274"/>
      <c r="G49" s="274"/>
      <c r="H49" s="274"/>
      <c r="I49" s="274"/>
      <c r="J49" s="274"/>
    </row>
    <row r="50" spans="1:13" s="3" customFormat="1" ht="10.5" customHeight="1">
      <c r="A50" s="274"/>
      <c r="B50" s="274"/>
      <c r="C50" s="274"/>
      <c r="D50" s="274"/>
      <c r="E50" s="274"/>
      <c r="F50" s="274"/>
      <c r="G50" s="274"/>
      <c r="H50" s="274"/>
      <c r="I50" s="274"/>
      <c r="J50" s="274"/>
    </row>
    <row r="51" spans="1:13" s="3" customFormat="1" ht="10.5" customHeight="1">
      <c r="A51" s="274"/>
      <c r="B51" s="274"/>
      <c r="C51" s="274"/>
      <c r="D51" s="274"/>
      <c r="E51" s="274"/>
      <c r="F51" s="274"/>
      <c r="G51" s="274"/>
      <c r="H51" s="274"/>
      <c r="I51" s="274"/>
      <c r="J51" s="274"/>
    </row>
    <row r="52" spans="1:13" s="3" customFormat="1" ht="10.5" customHeight="1">
      <c r="A52" s="274"/>
      <c r="B52" s="274"/>
      <c r="C52" s="274"/>
      <c r="D52" s="274"/>
      <c r="E52" s="274"/>
      <c r="F52" s="274"/>
      <c r="G52" s="274"/>
      <c r="H52" s="274"/>
      <c r="I52" s="274"/>
      <c r="J52" s="274"/>
    </row>
    <row r="53" spans="1:13" s="3" customFormat="1" ht="10.5" customHeight="1">
      <c r="A53" s="274"/>
      <c r="B53" s="274"/>
      <c r="C53" s="274"/>
      <c r="D53" s="274"/>
      <c r="E53" s="274"/>
      <c r="F53" s="274"/>
      <c r="G53" s="274"/>
      <c r="H53" s="274"/>
      <c r="I53" s="274"/>
      <c r="J53" s="274"/>
    </row>
    <row r="54" spans="1:13" s="3" customFormat="1" ht="10.5" customHeight="1">
      <c r="A54" s="274"/>
      <c r="B54" s="274"/>
      <c r="C54" s="274"/>
      <c r="D54" s="274"/>
      <c r="E54" s="274"/>
      <c r="F54" s="274"/>
      <c r="G54" s="274"/>
      <c r="H54" s="274"/>
      <c r="I54" s="274"/>
      <c r="J54" s="274"/>
    </row>
    <row r="55" spans="1:13" s="3" customFormat="1" ht="10.5" customHeight="1">
      <c r="A55" s="274"/>
      <c r="B55" s="274"/>
      <c r="C55" s="274"/>
      <c r="D55" s="274"/>
      <c r="E55" s="274"/>
      <c r="F55" s="274"/>
      <c r="G55" s="274"/>
      <c r="H55" s="274"/>
      <c r="I55" s="274"/>
      <c r="J55" s="274"/>
    </row>
    <row r="56" spans="1:13" s="3" customFormat="1" ht="10.5" customHeight="1">
      <c r="A56" s="274"/>
      <c r="B56" s="274"/>
      <c r="C56" s="274"/>
      <c r="D56" s="274"/>
      <c r="E56" s="274"/>
      <c r="F56" s="274"/>
      <c r="G56" s="274"/>
      <c r="H56" s="274"/>
      <c r="I56" s="274"/>
      <c r="J56" s="274"/>
    </row>
    <row r="57" spans="1:13" s="3" customFormat="1" ht="10.5" customHeight="1">
      <c r="A57" s="274"/>
      <c r="B57" s="274"/>
      <c r="C57" s="274"/>
      <c r="D57" s="274"/>
      <c r="E57" s="274"/>
      <c r="F57" s="274"/>
      <c r="G57" s="274"/>
      <c r="H57" s="274"/>
      <c r="I57" s="274"/>
      <c r="J57" s="274"/>
    </row>
    <row r="58" spans="1:13" s="3" customFormat="1" ht="10.5" customHeight="1">
      <c r="A58" s="274"/>
      <c r="B58" s="274"/>
      <c r="C58" s="274"/>
      <c r="D58" s="274"/>
      <c r="E58" s="274"/>
      <c r="F58" s="274"/>
      <c r="G58" s="274"/>
      <c r="H58" s="274"/>
      <c r="I58" s="274"/>
      <c r="J58" s="274"/>
    </row>
    <row r="59" spans="1:13" s="3" customFormat="1" ht="10.5" customHeight="1">
      <c r="A59" s="274"/>
      <c r="B59" s="274"/>
      <c r="C59" s="274"/>
      <c r="D59" s="274"/>
      <c r="E59" s="274"/>
      <c r="F59" s="274"/>
      <c r="G59" s="274"/>
      <c r="H59" s="274"/>
      <c r="I59" s="274"/>
      <c r="J59" s="274"/>
    </row>
    <row r="60" spans="1:13" s="3" customFormat="1" ht="10.5" customHeight="1">
      <c r="A60" s="274"/>
      <c r="B60" s="274"/>
      <c r="C60" s="274"/>
      <c r="D60" s="274"/>
      <c r="E60" s="274"/>
      <c r="F60" s="274"/>
      <c r="G60" s="274"/>
      <c r="H60" s="274"/>
      <c r="I60" s="274"/>
      <c r="J60" s="274"/>
    </row>
    <row r="61" spans="1:13" s="3" customFormat="1" ht="10.5" customHeight="1">
      <c r="A61" s="274"/>
      <c r="B61" s="274"/>
      <c r="C61" s="274"/>
      <c r="D61" s="274"/>
      <c r="E61" s="274"/>
      <c r="F61" s="274"/>
      <c r="G61" s="274"/>
      <c r="H61" s="274"/>
      <c r="I61" s="274"/>
      <c r="J61" s="274"/>
    </row>
    <row r="62" spans="1:13" s="3" customFormat="1" ht="9.75" customHeight="1">
      <c r="A62" s="274"/>
      <c r="B62" s="274"/>
      <c r="C62" s="274"/>
      <c r="D62" s="274"/>
      <c r="E62" s="274"/>
      <c r="F62" s="274"/>
      <c r="G62" s="274"/>
      <c r="H62" s="274"/>
      <c r="I62" s="274"/>
      <c r="J62" s="274"/>
    </row>
    <row r="63" spans="1:13" s="3" customFormat="1" ht="9.75" customHeight="1">
      <c r="A63" s="274"/>
      <c r="B63" s="274"/>
      <c r="C63" s="274"/>
      <c r="D63" s="274"/>
      <c r="E63" s="274"/>
      <c r="F63" s="274"/>
      <c r="G63" s="274"/>
      <c r="H63" s="274"/>
      <c r="I63" s="274"/>
      <c r="J63" s="274"/>
    </row>
    <row r="64" spans="1:13" s="2" customFormat="1" ht="21.75" customHeight="1">
      <c r="A64" s="274"/>
      <c r="B64" s="274"/>
      <c r="C64" s="274"/>
      <c r="D64" s="274"/>
      <c r="E64" s="274"/>
      <c r="F64" s="274"/>
      <c r="G64" s="274"/>
      <c r="H64" s="274"/>
      <c r="I64" s="274"/>
      <c r="J64" s="274"/>
      <c r="K64" s="17"/>
      <c r="L64" s="17"/>
      <c r="M64" s="17"/>
    </row>
    <row r="65" spans="1:14" s="2" customFormat="1" ht="27.75" customHeight="1">
      <c r="A65" s="274"/>
      <c r="B65" s="274"/>
      <c r="C65" s="274"/>
      <c r="D65" s="274"/>
      <c r="E65" s="274"/>
      <c r="F65" s="274"/>
      <c r="G65" s="274"/>
      <c r="H65" s="274"/>
      <c r="I65" s="274"/>
      <c r="J65" s="274"/>
    </row>
    <row r="66" spans="1:14" s="2" customFormat="1" ht="25.5" customHeight="1">
      <c r="A66" s="274"/>
      <c r="B66" s="274"/>
      <c r="C66" s="274"/>
      <c r="D66" s="274"/>
      <c r="E66" s="274"/>
      <c r="F66" s="274"/>
      <c r="G66" s="274"/>
      <c r="H66" s="274"/>
      <c r="I66" s="274"/>
      <c r="J66" s="274"/>
      <c r="K66" s="1"/>
      <c r="L66" s="1"/>
      <c r="M66" s="1"/>
    </row>
    <row r="67" spans="1:14" s="2" customFormat="1" ht="24" customHeight="1">
      <c r="A67" s="274"/>
      <c r="B67" s="274"/>
      <c r="C67" s="274"/>
      <c r="D67" s="274"/>
      <c r="E67" s="274"/>
      <c r="F67" s="274"/>
      <c r="G67" s="274"/>
      <c r="H67" s="274"/>
      <c r="I67" s="274"/>
      <c r="J67" s="274"/>
    </row>
    <row r="68" spans="1:14" s="3" customFormat="1" ht="18" customHeight="1">
      <c r="A68" s="274"/>
      <c r="B68" s="274"/>
      <c r="C68" s="274"/>
      <c r="D68" s="274"/>
      <c r="E68" s="274"/>
      <c r="F68" s="274"/>
      <c r="G68" s="274"/>
      <c r="H68" s="274"/>
      <c r="I68" s="274"/>
      <c r="J68" s="274"/>
      <c r="N68" s="18"/>
    </row>
    <row r="69" spans="1:14" s="2" customFormat="1" ht="24" hidden="1" customHeight="1">
      <c r="A69" s="274"/>
      <c r="B69" s="274"/>
      <c r="C69" s="274"/>
      <c r="D69" s="274"/>
      <c r="E69" s="274"/>
      <c r="F69" s="274"/>
      <c r="G69" s="274"/>
      <c r="H69" s="274"/>
      <c r="I69" s="274"/>
      <c r="J69" s="274"/>
      <c r="K69" s="4"/>
      <c r="L69" s="4"/>
      <c r="M69" s="4"/>
      <c r="N69" s="18">
        <v>25406262.670000002</v>
      </c>
    </row>
    <row r="70" spans="1:14" s="3" customFormat="1" ht="24" hidden="1" customHeight="1">
      <c r="A70" s="274"/>
      <c r="B70" s="274"/>
      <c r="C70" s="274"/>
      <c r="D70" s="274"/>
      <c r="E70" s="274"/>
      <c r="F70" s="274"/>
      <c r="G70" s="274"/>
      <c r="H70" s="274"/>
      <c r="I70" s="274"/>
      <c r="J70" s="274"/>
      <c r="N70" s="12">
        <f>N68-(SUM(N69:N69))</f>
        <v>-25406262.670000002</v>
      </c>
    </row>
    <row r="71" spans="1:14" s="2" customFormat="1" ht="27.75" hidden="1" customHeight="1">
      <c r="A71" s="274"/>
      <c r="B71" s="274"/>
      <c r="C71" s="274"/>
      <c r="D71" s="274"/>
      <c r="E71" s="274"/>
      <c r="F71" s="274"/>
      <c r="G71" s="274"/>
      <c r="H71" s="274"/>
      <c r="I71" s="274"/>
      <c r="J71" s="274"/>
    </row>
    <row r="72" spans="1:14" s="2" customFormat="1" ht="24" customHeight="1">
      <c r="A72" s="274"/>
      <c r="B72" s="274"/>
      <c r="C72" s="274"/>
      <c r="D72" s="274"/>
      <c r="E72" s="274"/>
      <c r="F72" s="274"/>
      <c r="G72" s="274"/>
      <c r="H72" s="274"/>
      <c r="I72" s="274"/>
      <c r="J72" s="274"/>
    </row>
    <row r="73" spans="1:14" s="3" customFormat="1" ht="12.75" customHeight="1">
      <c r="A73" s="277"/>
      <c r="B73" s="277"/>
      <c r="C73" s="277"/>
      <c r="D73" s="278"/>
      <c r="E73" s="277"/>
      <c r="F73" s="277"/>
      <c r="G73" s="277"/>
      <c r="H73" s="278"/>
      <c r="I73" s="278"/>
      <c r="J73" s="278"/>
      <c r="K73" s="19"/>
      <c r="L73" s="19"/>
      <c r="M73" s="19"/>
    </row>
    <row r="74" spans="1:14" s="3" customFormat="1" ht="12.75" customHeight="1">
      <c r="A74" s="277"/>
      <c r="B74" s="277"/>
      <c r="C74" s="277"/>
      <c r="D74" s="278"/>
      <c r="E74" s="277"/>
      <c r="F74" s="277"/>
      <c r="G74" s="277"/>
      <c r="H74" s="278"/>
      <c r="I74" s="278"/>
      <c r="J74" s="278"/>
      <c r="K74" s="19"/>
      <c r="L74" s="19"/>
      <c r="M74" s="19"/>
    </row>
    <row r="75" spans="1:14" s="3" customFormat="1" ht="12.75" customHeight="1">
      <c r="A75" s="277"/>
      <c r="B75" s="277"/>
      <c r="C75" s="277"/>
      <c r="D75" s="278"/>
      <c r="E75" s="277"/>
      <c r="F75" s="277"/>
      <c r="G75" s="277"/>
      <c r="H75" s="278"/>
      <c r="I75" s="278"/>
      <c r="J75" s="278"/>
      <c r="K75" s="19"/>
      <c r="L75" s="19"/>
      <c r="M75" s="19"/>
    </row>
    <row r="76" spans="1:14" s="3" customFormat="1" ht="18" customHeight="1">
      <c r="A76" s="277"/>
      <c r="B76" s="277"/>
      <c r="C76" s="277"/>
      <c r="D76" s="278"/>
      <c r="E76" s="279"/>
      <c r="F76" s="279"/>
      <c r="G76" s="279"/>
      <c r="H76" s="278"/>
      <c r="I76" s="278"/>
      <c r="J76" s="278"/>
    </row>
    <row r="77" spans="1:14" s="2" customFormat="1" ht="21" customHeight="1">
      <c r="A77" s="277"/>
      <c r="B77" s="277"/>
      <c r="C77" s="277"/>
      <c r="D77" s="278"/>
      <c r="E77" s="277"/>
      <c r="F77" s="277"/>
      <c r="G77" s="277"/>
      <c r="H77" s="278"/>
      <c r="I77" s="278"/>
      <c r="J77" s="278"/>
      <c r="K77" s="20"/>
      <c r="L77" s="20"/>
      <c r="M77" s="20"/>
    </row>
    <row r="78" spans="1:14" s="3" customFormat="1" ht="12.75" customHeight="1">
      <c r="A78" s="277"/>
      <c r="B78" s="277"/>
      <c r="C78" s="277"/>
      <c r="D78" s="278"/>
      <c r="E78" s="277"/>
      <c r="F78" s="277"/>
      <c r="G78" s="277"/>
      <c r="H78" s="278"/>
      <c r="I78" s="278"/>
      <c r="J78" s="278"/>
    </row>
    <row r="79" spans="1:14" s="2" customFormat="1" ht="18" customHeight="1">
      <c r="A79" s="277"/>
      <c r="B79" s="277"/>
      <c r="C79" s="277"/>
      <c r="D79" s="278"/>
      <c r="E79" s="277"/>
      <c r="F79" s="277"/>
      <c r="G79" s="277"/>
      <c r="H79" s="278"/>
      <c r="I79" s="278"/>
      <c r="J79" s="278"/>
    </row>
    <row r="80" spans="1:14" s="2" customFormat="1" ht="18" customHeight="1">
      <c r="A80" s="277"/>
      <c r="B80" s="277"/>
      <c r="C80" s="277"/>
      <c r="D80" s="278"/>
      <c r="E80" s="277"/>
      <c r="F80" s="277"/>
      <c r="G80" s="277"/>
      <c r="H80" s="278"/>
      <c r="I80" s="278"/>
      <c r="J80" s="278"/>
    </row>
    <row r="81" spans="1:10" s="2" customFormat="1" ht="18" customHeight="1">
      <c r="A81" s="277"/>
      <c r="B81" s="277"/>
      <c r="C81" s="277"/>
      <c r="D81" s="278"/>
      <c r="E81" s="277"/>
      <c r="F81" s="277"/>
      <c r="G81" s="277"/>
      <c r="H81" s="278"/>
      <c r="I81" s="278"/>
      <c r="J81" s="278"/>
    </row>
    <row r="82" spans="1:10" s="2" customFormat="1" ht="18" customHeight="1">
      <c r="A82" s="277"/>
      <c r="B82" s="277"/>
      <c r="C82" s="277"/>
      <c r="D82" s="278"/>
      <c r="E82" s="277"/>
      <c r="F82" s="277"/>
      <c r="G82" s="277"/>
      <c r="H82" s="278"/>
      <c r="I82" s="278"/>
      <c r="J82" s="278"/>
    </row>
    <row r="83" spans="1:10" s="2" customFormat="1" ht="18" customHeight="1">
      <c r="A83" s="277"/>
      <c r="B83" s="277"/>
      <c r="C83" s="277"/>
      <c r="D83" s="278"/>
      <c r="E83" s="277"/>
      <c r="F83" s="277"/>
      <c r="G83" s="277"/>
      <c r="H83" s="278"/>
      <c r="I83" s="278"/>
      <c r="J83" s="278"/>
    </row>
    <row r="84" spans="1:10" s="2" customFormat="1" ht="18" customHeight="1">
      <c r="A84" s="277"/>
      <c r="B84" s="277"/>
      <c r="C84" s="277"/>
      <c r="D84" s="278"/>
      <c r="E84" s="277"/>
      <c r="F84" s="277"/>
      <c r="G84" s="277"/>
      <c r="H84" s="278"/>
      <c r="I84" s="278"/>
      <c r="J84" s="278"/>
    </row>
    <row r="85" spans="1:10" s="2" customFormat="1" ht="18" customHeight="1">
      <c r="A85" s="277"/>
      <c r="B85" s="277"/>
      <c r="C85" s="277"/>
      <c r="D85" s="278"/>
      <c r="E85" s="277"/>
      <c r="F85" s="277"/>
      <c r="G85" s="277"/>
      <c r="H85" s="278"/>
      <c r="I85" s="278"/>
      <c r="J85" s="278"/>
    </row>
    <row r="86" spans="1:10" s="3" customFormat="1" ht="12.75" customHeight="1">
      <c r="A86" s="277"/>
      <c r="B86" s="277"/>
      <c r="C86" s="277"/>
      <c r="D86" s="278"/>
      <c r="E86" s="277"/>
      <c r="F86" s="277"/>
      <c r="G86" s="277"/>
      <c r="H86" s="278"/>
      <c r="I86" s="278"/>
      <c r="J86" s="278"/>
    </row>
    <row r="87" spans="1:10" s="2" customFormat="1" ht="18" customHeight="1">
      <c r="A87" s="277"/>
      <c r="B87" s="277"/>
      <c r="C87" s="277"/>
      <c r="D87" s="278"/>
      <c r="E87" s="277"/>
      <c r="F87" s="277"/>
      <c r="G87" s="277"/>
      <c r="H87" s="278"/>
      <c r="I87" s="278"/>
      <c r="J87" s="278"/>
    </row>
    <row r="88" spans="1:10" s="2" customFormat="1" ht="18" customHeight="1">
      <c r="A88" s="277"/>
      <c r="B88" s="277"/>
      <c r="C88" s="277"/>
      <c r="D88" s="278"/>
      <c r="E88" s="277"/>
      <c r="F88" s="277"/>
      <c r="G88" s="277"/>
      <c r="H88" s="278"/>
      <c r="I88" s="278"/>
      <c r="J88" s="278"/>
    </row>
    <row r="89" spans="1:10" s="2" customFormat="1" ht="18" customHeight="1">
      <c r="A89" s="277"/>
      <c r="B89" s="277"/>
      <c r="C89" s="277"/>
      <c r="D89" s="278"/>
      <c r="E89" s="277"/>
      <c r="F89" s="277"/>
      <c r="G89" s="277"/>
      <c r="H89" s="278"/>
      <c r="I89" s="278"/>
      <c r="J89" s="278"/>
    </row>
    <row r="90" spans="1:10" s="2" customFormat="1" ht="18" customHeight="1">
      <c r="A90" s="277"/>
      <c r="B90" s="277"/>
      <c r="C90" s="277"/>
      <c r="D90" s="278"/>
      <c r="E90" s="277"/>
      <c r="F90" s="277"/>
      <c r="G90" s="277"/>
      <c r="H90" s="278"/>
      <c r="I90" s="278"/>
      <c r="J90" s="278"/>
    </row>
    <row r="91" spans="1:10" s="2" customFormat="1" ht="18" customHeight="1">
      <c r="A91" s="277"/>
      <c r="B91" s="277"/>
      <c r="C91" s="277"/>
      <c r="D91" s="278"/>
      <c r="E91" s="277"/>
      <c r="F91" s="277"/>
      <c r="G91" s="277"/>
      <c r="H91" s="278"/>
      <c r="I91" s="278"/>
      <c r="J91" s="278"/>
    </row>
    <row r="92" spans="1:10" s="2" customFormat="1" ht="18" customHeight="1">
      <c r="A92" s="277"/>
      <c r="B92" s="277"/>
      <c r="C92" s="277"/>
      <c r="D92" s="278"/>
      <c r="E92" s="277"/>
      <c r="F92" s="277"/>
      <c r="G92" s="277"/>
      <c r="H92" s="278"/>
      <c r="I92" s="278"/>
      <c r="J92" s="278"/>
    </row>
    <row r="93" spans="1:10" s="2" customFormat="1" ht="18" customHeight="1">
      <c r="A93" s="277"/>
      <c r="B93" s="277"/>
      <c r="C93" s="277"/>
      <c r="D93" s="278"/>
      <c r="E93" s="277"/>
      <c r="F93" s="277"/>
      <c r="G93" s="277"/>
      <c r="H93" s="278"/>
      <c r="I93" s="278"/>
      <c r="J93" s="278"/>
    </row>
    <row r="94" spans="1:10" s="2" customFormat="1" ht="7.5" customHeight="1">
      <c r="A94" s="277"/>
      <c r="B94" s="277"/>
      <c r="C94" s="277"/>
      <c r="D94" s="278"/>
      <c r="E94" s="277"/>
      <c r="F94" s="277"/>
      <c r="G94" s="277"/>
      <c r="H94" s="278"/>
      <c r="I94" s="278"/>
      <c r="J94" s="278"/>
    </row>
    <row r="95" spans="1:10" s="2" customFormat="1">
      <c r="A95" s="277"/>
      <c r="B95" s="277"/>
      <c r="C95" s="277"/>
      <c r="D95" s="278"/>
      <c r="E95" s="277"/>
      <c r="F95" s="277"/>
      <c r="G95" s="277"/>
      <c r="H95" s="278"/>
      <c r="I95" s="278"/>
      <c r="J95" s="278"/>
    </row>
    <row r="96" spans="1:10" s="2" customFormat="1">
      <c r="A96" s="277"/>
      <c r="B96" s="277"/>
      <c r="C96" s="277"/>
      <c r="D96" s="278"/>
      <c r="E96" s="277"/>
      <c r="F96" s="277"/>
      <c r="G96" s="277"/>
      <c r="H96" s="278"/>
      <c r="I96" s="278"/>
      <c r="J96" s="278"/>
    </row>
    <row r="97" spans="1:10" s="2" customFormat="1">
      <c r="A97" s="277"/>
      <c r="B97" s="277"/>
      <c r="C97" s="277"/>
      <c r="D97" s="278"/>
      <c r="E97" s="277"/>
      <c r="F97" s="277"/>
      <c r="G97" s="277"/>
      <c r="H97" s="278"/>
      <c r="I97" s="278"/>
      <c r="J97" s="278"/>
    </row>
    <row r="98" spans="1:10" s="2" customFormat="1">
      <c r="A98" s="277"/>
      <c r="B98" s="277"/>
      <c r="C98" s="277"/>
      <c r="D98" s="278"/>
      <c r="E98" s="277"/>
      <c r="F98" s="277"/>
      <c r="G98" s="277"/>
      <c r="H98" s="278"/>
      <c r="I98" s="278"/>
      <c r="J98" s="278"/>
    </row>
    <row r="99" spans="1:10" s="2" customFormat="1">
      <c r="A99" s="277"/>
      <c r="B99" s="277"/>
      <c r="C99" s="277"/>
      <c r="D99" s="278"/>
      <c r="E99" s="277"/>
      <c r="F99" s="277"/>
      <c r="G99" s="277"/>
      <c r="H99" s="278"/>
      <c r="I99" s="278"/>
      <c r="J99" s="278"/>
    </row>
    <row r="100" spans="1:10" s="2" customFormat="1">
      <c r="A100" s="277"/>
      <c r="B100" s="277"/>
      <c r="C100" s="277"/>
      <c r="D100" s="278"/>
      <c r="E100" s="277"/>
      <c r="F100" s="277"/>
      <c r="G100" s="277"/>
      <c r="H100" s="278"/>
      <c r="I100" s="278"/>
      <c r="J100" s="278"/>
    </row>
    <row r="101" spans="1:10" s="2" customFormat="1">
      <c r="A101" s="277"/>
      <c r="B101" s="277"/>
      <c r="C101" s="277"/>
      <c r="D101" s="278"/>
      <c r="E101" s="277"/>
      <c r="F101" s="277"/>
      <c r="G101" s="277"/>
      <c r="H101" s="278"/>
      <c r="I101" s="278"/>
      <c r="J101" s="278"/>
    </row>
  </sheetData>
  <mergeCells count="7">
    <mergeCell ref="A26:C26"/>
    <mergeCell ref="A1:J1"/>
    <mergeCell ref="F7:J7"/>
    <mergeCell ref="D8:E8"/>
    <mergeCell ref="F8:J8"/>
    <mergeCell ref="A25:J25"/>
    <mergeCell ref="C23:I23"/>
  </mergeCells>
  <printOptions horizontalCentered="1" verticalCentered="1"/>
  <pageMargins left="0.19685039370078741" right="0.19685039370078741" top="0.59055118110236227" bottom="0.31496062992125984" header="7.874015748031496E-2" footer="0"/>
  <pageSetup paperSize="9" scale="69" orientation="landscape" r:id="rId1"/>
  <headerFooter alignWithMargins="0">
    <oddFooter>&amp;C&amp;"Arial,Negrito itálico"&amp;8Gabriela Polachini
Engenheira Civil
CREA 121120804-4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0"/>
  <sheetViews>
    <sheetView showGridLines="0" view="pageBreakPreview" zoomScale="75" zoomScaleNormal="75" zoomScaleSheetLayoutView="75" workbookViewId="0">
      <selection activeCell="A10" sqref="A10"/>
    </sheetView>
  </sheetViews>
  <sheetFormatPr defaultRowHeight="15"/>
  <cols>
    <col min="1" max="1" width="14.28515625" style="417" customWidth="1"/>
    <col min="2" max="2" width="12.5703125" style="417" customWidth="1"/>
    <col min="3" max="3" width="31.42578125" style="417" customWidth="1"/>
    <col min="4" max="4" width="14.85546875" style="417" customWidth="1"/>
    <col min="5" max="5" width="13.28515625" style="417" customWidth="1"/>
    <col min="6" max="22" width="16.85546875" style="417" customWidth="1"/>
    <col min="23" max="23" width="16.7109375" style="417" customWidth="1"/>
    <col min="24" max="24" width="21" style="417" customWidth="1"/>
    <col min="25" max="25" width="9.28515625" style="39" bestFit="1" customWidth="1"/>
    <col min="26" max="28" width="12.7109375" style="39" customWidth="1"/>
    <col min="29" max="16384" width="9.140625" style="39"/>
  </cols>
  <sheetData>
    <row r="1" spans="1:27" ht="18" customHeight="1">
      <c r="A1" s="678" t="s">
        <v>187</v>
      </c>
      <c r="B1" s="679"/>
      <c r="C1" s="679"/>
      <c r="D1" s="679"/>
      <c r="E1" s="679"/>
      <c r="F1" s="679"/>
      <c r="G1" s="679"/>
      <c r="H1" s="679"/>
      <c r="I1" s="679"/>
      <c r="J1" s="679"/>
      <c r="K1" s="679"/>
      <c r="L1" s="679"/>
      <c r="M1" s="679"/>
      <c r="N1" s="679"/>
      <c r="O1" s="679"/>
      <c r="P1" s="679"/>
      <c r="Q1" s="679"/>
      <c r="R1" s="679"/>
      <c r="S1" s="679"/>
      <c r="T1" s="679"/>
      <c r="U1" s="679"/>
      <c r="V1" s="679"/>
      <c r="W1" s="679"/>
      <c r="X1" s="679"/>
    </row>
    <row r="2" spans="1:27" ht="18" customHeight="1">
      <c r="A2" s="680" t="s">
        <v>101</v>
      </c>
      <c r="B2" s="681"/>
      <c r="C2" s="681"/>
      <c r="D2" s="681"/>
      <c r="E2" s="681"/>
      <c r="F2" s="681"/>
      <c r="G2" s="681"/>
      <c r="H2" s="681"/>
      <c r="I2" s="681"/>
      <c r="J2" s="681"/>
      <c r="K2" s="681"/>
      <c r="L2" s="681"/>
      <c r="M2" s="681"/>
      <c r="N2" s="681"/>
      <c r="O2" s="681"/>
      <c r="P2" s="681"/>
      <c r="Q2" s="681"/>
      <c r="R2" s="681"/>
      <c r="S2" s="681"/>
      <c r="T2" s="681"/>
      <c r="U2" s="681"/>
      <c r="V2" s="681"/>
      <c r="W2" s="681"/>
      <c r="X2" s="681"/>
    </row>
    <row r="3" spans="1:27" ht="18" customHeight="1">
      <c r="A3" s="680" t="s">
        <v>64</v>
      </c>
      <c r="B3" s="681"/>
      <c r="C3" s="681"/>
      <c r="D3" s="681"/>
      <c r="E3" s="681"/>
      <c r="F3" s="681"/>
      <c r="G3" s="681"/>
      <c r="H3" s="681"/>
      <c r="I3" s="681"/>
      <c r="J3" s="681"/>
      <c r="K3" s="681"/>
      <c r="L3" s="681"/>
      <c r="M3" s="681"/>
      <c r="N3" s="681"/>
      <c r="O3" s="681"/>
      <c r="P3" s="681"/>
      <c r="Q3" s="681"/>
      <c r="R3" s="681"/>
      <c r="S3" s="681"/>
      <c r="T3" s="681"/>
      <c r="U3" s="681"/>
      <c r="V3" s="681"/>
      <c r="W3" s="681"/>
      <c r="X3" s="681"/>
    </row>
    <row r="4" spans="1:27" ht="30" customHeight="1">
      <c r="A4" s="402"/>
      <c r="B4" s="403"/>
      <c r="C4" s="404"/>
      <c r="D4" s="404"/>
      <c r="E4" s="405"/>
      <c r="F4" s="406"/>
      <c r="G4" s="406"/>
      <c r="H4" s="406"/>
      <c r="I4" s="406"/>
      <c r="J4" s="406"/>
      <c r="K4" s="406"/>
      <c r="L4" s="406"/>
      <c r="M4" s="406"/>
      <c r="N4" s="406"/>
      <c r="O4" s="406"/>
      <c r="P4" s="406"/>
      <c r="Q4" s="406"/>
      <c r="R4" s="406"/>
      <c r="S4" s="406"/>
      <c r="T4" s="406"/>
      <c r="U4" s="406"/>
      <c r="V4" s="406"/>
      <c r="W4" s="405"/>
      <c r="X4" s="405"/>
    </row>
    <row r="5" spans="1:27" ht="32.25" customHeight="1">
      <c r="A5" s="407"/>
      <c r="B5" s="408"/>
      <c r="C5" s="409"/>
      <c r="D5" s="409"/>
      <c r="E5" s="409"/>
      <c r="F5" s="687" t="str">
        <f>Orç!D3</f>
        <v>Boletim de Referência: SINAPI Dez/2020 desonerada</v>
      </c>
      <c r="G5" s="687"/>
      <c r="H5" s="687"/>
      <c r="I5" s="687"/>
      <c r="J5" s="687"/>
      <c r="K5" s="687"/>
      <c r="L5" s="687"/>
      <c r="M5" s="687"/>
      <c r="N5" s="687"/>
      <c r="O5" s="687"/>
      <c r="P5" s="687"/>
      <c r="Q5" s="687"/>
      <c r="R5" s="687"/>
      <c r="S5" s="687"/>
      <c r="T5" s="687"/>
      <c r="U5" s="687"/>
      <c r="V5" s="687"/>
      <c r="W5" s="687"/>
      <c r="X5" s="687"/>
      <c r="Y5" s="43"/>
      <c r="Z5" s="43"/>
      <c r="AA5" s="43"/>
    </row>
    <row r="6" spans="1:27" ht="14.25" customHeight="1">
      <c r="A6" s="410" t="s">
        <v>119</v>
      </c>
      <c r="B6" s="411"/>
      <c r="C6" s="412"/>
      <c r="D6" s="412"/>
      <c r="E6" s="412"/>
      <c r="F6" s="413" t="s">
        <v>118</v>
      </c>
      <c r="G6" s="413"/>
      <c r="H6" s="413"/>
      <c r="I6" s="413"/>
      <c r="J6" s="413"/>
      <c r="K6" s="413"/>
      <c r="L6" s="413"/>
      <c r="M6" s="413"/>
      <c r="N6" s="413"/>
      <c r="O6" s="413"/>
      <c r="P6" s="413"/>
      <c r="Q6" s="413"/>
      <c r="R6" s="413"/>
      <c r="S6" s="413"/>
      <c r="T6" s="413"/>
      <c r="U6" s="413"/>
      <c r="V6" s="413"/>
      <c r="W6" s="414">
        <f>'BDI Dif'!D19</f>
        <v>0.11936861288</v>
      </c>
      <c r="X6" s="415"/>
      <c r="Y6" s="43"/>
      <c r="Z6" s="43"/>
      <c r="AA6" s="43"/>
    </row>
    <row r="7" spans="1:27" ht="14.25" customHeight="1">
      <c r="A7" s="413" t="s">
        <v>275</v>
      </c>
      <c r="B7" s="411"/>
      <c r="C7" s="412"/>
      <c r="D7" s="412"/>
      <c r="E7" s="412"/>
      <c r="F7" s="413" t="s">
        <v>57</v>
      </c>
      <c r="G7" s="413"/>
      <c r="H7" s="413"/>
      <c r="I7" s="413"/>
      <c r="J7" s="413"/>
      <c r="K7" s="413"/>
      <c r="L7" s="413"/>
      <c r="M7" s="413"/>
      <c r="N7" s="413"/>
      <c r="O7" s="413"/>
      <c r="P7" s="413"/>
      <c r="Q7" s="413"/>
      <c r="R7" s="413"/>
      <c r="S7" s="413"/>
      <c r="T7" s="413"/>
      <c r="U7" s="413"/>
      <c r="V7" s="413"/>
      <c r="W7" s="416">
        <f>'BDI 1'!D25</f>
        <v>0.2493518374624375</v>
      </c>
      <c r="Y7" s="45"/>
      <c r="Z7" s="45"/>
      <c r="AA7" s="45"/>
    </row>
    <row r="8" spans="1:27" ht="14.25" customHeight="1">
      <c r="A8" s="413" t="s">
        <v>117</v>
      </c>
      <c r="B8" s="411"/>
      <c r="C8" s="412"/>
      <c r="D8" s="412"/>
      <c r="E8" s="412"/>
      <c r="F8" s="688" t="s">
        <v>188</v>
      </c>
      <c r="G8" s="688"/>
      <c r="H8" s="688"/>
      <c r="I8" s="688"/>
      <c r="J8" s="688"/>
      <c r="K8" s="688"/>
      <c r="L8" s="688"/>
      <c r="M8" s="688"/>
      <c r="N8" s="688"/>
      <c r="O8" s="688"/>
      <c r="P8" s="688"/>
      <c r="Q8" s="688"/>
      <c r="R8" s="688"/>
      <c r="S8" s="688"/>
      <c r="T8" s="688"/>
      <c r="U8" s="688"/>
      <c r="V8" s="688"/>
      <c r="W8" s="688"/>
      <c r="X8" s="688"/>
      <c r="Y8" s="45"/>
      <c r="Z8" s="45"/>
      <c r="AA8" s="45"/>
    </row>
    <row r="9" spans="1:27" ht="14.25" customHeight="1">
      <c r="A9" s="413" t="str">
        <f>Orç!C5</f>
        <v>Prazo de Execução: 300 dias</v>
      </c>
      <c r="B9" s="411"/>
      <c r="C9" s="412"/>
      <c r="D9" s="412"/>
      <c r="E9" s="412"/>
      <c r="F9" s="688"/>
      <c r="G9" s="688"/>
      <c r="H9" s="688"/>
      <c r="I9" s="688"/>
      <c r="J9" s="688"/>
      <c r="K9" s="688"/>
      <c r="L9" s="688"/>
      <c r="M9" s="688"/>
      <c r="N9" s="688"/>
      <c r="O9" s="688"/>
      <c r="P9" s="688"/>
      <c r="Q9" s="688"/>
      <c r="R9" s="688"/>
      <c r="S9" s="688"/>
      <c r="T9" s="688"/>
      <c r="U9" s="688"/>
      <c r="V9" s="688"/>
      <c r="W9" s="688"/>
      <c r="X9" s="688"/>
      <c r="AA9" s="44"/>
    </row>
    <row r="10" spans="1:27" ht="14.25" customHeight="1">
      <c r="A10" s="413" t="str">
        <f>Orç!C6</f>
        <v>Extensão: 2.599,00 metros</v>
      </c>
      <c r="B10" s="411"/>
      <c r="C10" s="412"/>
      <c r="D10" s="412"/>
      <c r="E10" s="412"/>
      <c r="F10" s="688"/>
      <c r="G10" s="688"/>
      <c r="H10" s="688"/>
      <c r="I10" s="688"/>
      <c r="J10" s="688"/>
      <c r="K10" s="688"/>
      <c r="L10" s="688"/>
      <c r="M10" s="688"/>
      <c r="N10" s="688"/>
      <c r="O10" s="688"/>
      <c r="P10" s="688"/>
      <c r="Q10" s="688"/>
      <c r="R10" s="688"/>
      <c r="S10" s="688"/>
      <c r="T10" s="688"/>
      <c r="U10" s="688"/>
      <c r="V10" s="688"/>
      <c r="W10" s="688"/>
      <c r="X10" s="688"/>
    </row>
    <row r="11" spans="1:27" ht="14.25" customHeight="1">
      <c r="A11" s="413" t="s">
        <v>111</v>
      </c>
      <c r="B11" s="411"/>
      <c r="C11" s="412"/>
      <c r="D11" s="412"/>
      <c r="E11" s="412"/>
      <c r="F11" s="419" t="str">
        <f>Orç!D4</f>
        <v>Data Base: Dez/2020</v>
      </c>
      <c r="G11" s="419"/>
      <c r="H11" s="419"/>
      <c r="I11" s="419"/>
      <c r="J11" s="419"/>
      <c r="K11" s="419"/>
      <c r="L11" s="419"/>
      <c r="M11" s="419"/>
      <c r="N11" s="419"/>
      <c r="O11" s="419"/>
      <c r="P11" s="419"/>
      <c r="Q11" s="419"/>
      <c r="R11" s="419"/>
      <c r="S11" s="419"/>
      <c r="T11" s="419"/>
      <c r="U11" s="419"/>
      <c r="V11" s="419"/>
      <c r="X11" s="420"/>
    </row>
    <row r="12" spans="1:27" ht="5.25" customHeight="1">
      <c r="A12" s="421"/>
      <c r="B12" s="422"/>
      <c r="C12" s="423"/>
      <c r="D12" s="423"/>
      <c r="E12" s="423"/>
      <c r="F12" s="424"/>
      <c r="G12" s="424"/>
      <c r="H12" s="424"/>
      <c r="I12" s="424"/>
      <c r="J12" s="424"/>
      <c r="K12" s="424"/>
      <c r="L12" s="424"/>
      <c r="M12" s="424"/>
      <c r="N12" s="424"/>
      <c r="O12" s="424"/>
      <c r="P12" s="424"/>
      <c r="Q12" s="424"/>
      <c r="R12" s="424"/>
      <c r="S12" s="424"/>
      <c r="T12" s="424"/>
      <c r="U12" s="424"/>
      <c r="V12" s="424"/>
      <c r="W12" s="425"/>
      <c r="X12" s="426"/>
    </row>
    <row r="13" spans="1:27" ht="27" customHeight="1" thickBot="1">
      <c r="A13" s="427"/>
      <c r="B13" s="411"/>
      <c r="C13" s="428"/>
      <c r="D13" s="428"/>
      <c r="E13" s="428"/>
      <c r="F13" s="418"/>
      <c r="G13" s="418"/>
      <c r="H13" s="418"/>
      <c r="I13" s="418"/>
      <c r="J13" s="418"/>
      <c r="K13" s="418"/>
      <c r="L13" s="418"/>
      <c r="M13" s="418"/>
      <c r="N13" s="418"/>
      <c r="O13" s="418"/>
      <c r="P13" s="418"/>
      <c r="Q13" s="418"/>
      <c r="R13" s="418"/>
      <c r="S13" s="418"/>
      <c r="T13" s="418"/>
      <c r="U13" s="418"/>
      <c r="V13" s="418"/>
      <c r="W13" s="428"/>
      <c r="X13" s="428"/>
    </row>
    <row r="14" spans="1:27" ht="22.5" customHeight="1" thickTop="1" thickBot="1">
      <c r="A14" s="698" t="s">
        <v>65</v>
      </c>
      <c r="B14" s="701" t="s">
        <v>66</v>
      </c>
      <c r="C14" s="702"/>
      <c r="D14" s="703"/>
      <c r="E14" s="682" t="s">
        <v>116</v>
      </c>
      <c r="F14" s="683"/>
      <c r="G14" s="683"/>
      <c r="H14" s="683"/>
      <c r="I14" s="683"/>
      <c r="J14" s="683"/>
      <c r="K14" s="683"/>
      <c r="L14" s="683"/>
      <c r="M14" s="683"/>
      <c r="N14" s="683"/>
      <c r="O14" s="683"/>
      <c r="P14" s="683"/>
      <c r="Q14" s="683"/>
      <c r="R14" s="683"/>
      <c r="S14" s="683"/>
      <c r="T14" s="683"/>
      <c r="U14" s="683"/>
      <c r="V14" s="683"/>
      <c r="W14" s="684"/>
      <c r="X14" s="684"/>
    </row>
    <row r="15" spans="1:27" ht="20.25" thickTop="1">
      <c r="A15" s="699"/>
      <c r="B15" s="704"/>
      <c r="C15" s="705"/>
      <c r="D15" s="706"/>
      <c r="E15" s="689" t="s">
        <v>67</v>
      </c>
      <c r="F15" s="690"/>
      <c r="G15" s="690"/>
      <c r="H15" s="690"/>
      <c r="I15" s="690"/>
      <c r="J15" s="690"/>
      <c r="K15" s="690"/>
      <c r="L15" s="690"/>
      <c r="M15" s="690"/>
      <c r="N15" s="690"/>
      <c r="O15" s="690"/>
      <c r="P15" s="690"/>
      <c r="Q15" s="690"/>
      <c r="R15" s="690"/>
      <c r="S15" s="690"/>
      <c r="T15" s="690"/>
      <c r="U15" s="690"/>
      <c r="V15" s="690"/>
      <c r="W15" s="691"/>
      <c r="X15" s="691"/>
    </row>
    <row r="16" spans="1:27" ht="19.5">
      <c r="A16" s="699"/>
      <c r="B16" s="711" t="s">
        <v>68</v>
      </c>
      <c r="C16" s="712"/>
      <c r="D16" s="429" t="s">
        <v>56</v>
      </c>
      <c r="E16" s="685" t="s">
        <v>69</v>
      </c>
      <c r="F16" s="686"/>
      <c r="G16" s="685" t="s">
        <v>70</v>
      </c>
      <c r="H16" s="686"/>
      <c r="I16" s="685" t="s">
        <v>227</v>
      </c>
      <c r="J16" s="686"/>
      <c r="K16" s="685" t="s">
        <v>228</v>
      </c>
      <c r="L16" s="686"/>
      <c r="M16" s="685" t="s">
        <v>284</v>
      </c>
      <c r="N16" s="686"/>
      <c r="O16" s="685" t="s">
        <v>285</v>
      </c>
      <c r="P16" s="686"/>
      <c r="Q16" s="685" t="s">
        <v>286</v>
      </c>
      <c r="R16" s="686"/>
      <c r="S16" s="685" t="s">
        <v>287</v>
      </c>
      <c r="T16" s="686"/>
      <c r="U16" s="685" t="s">
        <v>288</v>
      </c>
      <c r="V16" s="686"/>
      <c r="W16" s="685" t="s">
        <v>289</v>
      </c>
      <c r="X16" s="686"/>
    </row>
    <row r="17" spans="1:26" ht="20.25" thickBot="1">
      <c r="A17" s="700"/>
      <c r="B17" s="713"/>
      <c r="C17" s="714"/>
      <c r="D17" s="430" t="s">
        <v>71</v>
      </c>
      <c r="E17" s="431" t="s">
        <v>72</v>
      </c>
      <c r="F17" s="432" t="s">
        <v>73</v>
      </c>
      <c r="G17" s="431" t="s">
        <v>72</v>
      </c>
      <c r="H17" s="432" t="s">
        <v>73</v>
      </c>
      <c r="I17" s="431" t="s">
        <v>72</v>
      </c>
      <c r="J17" s="432" t="s">
        <v>73</v>
      </c>
      <c r="K17" s="431" t="s">
        <v>72</v>
      </c>
      <c r="L17" s="432" t="s">
        <v>73</v>
      </c>
      <c r="M17" s="431" t="s">
        <v>72</v>
      </c>
      <c r="N17" s="432" t="s">
        <v>73</v>
      </c>
      <c r="O17" s="431" t="s">
        <v>72</v>
      </c>
      <c r="P17" s="432" t="s">
        <v>73</v>
      </c>
      <c r="Q17" s="431" t="s">
        <v>72</v>
      </c>
      <c r="R17" s="432" t="s">
        <v>73</v>
      </c>
      <c r="S17" s="431" t="s">
        <v>72</v>
      </c>
      <c r="T17" s="432" t="s">
        <v>73</v>
      </c>
      <c r="U17" s="431" t="s">
        <v>72</v>
      </c>
      <c r="V17" s="432" t="s">
        <v>73</v>
      </c>
      <c r="W17" s="431" t="s">
        <v>72</v>
      </c>
      <c r="X17" s="432" t="s">
        <v>73</v>
      </c>
    </row>
    <row r="18" spans="1:26" ht="5.0999999999999996" customHeight="1" thickTop="1">
      <c r="A18" s="433"/>
      <c r="B18" s="434"/>
      <c r="C18" s="435"/>
      <c r="D18" s="436"/>
      <c r="E18" s="437"/>
      <c r="F18" s="438"/>
      <c r="G18" s="437"/>
      <c r="H18" s="438"/>
      <c r="I18" s="437"/>
      <c r="J18" s="438"/>
      <c r="K18" s="437"/>
      <c r="L18" s="438"/>
      <c r="M18" s="437"/>
      <c r="N18" s="438"/>
      <c r="O18" s="437"/>
      <c r="P18" s="438"/>
      <c r="Q18" s="437"/>
      <c r="R18" s="438"/>
      <c r="S18" s="437"/>
      <c r="T18" s="438"/>
      <c r="U18" s="437"/>
      <c r="V18" s="438"/>
      <c r="W18" s="437"/>
      <c r="X18" s="438"/>
    </row>
    <row r="19" spans="1:26" ht="13.5" customHeight="1">
      <c r="A19" s="439" t="s">
        <v>5</v>
      </c>
      <c r="B19" s="707" t="s">
        <v>74</v>
      </c>
      <c r="C19" s="708"/>
      <c r="D19" s="440">
        <f>Orç!J10</f>
        <v>4929.0600000000004</v>
      </c>
      <c r="E19" s="630">
        <f>F19/D19</f>
        <v>0.10000015833324313</v>
      </c>
      <c r="F19" s="442">
        <f>Orç!J11+Orç!I12</f>
        <v>492.90678043405546</v>
      </c>
      <c r="G19" s="441">
        <f>H19/$D$19</f>
        <v>0.10000015833324313</v>
      </c>
      <c r="H19" s="442">
        <f>Orç!I12</f>
        <v>492.90678043405546</v>
      </c>
      <c r="I19" s="441">
        <f>J19/$D$19</f>
        <v>0.10000015833324313</v>
      </c>
      <c r="J19" s="442">
        <f>H19</f>
        <v>492.90678043405546</v>
      </c>
      <c r="K19" s="441">
        <f>L19/$D$19</f>
        <v>0.10000015833324313</v>
      </c>
      <c r="L19" s="442">
        <f>J19</f>
        <v>492.90678043405546</v>
      </c>
      <c r="M19" s="441">
        <f>N19/$D$19</f>
        <v>0.10000015833324313</v>
      </c>
      <c r="N19" s="442">
        <f>L19</f>
        <v>492.90678043405546</v>
      </c>
      <c r="O19" s="441">
        <f>P19/$D$19</f>
        <v>0.10000015833324313</v>
      </c>
      <c r="P19" s="442">
        <f>N19</f>
        <v>492.90678043405546</v>
      </c>
      <c r="Q19" s="441">
        <f>R19/$D$19</f>
        <v>0.10000015833324313</v>
      </c>
      <c r="R19" s="442">
        <f>P19</f>
        <v>492.90678043405546</v>
      </c>
      <c r="S19" s="441">
        <f>T19/$D$19</f>
        <v>0.10000015833324313</v>
      </c>
      <c r="T19" s="442">
        <f>R19</f>
        <v>492.90678043405546</v>
      </c>
      <c r="U19" s="441">
        <f>V19/$D$19</f>
        <v>0.10000015833324313</v>
      </c>
      <c r="V19" s="442">
        <f>T19</f>
        <v>492.90678043405546</v>
      </c>
      <c r="W19" s="441">
        <f>X19/$D$19</f>
        <v>0.10000015833324313</v>
      </c>
      <c r="X19" s="442">
        <f>V19</f>
        <v>492.90678043405546</v>
      </c>
      <c r="Y19" s="40"/>
      <c r="Z19" s="41"/>
    </row>
    <row r="20" spans="1:26" ht="13.5" customHeight="1">
      <c r="A20" s="439"/>
      <c r="B20" s="443"/>
      <c r="C20" s="444"/>
      <c r="D20" s="440"/>
      <c r="E20" s="630"/>
      <c r="F20" s="442"/>
      <c r="G20" s="441"/>
      <c r="H20" s="442"/>
      <c r="I20" s="441"/>
      <c r="J20" s="442"/>
      <c r="K20" s="441"/>
      <c r="L20" s="442"/>
      <c r="M20" s="441"/>
      <c r="N20" s="442"/>
      <c r="O20" s="441"/>
      <c r="P20" s="442"/>
      <c r="Q20" s="441"/>
      <c r="R20" s="442"/>
      <c r="S20" s="441"/>
      <c r="T20" s="442"/>
      <c r="U20" s="441"/>
      <c r="V20" s="442"/>
      <c r="W20" s="441"/>
      <c r="X20" s="442"/>
      <c r="Y20" s="40"/>
      <c r="Z20" s="41"/>
    </row>
    <row r="21" spans="1:26" ht="13.5" customHeight="1">
      <c r="A21" s="439" t="s">
        <v>10</v>
      </c>
      <c r="B21" s="709" t="str">
        <f>Orç!C14</f>
        <v>ADMINISTRAÇÃO DE OBRA</v>
      </c>
      <c r="C21" s="710"/>
      <c r="D21" s="440">
        <f>Orç!J14</f>
        <v>-0.03</v>
      </c>
      <c r="E21" s="630">
        <f>F21/$D$21</f>
        <v>0.1</v>
      </c>
      <c r="F21" s="442">
        <f>$D$21/10</f>
        <v>-3.0000000000000001E-3</v>
      </c>
      <c r="G21" s="630">
        <f>H21/$D$21</f>
        <v>0.1</v>
      </c>
      <c r="H21" s="442">
        <f>$D$21/10</f>
        <v>-3.0000000000000001E-3</v>
      </c>
      <c r="I21" s="630">
        <f>J21/$D$21</f>
        <v>0.1</v>
      </c>
      <c r="J21" s="442">
        <f>$D$21/10</f>
        <v>-3.0000000000000001E-3</v>
      </c>
      <c r="K21" s="630">
        <f>L21/$D$21</f>
        <v>0.1</v>
      </c>
      <c r="L21" s="442">
        <f>$D$21/10</f>
        <v>-3.0000000000000001E-3</v>
      </c>
      <c r="M21" s="630">
        <f>N21/$D$21</f>
        <v>0.1</v>
      </c>
      <c r="N21" s="442">
        <f>$D$21/10</f>
        <v>-3.0000000000000001E-3</v>
      </c>
      <c r="O21" s="630">
        <f>P21/$D$21</f>
        <v>0.1</v>
      </c>
      <c r="P21" s="442">
        <f>$D$21/10</f>
        <v>-3.0000000000000001E-3</v>
      </c>
      <c r="Q21" s="630">
        <f>R21/$D$21</f>
        <v>0.1</v>
      </c>
      <c r="R21" s="442">
        <f>$D$21/10</f>
        <v>-3.0000000000000001E-3</v>
      </c>
      <c r="S21" s="630">
        <f>T21/$D$21</f>
        <v>0.1</v>
      </c>
      <c r="T21" s="442">
        <f>$D$21/10</f>
        <v>-3.0000000000000001E-3</v>
      </c>
      <c r="U21" s="630">
        <f>V21/$D$21</f>
        <v>0.1</v>
      </c>
      <c r="V21" s="442">
        <f>$D$21/10</f>
        <v>-3.0000000000000001E-3</v>
      </c>
      <c r="W21" s="630">
        <f>X21/$D$21</f>
        <v>0.1</v>
      </c>
      <c r="X21" s="442">
        <f>$D$21/10</f>
        <v>-3.0000000000000001E-3</v>
      </c>
      <c r="Y21" s="40">
        <f>E21+G21+I21+W21</f>
        <v>0.4</v>
      </c>
      <c r="Z21" s="41"/>
    </row>
    <row r="22" spans="1:26" ht="13.5" customHeight="1">
      <c r="A22" s="439"/>
      <c r="B22" s="443"/>
      <c r="C22" s="444"/>
      <c r="D22" s="440"/>
      <c r="E22" s="630"/>
      <c r="F22" s="442"/>
      <c r="G22" s="441"/>
      <c r="H22" s="442"/>
      <c r="I22" s="441"/>
      <c r="J22" s="442"/>
      <c r="K22" s="441"/>
      <c r="L22" s="442"/>
      <c r="M22" s="441"/>
      <c r="N22" s="442"/>
      <c r="O22" s="441"/>
      <c r="P22" s="442"/>
      <c r="Q22" s="441"/>
      <c r="R22" s="442"/>
      <c r="S22" s="441"/>
      <c r="T22" s="442"/>
      <c r="U22" s="441"/>
      <c r="V22" s="442"/>
      <c r="W22" s="441"/>
      <c r="X22" s="442"/>
      <c r="Y22" s="40"/>
      <c r="Z22" s="41"/>
    </row>
    <row r="23" spans="1:26" ht="13.5" customHeight="1">
      <c r="A23" s="586" t="s">
        <v>14</v>
      </c>
      <c r="B23" s="587" t="str">
        <f>Orç!C17</f>
        <v>DRENAGEM DE ÁGUAS PLUVIAIS</v>
      </c>
      <c r="C23" s="585"/>
      <c r="D23" s="440">
        <f>Orç!J17</f>
        <v>76319.430000000008</v>
      </c>
      <c r="E23" s="630">
        <f>F23/$D$23</f>
        <v>0.1</v>
      </c>
      <c r="F23" s="442">
        <f>$D$23/10</f>
        <v>7631.9430000000011</v>
      </c>
      <c r="G23" s="630">
        <f>H23/$D$23</f>
        <v>0.1</v>
      </c>
      <c r="H23" s="442">
        <f>$D$23/10</f>
        <v>7631.9430000000011</v>
      </c>
      <c r="I23" s="630">
        <f>J23/$D$23</f>
        <v>0.1</v>
      </c>
      <c r="J23" s="442">
        <f>$D$23/10</f>
        <v>7631.9430000000011</v>
      </c>
      <c r="K23" s="630">
        <f>L23/$D$23</f>
        <v>0.1</v>
      </c>
      <c r="L23" s="442">
        <f>$D$23/10</f>
        <v>7631.9430000000011</v>
      </c>
      <c r="M23" s="630">
        <f>N23/$D$23</f>
        <v>0.1</v>
      </c>
      <c r="N23" s="442">
        <f>$D$23/10</f>
        <v>7631.9430000000011</v>
      </c>
      <c r="O23" s="630">
        <f>P23/$D$23</f>
        <v>0.1</v>
      </c>
      <c r="P23" s="442">
        <f>$D$23/10</f>
        <v>7631.9430000000011</v>
      </c>
      <c r="Q23" s="630">
        <f>R23/$D$23</f>
        <v>0.1</v>
      </c>
      <c r="R23" s="442">
        <f>$D$23/10</f>
        <v>7631.9430000000011</v>
      </c>
      <c r="S23" s="630">
        <f>T23/$D$23</f>
        <v>0.1</v>
      </c>
      <c r="T23" s="442">
        <f>$D$23/10</f>
        <v>7631.9430000000011</v>
      </c>
      <c r="U23" s="630">
        <f>V23/$D$23</f>
        <v>0.1</v>
      </c>
      <c r="V23" s="442">
        <f>$D$23/10</f>
        <v>7631.9430000000011</v>
      </c>
      <c r="W23" s="630">
        <f>X23/$D$23</f>
        <v>0.1</v>
      </c>
      <c r="X23" s="442">
        <f>$D$23/10</f>
        <v>7631.9430000000011</v>
      </c>
      <c r="Y23" s="40"/>
      <c r="Z23" s="41"/>
    </row>
    <row r="24" spans="1:26" ht="17.25" customHeight="1">
      <c r="A24" s="692" t="s">
        <v>75</v>
      </c>
      <c r="B24" s="693"/>
      <c r="C24" s="694"/>
      <c r="D24" s="447"/>
      <c r="E24" s="448">
        <f>ROUND(F24/$D$25,4)</f>
        <v>0.1</v>
      </c>
      <c r="F24" s="449">
        <f>SUM(F19:F23)</f>
        <v>8124.8467804340562</v>
      </c>
      <c r="G24" s="448">
        <f>ROUND(H24/$D$25,4)</f>
        <v>0.1</v>
      </c>
      <c r="H24" s="449">
        <f>SUM(H19:H23)</f>
        <v>8124.8467804340562</v>
      </c>
      <c r="I24" s="448">
        <f>ROUND(J24/$D$25,4)</f>
        <v>0.1</v>
      </c>
      <c r="J24" s="449">
        <f>SUM(J19:J23)</f>
        <v>8124.8467804340562</v>
      </c>
      <c r="K24" s="448">
        <f>ROUND(L24/$D$25,4)</f>
        <v>0.1</v>
      </c>
      <c r="L24" s="449">
        <f>SUM(L19:L23)</f>
        <v>8124.8467804340562</v>
      </c>
      <c r="M24" s="448">
        <f>ROUND(N24/$D$25,4)</f>
        <v>0.1</v>
      </c>
      <c r="N24" s="449">
        <f>SUM(N19:N23)</f>
        <v>8124.8467804340562</v>
      </c>
      <c r="O24" s="448">
        <f>ROUND(P24/$D$25,4)</f>
        <v>0.1</v>
      </c>
      <c r="P24" s="449">
        <f>SUM(P19:P23)</f>
        <v>8124.8467804340562</v>
      </c>
      <c r="Q24" s="448">
        <f>ROUND(R24/$D$25,4)</f>
        <v>0.1</v>
      </c>
      <c r="R24" s="449">
        <f>SUM(R19:R23)</f>
        <v>8124.8467804340562</v>
      </c>
      <c r="S24" s="448">
        <f>ROUND(T24/$D$25,4)</f>
        <v>0.1</v>
      </c>
      <c r="T24" s="449">
        <f>SUM(T19:T23)</f>
        <v>8124.8467804340562</v>
      </c>
      <c r="U24" s="448">
        <f>ROUND(V24/$D$25,4)</f>
        <v>0.1</v>
      </c>
      <c r="V24" s="449">
        <f>SUM(V19:V23)</f>
        <v>8124.8467804340562</v>
      </c>
      <c r="W24" s="448">
        <f>ROUND(X24/$D$25,4)</f>
        <v>0.1</v>
      </c>
      <c r="X24" s="449">
        <f>SUM(X19:X23)</f>
        <v>8124.8467804340562</v>
      </c>
      <c r="Z24" s="42"/>
    </row>
    <row r="25" spans="1:26" ht="17.25" customHeight="1" thickBot="1">
      <c r="A25" s="695" t="s">
        <v>76</v>
      </c>
      <c r="B25" s="696"/>
      <c r="C25" s="697"/>
      <c r="D25" s="450">
        <f>SUM(D19:D23)</f>
        <v>81248.460000000006</v>
      </c>
      <c r="E25" s="451">
        <f>ROUND(F25/$D$25,4)</f>
        <v>0.1</v>
      </c>
      <c r="F25" s="452">
        <f>F24</f>
        <v>8124.8467804340562</v>
      </c>
      <c r="G25" s="451">
        <f>ROUND(H25/$D$25,4)</f>
        <v>0.2</v>
      </c>
      <c r="H25" s="453">
        <f>F25+H24</f>
        <v>16249.693560868112</v>
      </c>
      <c r="I25" s="451">
        <f>ROUND(J25/$D$25,4)</f>
        <v>0.3</v>
      </c>
      <c r="J25" s="453">
        <f>H25+J24</f>
        <v>24374.54034130217</v>
      </c>
      <c r="K25" s="451">
        <f>ROUND(L25/$D$25,4)</f>
        <v>0.4</v>
      </c>
      <c r="L25" s="453">
        <f>J25+L24</f>
        <v>32499.387121736225</v>
      </c>
      <c r="M25" s="451">
        <f>ROUND(N25/$D$25,4)</f>
        <v>0.5</v>
      </c>
      <c r="N25" s="453">
        <f>L25+N24</f>
        <v>40624.233902170279</v>
      </c>
      <c r="O25" s="451">
        <f>ROUND(P25/$D$25,4)</f>
        <v>0.6</v>
      </c>
      <c r="P25" s="453">
        <f>N25+P24</f>
        <v>48749.080682604334</v>
      </c>
      <c r="Q25" s="451">
        <f>ROUND(R25/$D$25,4)</f>
        <v>0.7</v>
      </c>
      <c r="R25" s="453">
        <f>P25+R24</f>
        <v>56873.927463038388</v>
      </c>
      <c r="S25" s="451">
        <f>ROUND(T25/$D$25,4)</f>
        <v>0.8</v>
      </c>
      <c r="T25" s="453">
        <f>R25+T24</f>
        <v>64998.774243472442</v>
      </c>
      <c r="U25" s="451">
        <f>ROUND(V25/$D$25,4)</f>
        <v>0.9</v>
      </c>
      <c r="V25" s="453">
        <f>T25+V24</f>
        <v>73123.621023906497</v>
      </c>
      <c r="W25" s="451">
        <f>ROUND(X25/$D$25,4)</f>
        <v>1</v>
      </c>
      <c r="X25" s="453">
        <f>V25+X24</f>
        <v>81248.467804340558</v>
      </c>
    </row>
    <row r="26" spans="1:26" ht="27" customHeight="1" thickTop="1" thickBot="1">
      <c r="A26" s="454"/>
      <c r="B26" s="455"/>
      <c r="C26" s="455"/>
      <c r="D26" s="456"/>
      <c r="E26" s="457"/>
      <c r="F26" s="458"/>
      <c r="G26" s="458"/>
      <c r="H26" s="458"/>
      <c r="I26" s="458"/>
      <c r="J26" s="458"/>
      <c r="K26" s="458"/>
      <c r="L26" s="458"/>
      <c r="M26" s="458"/>
      <c r="N26" s="458"/>
      <c r="O26" s="458"/>
      <c r="P26" s="458"/>
      <c r="Q26" s="458"/>
      <c r="R26" s="458"/>
      <c r="S26" s="458"/>
      <c r="T26" s="458"/>
      <c r="U26" s="458"/>
      <c r="V26" s="458"/>
      <c r="W26" s="457"/>
      <c r="X26" s="459"/>
    </row>
    <row r="27" spans="1:26" ht="8.1" customHeight="1" thickTop="1" thickBot="1">
      <c r="A27" s="460"/>
      <c r="B27" s="461"/>
      <c r="C27" s="462"/>
      <c r="D27" s="462"/>
      <c r="E27" s="463"/>
      <c r="F27" s="464"/>
      <c r="G27" s="464"/>
      <c r="H27" s="464"/>
      <c r="I27" s="464"/>
      <c r="J27" s="464"/>
      <c r="K27" s="464"/>
      <c r="L27" s="464"/>
      <c r="M27" s="464"/>
      <c r="N27" s="464"/>
      <c r="O27" s="464"/>
      <c r="P27" s="464"/>
      <c r="Q27" s="464"/>
      <c r="R27" s="464"/>
      <c r="S27" s="464"/>
      <c r="T27" s="464"/>
      <c r="U27" s="464"/>
      <c r="V27" s="464"/>
      <c r="W27" s="465"/>
      <c r="X27" s="466"/>
    </row>
    <row r="28" spans="1:26" ht="14.1" customHeight="1" thickTop="1">
      <c r="A28" s="467"/>
      <c r="B28" s="468"/>
      <c r="C28" s="469"/>
      <c r="D28" s="469"/>
      <c r="E28" s="470"/>
      <c r="F28" s="471"/>
      <c r="G28" s="471"/>
      <c r="H28" s="471"/>
      <c r="I28" s="471"/>
      <c r="J28" s="471"/>
      <c r="K28" s="471"/>
      <c r="L28" s="471"/>
      <c r="M28" s="471"/>
      <c r="N28" s="471"/>
      <c r="O28" s="471"/>
      <c r="P28" s="471"/>
      <c r="Q28" s="471"/>
      <c r="R28" s="471"/>
      <c r="S28" s="471"/>
      <c r="T28" s="471"/>
      <c r="U28" s="471"/>
      <c r="V28" s="471"/>
      <c r="W28" s="472"/>
      <c r="X28" s="473"/>
    </row>
    <row r="29" spans="1:26" ht="14.1" customHeight="1">
      <c r="A29" s="474"/>
      <c r="B29" s="461"/>
      <c r="C29" s="462"/>
      <c r="D29" s="462"/>
      <c r="E29" s="463"/>
      <c r="F29" s="464"/>
      <c r="G29" s="464"/>
      <c r="H29" s="464"/>
      <c r="I29" s="464"/>
      <c r="J29" s="464"/>
      <c r="K29" s="464"/>
      <c r="L29" s="464"/>
      <c r="M29" s="464"/>
      <c r="N29" s="464"/>
      <c r="O29" s="464"/>
      <c r="P29" s="464"/>
      <c r="Q29" s="464"/>
      <c r="R29" s="464"/>
      <c r="S29" s="464"/>
      <c r="T29" s="464"/>
      <c r="U29" s="464"/>
      <c r="V29" s="464"/>
      <c r="W29" s="465"/>
      <c r="X29" s="475"/>
    </row>
    <row r="30" spans="1:26" ht="14.1" customHeight="1">
      <c r="A30" s="461"/>
      <c r="B30" s="461"/>
      <c r="C30" s="462"/>
      <c r="D30" s="462"/>
      <c r="E30" s="463"/>
      <c r="F30" s="464"/>
      <c r="G30" s="464"/>
      <c r="H30" s="464"/>
      <c r="I30" s="464"/>
      <c r="J30" s="464"/>
      <c r="K30" s="464"/>
      <c r="L30" s="464"/>
      <c r="M30" s="464"/>
      <c r="N30" s="464"/>
      <c r="O30" s="464"/>
      <c r="P30" s="464"/>
      <c r="Q30" s="464"/>
      <c r="R30" s="464"/>
      <c r="S30" s="464"/>
      <c r="T30" s="464"/>
      <c r="U30" s="464"/>
      <c r="V30" s="464"/>
      <c r="W30" s="465"/>
      <c r="X30" s="466"/>
    </row>
  </sheetData>
  <mergeCells count="24">
    <mergeCell ref="W16:X16"/>
    <mergeCell ref="A24:C24"/>
    <mergeCell ref="A25:C25"/>
    <mergeCell ref="A14:A17"/>
    <mergeCell ref="B14:D15"/>
    <mergeCell ref="B19:C19"/>
    <mergeCell ref="B21:C21"/>
    <mergeCell ref="B16:C17"/>
    <mergeCell ref="A1:X1"/>
    <mergeCell ref="A2:X2"/>
    <mergeCell ref="A3:X3"/>
    <mergeCell ref="E14:X14"/>
    <mergeCell ref="E16:F16"/>
    <mergeCell ref="F5:X5"/>
    <mergeCell ref="F8:X10"/>
    <mergeCell ref="G16:H16"/>
    <mergeCell ref="I16:J16"/>
    <mergeCell ref="K16:L16"/>
    <mergeCell ref="M16:N16"/>
    <mergeCell ref="O16:P16"/>
    <mergeCell ref="Q16:R16"/>
    <mergeCell ref="S16:T16"/>
    <mergeCell ref="U16:V16"/>
    <mergeCell ref="E15:X15"/>
  </mergeCells>
  <printOptions horizontalCentered="1"/>
  <pageMargins left="1.2598425196850394" right="0.59055118110236227" top="0.78740157480314965" bottom="0.31496062992125984" header="0.27559055118110237" footer="0.15748031496062992"/>
  <pageSetup paperSize="9" scale="59" orientation="landscape" r:id="rId1"/>
  <headerFooter alignWithMargins="0">
    <oddFooter>&amp;C&amp;"Arial,Negrito itálico"&amp;8Gabriela Polachini
Engenheira Civil
CREA 121120804-4</oddFooter>
  </headerFooter>
  <colBreaks count="1" manualBreakCount="1">
    <brk id="14"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3"/>
  <sheetViews>
    <sheetView showGridLines="0" view="pageBreakPreview" zoomScale="75" zoomScaleNormal="75" workbookViewId="0">
      <selection activeCell="F12" sqref="F12"/>
    </sheetView>
  </sheetViews>
  <sheetFormatPr defaultRowHeight="15"/>
  <cols>
    <col min="1" max="1" width="14.28515625" style="417" customWidth="1"/>
    <col min="2" max="2" width="12.5703125" style="417" customWidth="1"/>
    <col min="3" max="3" width="31.42578125" style="417" customWidth="1"/>
    <col min="4" max="4" width="14.85546875" style="417" customWidth="1"/>
    <col min="5" max="5" width="13.28515625" style="417" customWidth="1"/>
    <col min="6" max="10" width="16.85546875" style="417" customWidth="1"/>
    <col min="11" max="11" width="16.7109375" style="417" customWidth="1"/>
    <col min="12" max="12" width="21" style="417" customWidth="1"/>
    <col min="13" max="13" width="9.28515625" style="39" bestFit="1" customWidth="1"/>
    <col min="14" max="16" width="12.7109375" style="39" customWidth="1"/>
    <col min="17" max="16384" width="9.140625" style="39"/>
  </cols>
  <sheetData>
    <row r="1" spans="1:15" ht="18" customHeight="1">
      <c r="A1" s="678" t="s">
        <v>187</v>
      </c>
      <c r="B1" s="679"/>
      <c r="C1" s="679"/>
      <c r="D1" s="679"/>
      <c r="E1" s="679"/>
      <c r="F1" s="679"/>
      <c r="G1" s="679"/>
      <c r="H1" s="679"/>
      <c r="I1" s="679"/>
      <c r="J1" s="679"/>
      <c r="K1" s="679"/>
      <c r="L1" s="679"/>
    </row>
    <row r="2" spans="1:15" ht="18" customHeight="1">
      <c r="A2" s="680" t="s">
        <v>101</v>
      </c>
      <c r="B2" s="681"/>
      <c r="C2" s="681"/>
      <c r="D2" s="681"/>
      <c r="E2" s="681"/>
      <c r="F2" s="681"/>
      <c r="G2" s="681"/>
      <c r="H2" s="681"/>
      <c r="I2" s="681"/>
      <c r="J2" s="681"/>
      <c r="K2" s="681"/>
      <c r="L2" s="681"/>
    </row>
    <row r="3" spans="1:15" ht="18" customHeight="1">
      <c r="A3" s="680" t="s">
        <v>64</v>
      </c>
      <c r="B3" s="681"/>
      <c r="C3" s="681"/>
      <c r="D3" s="681"/>
      <c r="E3" s="681"/>
      <c r="F3" s="681"/>
      <c r="G3" s="681"/>
      <c r="H3" s="681"/>
      <c r="I3" s="681"/>
      <c r="J3" s="681"/>
      <c r="K3" s="681"/>
      <c r="L3" s="681"/>
    </row>
    <row r="4" spans="1:15" ht="30" customHeight="1">
      <c r="A4" s="402"/>
      <c r="B4" s="403"/>
      <c r="C4" s="404"/>
      <c r="D4" s="404"/>
      <c r="E4" s="405"/>
      <c r="F4" s="406"/>
      <c r="G4" s="406"/>
      <c r="H4" s="406"/>
      <c r="I4" s="406"/>
      <c r="J4" s="406"/>
      <c r="K4" s="405"/>
      <c r="L4" s="405"/>
    </row>
    <row r="5" spans="1:15" ht="32.25" customHeight="1">
      <c r="A5" s="407"/>
      <c r="B5" s="408"/>
      <c r="C5" s="409"/>
      <c r="D5" s="409"/>
      <c r="E5" s="409"/>
      <c r="F5" s="687" t="str">
        <f>Orç!D3</f>
        <v>Boletim de Referência: SINAPI Dez/2020 desonerada</v>
      </c>
      <c r="G5" s="687"/>
      <c r="H5" s="687"/>
      <c r="I5" s="687"/>
      <c r="J5" s="687"/>
      <c r="K5" s="687"/>
      <c r="L5" s="687"/>
      <c r="M5" s="43"/>
      <c r="N5" s="43"/>
      <c r="O5" s="43"/>
    </row>
    <row r="6" spans="1:15" ht="14.25" customHeight="1">
      <c r="A6" s="410" t="s">
        <v>119</v>
      </c>
      <c r="B6" s="411"/>
      <c r="C6" s="412"/>
      <c r="D6" s="412"/>
      <c r="E6" s="412"/>
      <c r="F6" s="413" t="s">
        <v>118</v>
      </c>
      <c r="G6" s="413"/>
      <c r="H6" s="413"/>
      <c r="I6" s="413"/>
      <c r="J6" s="413"/>
      <c r="K6" s="414">
        <f>'BDI Dif'!D19</f>
        <v>0.11936861288</v>
      </c>
      <c r="L6" s="415"/>
      <c r="M6" s="43"/>
      <c r="N6" s="43"/>
      <c r="O6" s="43"/>
    </row>
    <row r="7" spans="1:15" ht="14.25" customHeight="1">
      <c r="A7" s="413" t="s">
        <v>120</v>
      </c>
      <c r="B7" s="411"/>
      <c r="C7" s="412"/>
      <c r="D7" s="412"/>
      <c r="E7" s="412"/>
      <c r="F7" s="413" t="s">
        <v>57</v>
      </c>
      <c r="G7" s="413"/>
      <c r="H7" s="413"/>
      <c r="I7" s="413"/>
      <c r="J7" s="413"/>
      <c r="K7" s="416">
        <f>'BDI 1'!D25</f>
        <v>0.2493518374624375</v>
      </c>
      <c r="M7" s="45"/>
      <c r="N7" s="45"/>
      <c r="O7" s="45"/>
    </row>
    <row r="8" spans="1:15" ht="14.25" customHeight="1">
      <c r="A8" s="413" t="s">
        <v>117</v>
      </c>
      <c r="B8" s="411"/>
      <c r="C8" s="412"/>
      <c r="D8" s="412"/>
      <c r="E8" s="412"/>
      <c r="F8" s="688" t="s">
        <v>188</v>
      </c>
      <c r="G8" s="688"/>
      <c r="H8" s="688"/>
      <c r="I8" s="688"/>
      <c r="J8" s="688"/>
      <c r="K8" s="688"/>
      <c r="L8" s="688"/>
      <c r="M8" s="45"/>
      <c r="N8" s="45"/>
      <c r="O8" s="45"/>
    </row>
    <row r="9" spans="1:15" ht="14.25" customHeight="1">
      <c r="A9" s="413" t="str">
        <f>Orç!C5</f>
        <v>Prazo de Execução: 300 dias</v>
      </c>
      <c r="B9" s="411"/>
      <c r="C9" s="412"/>
      <c r="D9" s="412"/>
      <c r="E9" s="412"/>
      <c r="F9" s="688"/>
      <c r="G9" s="688"/>
      <c r="H9" s="688"/>
      <c r="I9" s="688"/>
      <c r="J9" s="688"/>
      <c r="K9" s="688"/>
      <c r="L9" s="688"/>
      <c r="O9" s="44"/>
    </row>
    <row r="10" spans="1:15" ht="14.25" customHeight="1">
      <c r="A10" s="413" t="str">
        <f>Orç!C6</f>
        <v>Extensão: 2.599,00 metros</v>
      </c>
      <c r="B10" s="411"/>
      <c r="C10" s="412"/>
      <c r="D10" s="412"/>
      <c r="E10" s="412"/>
      <c r="F10" s="688"/>
      <c r="G10" s="688"/>
      <c r="H10" s="688"/>
      <c r="I10" s="688"/>
      <c r="J10" s="688"/>
      <c r="K10" s="688"/>
      <c r="L10" s="688"/>
    </row>
    <row r="11" spans="1:15" ht="14.25" customHeight="1">
      <c r="A11" s="413" t="s">
        <v>111</v>
      </c>
      <c r="B11" s="411"/>
      <c r="C11" s="412"/>
      <c r="D11" s="412"/>
      <c r="E11" s="412"/>
      <c r="F11" s="419" t="str">
        <f>Orç!D4</f>
        <v>Data Base: Dez/2020</v>
      </c>
      <c r="G11" s="419"/>
      <c r="H11" s="419"/>
      <c r="I11" s="419"/>
      <c r="J11" s="419"/>
      <c r="L11" s="420"/>
    </row>
    <row r="12" spans="1:15" ht="5.25" customHeight="1">
      <c r="A12" s="421"/>
      <c r="B12" s="422"/>
      <c r="C12" s="423"/>
      <c r="D12" s="423"/>
      <c r="E12" s="423"/>
      <c r="F12" s="424"/>
      <c r="G12" s="424"/>
      <c r="H12" s="424"/>
      <c r="I12" s="424"/>
      <c r="J12" s="424"/>
      <c r="K12" s="425"/>
      <c r="L12" s="426"/>
    </row>
    <row r="13" spans="1:15" ht="27" customHeight="1" thickBot="1">
      <c r="A13" s="427"/>
      <c r="B13" s="411"/>
      <c r="C13" s="428"/>
      <c r="D13" s="428"/>
      <c r="E13" s="428"/>
      <c r="F13" s="418"/>
      <c r="G13" s="418"/>
      <c r="H13" s="418"/>
      <c r="I13" s="418"/>
      <c r="J13" s="418"/>
      <c r="K13" s="428"/>
      <c r="L13" s="428"/>
    </row>
    <row r="14" spans="1:15" ht="22.5" customHeight="1" thickTop="1">
      <c r="A14" s="698" t="s">
        <v>65</v>
      </c>
      <c r="B14" s="701" t="s">
        <v>66</v>
      </c>
      <c r="C14" s="702"/>
      <c r="D14" s="703"/>
      <c r="E14" s="715" t="s">
        <v>233</v>
      </c>
      <c r="F14" s="716"/>
      <c r="G14" s="716"/>
      <c r="H14" s="716"/>
      <c r="I14" s="716"/>
      <c r="J14" s="716"/>
      <c r="K14" s="717"/>
      <c r="L14" s="717"/>
    </row>
    <row r="15" spans="1:15" ht="19.5">
      <c r="A15" s="699"/>
      <c r="B15" s="711" t="s">
        <v>68</v>
      </c>
      <c r="C15" s="712"/>
      <c r="D15" s="429" t="s">
        <v>56</v>
      </c>
      <c r="E15" s="685" t="s">
        <v>229</v>
      </c>
      <c r="F15" s="686"/>
      <c r="G15" s="685" t="s">
        <v>230</v>
      </c>
      <c r="H15" s="686"/>
      <c r="I15" s="685" t="s">
        <v>231</v>
      </c>
      <c r="J15" s="686"/>
      <c r="K15" s="685" t="s">
        <v>232</v>
      </c>
      <c r="L15" s="686"/>
    </row>
    <row r="16" spans="1:15" ht="20.25" thickBot="1">
      <c r="A16" s="700"/>
      <c r="B16" s="713"/>
      <c r="C16" s="714"/>
      <c r="D16" s="430" t="s">
        <v>71</v>
      </c>
      <c r="E16" s="431" t="s">
        <v>72</v>
      </c>
      <c r="F16" s="432" t="s">
        <v>73</v>
      </c>
      <c r="G16" s="431" t="s">
        <v>72</v>
      </c>
      <c r="H16" s="432" t="s">
        <v>73</v>
      </c>
      <c r="I16" s="431" t="s">
        <v>72</v>
      </c>
      <c r="J16" s="432" t="s">
        <v>73</v>
      </c>
      <c r="K16" s="431" t="s">
        <v>72</v>
      </c>
      <c r="L16" s="432" t="s">
        <v>73</v>
      </c>
    </row>
    <row r="17" spans="1:14" ht="5.0999999999999996" customHeight="1" thickTop="1">
      <c r="A17" s="433"/>
      <c r="B17" s="434"/>
      <c r="C17" s="435"/>
      <c r="D17" s="436"/>
      <c r="E17" s="437"/>
      <c r="F17" s="438"/>
      <c r="G17" s="437"/>
      <c r="H17" s="438"/>
      <c r="I17" s="437"/>
      <c r="J17" s="438"/>
      <c r="K17" s="437"/>
      <c r="L17" s="438"/>
    </row>
    <row r="18" spans="1:14" ht="13.5" customHeight="1">
      <c r="A18" s="439" t="s">
        <v>5</v>
      </c>
      <c r="B18" s="707" t="s">
        <v>74</v>
      </c>
      <c r="C18" s="708"/>
      <c r="D18" s="440">
        <f>Orç!J10</f>
        <v>4929.0600000000004</v>
      </c>
      <c r="E18" s="441">
        <v>1</v>
      </c>
      <c r="F18" s="442">
        <f>E18*$D18</f>
        <v>4929.0600000000004</v>
      </c>
      <c r="G18" s="441"/>
      <c r="H18" s="442">
        <f>G18*$D18</f>
        <v>0</v>
      </c>
      <c r="I18" s="441"/>
      <c r="J18" s="442">
        <f>I18*$D18</f>
        <v>0</v>
      </c>
      <c r="K18" s="441"/>
      <c r="L18" s="442">
        <f>K18*$D18</f>
        <v>0</v>
      </c>
      <c r="M18" s="40"/>
      <c r="N18" s="41"/>
    </row>
    <row r="19" spans="1:14" ht="13.5" customHeight="1">
      <c r="A19" s="439"/>
      <c r="B19" s="443"/>
      <c r="C19" s="444"/>
      <c r="D19" s="440"/>
      <c r="E19" s="441"/>
      <c r="F19" s="442"/>
      <c r="G19" s="441"/>
      <c r="H19" s="442"/>
      <c r="I19" s="441"/>
      <c r="J19" s="442"/>
      <c r="K19" s="441"/>
      <c r="L19" s="442"/>
      <c r="M19" s="40"/>
      <c r="N19" s="41"/>
    </row>
    <row r="20" spans="1:14" ht="13.5" customHeight="1">
      <c r="A20" s="439" t="s">
        <v>10</v>
      </c>
      <c r="B20" s="709" t="str">
        <f>Orç!C14</f>
        <v>ADMINISTRAÇÃO DE OBRA</v>
      </c>
      <c r="C20" s="710"/>
      <c r="D20" s="440">
        <f>Orç!J14</f>
        <v>-0.03</v>
      </c>
      <c r="E20" s="441">
        <v>0.25</v>
      </c>
      <c r="F20" s="442">
        <f>D20*E20</f>
        <v>-7.4999999999999997E-3</v>
      </c>
      <c r="G20" s="441">
        <v>0.25</v>
      </c>
      <c r="H20" s="442">
        <f>D20*G20</f>
        <v>-7.4999999999999997E-3</v>
      </c>
      <c r="I20" s="441">
        <v>0.25</v>
      </c>
      <c r="J20" s="442">
        <f>I20*D20</f>
        <v>-7.4999999999999997E-3</v>
      </c>
      <c r="K20" s="441">
        <v>0.25</v>
      </c>
      <c r="L20" s="442">
        <f>D20*K20</f>
        <v>-7.4999999999999997E-3</v>
      </c>
      <c r="M20" s="40"/>
      <c r="N20" s="41"/>
    </row>
    <row r="21" spans="1:14" ht="13.5" customHeight="1">
      <c r="A21" s="439"/>
      <c r="B21" s="443"/>
      <c r="C21" s="444"/>
      <c r="D21" s="440"/>
      <c r="E21" s="441"/>
      <c r="F21" s="442">
        <f>E21*$D21</f>
        <v>0</v>
      </c>
      <c r="G21" s="441"/>
      <c r="H21" s="442">
        <f>G21*$D21</f>
        <v>0</v>
      </c>
      <c r="I21" s="441"/>
      <c r="J21" s="442">
        <f>I21*$D21</f>
        <v>0</v>
      </c>
      <c r="K21" s="441"/>
      <c r="L21" s="442">
        <f>K21*$D21</f>
        <v>0</v>
      </c>
      <c r="M21" s="40"/>
      <c r="N21" s="41"/>
    </row>
    <row r="22" spans="1:14" ht="13.5" customHeight="1">
      <c r="A22" s="439" t="s">
        <v>14</v>
      </c>
      <c r="B22" s="709" t="s">
        <v>18</v>
      </c>
      <c r="C22" s="710"/>
      <c r="D22" s="440" t="e">
        <f>Orç!#REF!</f>
        <v>#REF!</v>
      </c>
      <c r="E22" s="441">
        <v>0.25</v>
      </c>
      <c r="F22" s="442" t="e">
        <f>D22*E22</f>
        <v>#REF!</v>
      </c>
      <c r="G22" s="441">
        <v>0.25</v>
      </c>
      <c r="H22" s="442" t="e">
        <f>D22*G22</f>
        <v>#REF!</v>
      </c>
      <c r="I22" s="441">
        <v>0.25</v>
      </c>
      <c r="J22" s="442" t="e">
        <f>I22*D22</f>
        <v>#REF!</v>
      </c>
      <c r="K22" s="441">
        <v>0.25</v>
      </c>
      <c r="L22" s="442" t="e">
        <f>D22*K22</f>
        <v>#REF!</v>
      </c>
      <c r="M22" s="40"/>
      <c r="N22" s="41"/>
    </row>
    <row r="23" spans="1:14" ht="13.5" customHeight="1">
      <c r="A23" s="439"/>
      <c r="B23" s="445"/>
      <c r="C23" s="446"/>
      <c r="D23" s="440"/>
      <c r="E23" s="441"/>
      <c r="F23" s="442"/>
      <c r="G23" s="441"/>
      <c r="H23" s="442"/>
      <c r="I23" s="441"/>
      <c r="J23" s="442"/>
      <c r="K23" s="441"/>
      <c r="L23" s="442"/>
      <c r="M23" s="40"/>
      <c r="N23" s="41"/>
    </row>
    <row r="24" spans="1:14" ht="13.5" customHeight="1">
      <c r="A24" s="439" t="s">
        <v>17</v>
      </c>
      <c r="B24" s="707" t="e">
        <f>Orç!#REF!</f>
        <v>#REF!</v>
      </c>
      <c r="C24" s="708"/>
      <c r="D24" s="440" t="e">
        <f>Orç!#REF!</f>
        <v>#REF!</v>
      </c>
      <c r="E24" s="441"/>
      <c r="F24" s="442" t="e">
        <f>E24*$D24</f>
        <v>#REF!</v>
      </c>
      <c r="G24" s="441">
        <v>0</v>
      </c>
      <c r="H24" s="442" t="e">
        <f>G24*$D24</f>
        <v>#REF!</v>
      </c>
      <c r="I24" s="441">
        <v>0</v>
      </c>
      <c r="J24" s="442" t="e">
        <f>I24*$D24</f>
        <v>#REF!</v>
      </c>
      <c r="K24" s="441">
        <v>1</v>
      </c>
      <c r="L24" s="442" t="e">
        <f>K24*$D24</f>
        <v>#REF!</v>
      </c>
      <c r="M24" s="40"/>
      <c r="N24" s="41"/>
    </row>
    <row r="25" spans="1:14" ht="13.5" customHeight="1">
      <c r="A25" s="439"/>
      <c r="B25" s="584"/>
      <c r="C25" s="585"/>
      <c r="D25" s="440"/>
      <c r="E25" s="441"/>
      <c r="F25" s="442"/>
      <c r="G25" s="441"/>
      <c r="H25" s="442"/>
      <c r="I25" s="441"/>
      <c r="J25" s="442"/>
      <c r="K25" s="441"/>
      <c r="L25" s="442"/>
      <c r="M25" s="40"/>
      <c r="N25" s="41"/>
    </row>
    <row r="26" spans="1:14" ht="13.5" customHeight="1">
      <c r="A26" s="586" t="s">
        <v>238</v>
      </c>
      <c r="B26" s="587" t="str">
        <f>Orç!C17</f>
        <v>DRENAGEM DE ÁGUAS PLUVIAIS</v>
      </c>
      <c r="C26" s="585"/>
      <c r="D26" s="440">
        <f>Cron!D23</f>
        <v>76319.430000000008</v>
      </c>
      <c r="E26" s="441"/>
      <c r="F26" s="442"/>
      <c r="G26" s="441"/>
      <c r="H26" s="442"/>
      <c r="I26" s="441">
        <v>0.5</v>
      </c>
      <c r="J26" s="442">
        <f>I26*D26</f>
        <v>38159.715000000004</v>
      </c>
      <c r="K26" s="441">
        <v>0.5</v>
      </c>
      <c r="L26" s="442">
        <f>K26*D26</f>
        <v>38159.715000000004</v>
      </c>
      <c r="M26" s="40"/>
      <c r="N26" s="41"/>
    </row>
    <row r="27" spans="1:14" ht="17.25" customHeight="1">
      <c r="A27" s="692" t="s">
        <v>75</v>
      </c>
      <c r="B27" s="693"/>
      <c r="C27" s="694"/>
      <c r="D27" s="447"/>
      <c r="E27" s="448" t="e">
        <f>ROUND(F27/$D$28,4)</f>
        <v>#REF!</v>
      </c>
      <c r="F27" s="449" t="e">
        <f>SUM(F18:F24)</f>
        <v>#REF!</v>
      </c>
      <c r="G27" s="448" t="e">
        <f>ROUND(H27/$D$28,4)</f>
        <v>#REF!</v>
      </c>
      <c r="H27" s="449" t="e">
        <f>SUM(H18:H24)</f>
        <v>#REF!</v>
      </c>
      <c r="I27" s="448" t="e">
        <f>ROUND(J27/$D$28,4)</f>
        <v>#REF!</v>
      </c>
      <c r="J27" s="449" t="e">
        <f>SUM(J18:J26)</f>
        <v>#REF!</v>
      </c>
      <c r="K27" s="448" t="e">
        <f>ROUND(L27/$D$28,4)</f>
        <v>#REF!</v>
      </c>
      <c r="L27" s="449" t="e">
        <f>SUM(L18:L26)</f>
        <v>#REF!</v>
      </c>
      <c r="N27" s="42"/>
    </row>
    <row r="28" spans="1:14" ht="17.25" customHeight="1" thickBot="1">
      <c r="A28" s="695" t="s">
        <v>76</v>
      </c>
      <c r="B28" s="696"/>
      <c r="C28" s="697"/>
      <c r="D28" s="450" t="e">
        <f>SUM(D18:D26)</f>
        <v>#REF!</v>
      </c>
      <c r="E28" s="451" t="e">
        <f>ROUND(F28/$D$28,4)</f>
        <v>#REF!</v>
      </c>
      <c r="F28" s="452" t="e">
        <f>F27</f>
        <v>#REF!</v>
      </c>
      <c r="G28" s="451" t="e">
        <f>ROUND(H28/$D$28,4)</f>
        <v>#REF!</v>
      </c>
      <c r="H28" s="453" t="e">
        <f>F28+H27</f>
        <v>#REF!</v>
      </c>
      <c r="I28" s="451" t="e">
        <f>ROUND(J28/$D$28,4)</f>
        <v>#REF!</v>
      </c>
      <c r="J28" s="453" t="e">
        <f>H28+J27</f>
        <v>#REF!</v>
      </c>
      <c r="K28" s="451" t="e">
        <f>ROUND(L28/$D$28,4)</f>
        <v>#REF!</v>
      </c>
      <c r="L28" s="453" t="e">
        <f>J28+L27</f>
        <v>#REF!</v>
      </c>
    </row>
    <row r="29" spans="1:14" ht="27" customHeight="1" thickTop="1" thickBot="1">
      <c r="A29" s="454"/>
      <c r="B29" s="455"/>
      <c r="C29" s="455"/>
      <c r="D29" s="456"/>
      <c r="E29" s="457"/>
      <c r="F29" s="458"/>
      <c r="G29" s="458"/>
      <c r="H29" s="458"/>
      <c r="I29" s="458"/>
      <c r="J29" s="458"/>
      <c r="K29" s="457"/>
      <c r="L29" s="459"/>
    </row>
    <row r="30" spans="1:14" ht="8.1" customHeight="1" thickTop="1" thickBot="1">
      <c r="A30" s="460"/>
      <c r="B30" s="461"/>
      <c r="C30" s="462"/>
      <c r="D30" s="462"/>
      <c r="E30" s="463"/>
      <c r="F30" s="464"/>
      <c r="G30" s="464"/>
      <c r="H30" s="464"/>
      <c r="I30" s="464"/>
      <c r="J30" s="464"/>
      <c r="K30" s="465"/>
      <c r="L30" s="466"/>
    </row>
    <row r="31" spans="1:14" ht="14.1" customHeight="1" thickTop="1">
      <c r="A31" s="467"/>
      <c r="B31" s="468"/>
      <c r="C31" s="469"/>
      <c r="D31" s="469"/>
      <c r="E31" s="470"/>
      <c r="F31" s="471"/>
      <c r="G31" s="471"/>
      <c r="H31" s="471"/>
      <c r="I31" s="471"/>
      <c r="J31" s="471"/>
      <c r="K31" s="472"/>
      <c r="L31" s="473"/>
    </row>
    <row r="32" spans="1:14" ht="14.1" customHeight="1">
      <c r="A32" s="474"/>
      <c r="B32" s="461"/>
      <c r="C32" s="462"/>
      <c r="D32" s="462"/>
      <c r="E32" s="463"/>
      <c r="F32" s="464"/>
      <c r="G32" s="464"/>
      <c r="H32" s="464"/>
      <c r="I32" s="464"/>
      <c r="J32" s="464"/>
      <c r="K32" s="465"/>
      <c r="L32" s="475"/>
    </row>
    <row r="33" spans="1:12" ht="14.1" customHeight="1">
      <c r="A33" s="461"/>
      <c r="B33" s="461"/>
      <c r="C33" s="462"/>
      <c r="D33" s="462"/>
      <c r="E33" s="463"/>
      <c r="F33" s="464"/>
      <c r="G33" s="464"/>
      <c r="H33" s="464"/>
      <c r="I33" s="464"/>
      <c r="J33" s="464"/>
      <c r="K33" s="465"/>
      <c r="L33" s="466"/>
    </row>
  </sheetData>
  <mergeCells count="19">
    <mergeCell ref="B22:C22"/>
    <mergeCell ref="B24:C24"/>
    <mergeCell ref="A27:C27"/>
    <mergeCell ref="A28:C28"/>
    <mergeCell ref="E15:F15"/>
    <mergeCell ref="A14:A16"/>
    <mergeCell ref="B14:D14"/>
    <mergeCell ref="E14:L14"/>
    <mergeCell ref="G15:H15"/>
    <mergeCell ref="I15:J15"/>
    <mergeCell ref="K15:L15"/>
    <mergeCell ref="B18:C18"/>
    <mergeCell ref="B20:C20"/>
    <mergeCell ref="B15:C16"/>
    <mergeCell ref="A1:L1"/>
    <mergeCell ref="A2:L2"/>
    <mergeCell ref="A3:L3"/>
    <mergeCell ref="F5:L5"/>
    <mergeCell ref="F8:L10"/>
  </mergeCells>
  <printOptions horizontalCentered="1"/>
  <pageMargins left="1.2598425196850394" right="0.59055118110236227" top="0.78740157480314965" bottom="0.31496062992125984" header="0.27559055118110237" footer="0.15748031496062992"/>
  <pageSetup paperSize="9" scale="61" orientation="landscape" r:id="rId1"/>
  <headerFooter alignWithMargins="0">
    <oddFooter>&amp;C&amp;"Arial,Negrito itálico"&amp;8Gabriela Polachini
Engenheira Civil
CREA 121120804-4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0"/>
  <sheetViews>
    <sheetView view="pageBreakPreview" zoomScaleNormal="100" zoomScaleSheetLayoutView="100" workbookViewId="0">
      <selection activeCell="D19" sqref="D19"/>
    </sheetView>
  </sheetViews>
  <sheetFormatPr defaultRowHeight="15"/>
  <cols>
    <col min="1" max="1" width="17.85546875" style="282" customWidth="1"/>
    <col min="2" max="2" width="45.42578125" style="282" customWidth="1"/>
    <col min="3" max="4" width="17.85546875" style="282" customWidth="1"/>
    <col min="5" max="256" width="9.140625" style="282"/>
    <col min="257" max="257" width="17.85546875" style="282" customWidth="1"/>
    <col min="258" max="258" width="45.42578125" style="282" customWidth="1"/>
    <col min="259" max="260" width="17.85546875" style="282" customWidth="1"/>
    <col min="261" max="512" width="9.140625" style="282"/>
    <col min="513" max="513" width="17.85546875" style="282" customWidth="1"/>
    <col min="514" max="514" width="45.42578125" style="282" customWidth="1"/>
    <col min="515" max="516" width="17.85546875" style="282" customWidth="1"/>
    <col min="517" max="768" width="9.140625" style="282"/>
    <col min="769" max="769" width="17.85546875" style="282" customWidth="1"/>
    <col min="770" max="770" width="45.42578125" style="282" customWidth="1"/>
    <col min="771" max="772" width="17.85546875" style="282" customWidth="1"/>
    <col min="773" max="1024" width="9.140625" style="282"/>
    <col min="1025" max="1025" width="17.85546875" style="282" customWidth="1"/>
    <col min="1026" max="1026" width="45.42578125" style="282" customWidth="1"/>
    <col min="1027" max="1028" width="17.85546875" style="282" customWidth="1"/>
    <col min="1029" max="1280" width="9.140625" style="282"/>
    <col min="1281" max="1281" width="17.85546875" style="282" customWidth="1"/>
    <col min="1282" max="1282" width="45.42578125" style="282" customWidth="1"/>
    <col min="1283" max="1284" width="17.85546875" style="282" customWidth="1"/>
    <col min="1285" max="1536" width="9.140625" style="282"/>
    <col min="1537" max="1537" width="17.85546875" style="282" customWidth="1"/>
    <col min="1538" max="1538" width="45.42578125" style="282" customWidth="1"/>
    <col min="1539" max="1540" width="17.85546875" style="282" customWidth="1"/>
    <col min="1541" max="1792" width="9.140625" style="282"/>
    <col min="1793" max="1793" width="17.85546875" style="282" customWidth="1"/>
    <col min="1794" max="1794" width="45.42578125" style="282" customWidth="1"/>
    <col min="1795" max="1796" width="17.85546875" style="282" customWidth="1"/>
    <col min="1797" max="2048" width="9.140625" style="282"/>
    <col min="2049" max="2049" width="17.85546875" style="282" customWidth="1"/>
    <col min="2050" max="2050" width="45.42578125" style="282" customWidth="1"/>
    <col min="2051" max="2052" width="17.85546875" style="282" customWidth="1"/>
    <col min="2053" max="2304" width="9.140625" style="282"/>
    <col min="2305" max="2305" width="17.85546875" style="282" customWidth="1"/>
    <col min="2306" max="2306" width="45.42578125" style="282" customWidth="1"/>
    <col min="2307" max="2308" width="17.85546875" style="282" customWidth="1"/>
    <col min="2309" max="2560" width="9.140625" style="282"/>
    <col min="2561" max="2561" width="17.85546875" style="282" customWidth="1"/>
    <col min="2562" max="2562" width="45.42578125" style="282" customWidth="1"/>
    <col min="2563" max="2564" width="17.85546875" style="282" customWidth="1"/>
    <col min="2565" max="2816" width="9.140625" style="282"/>
    <col min="2817" max="2817" width="17.85546875" style="282" customWidth="1"/>
    <col min="2818" max="2818" width="45.42578125" style="282" customWidth="1"/>
    <col min="2819" max="2820" width="17.85546875" style="282" customWidth="1"/>
    <col min="2821" max="3072" width="9.140625" style="282"/>
    <col min="3073" max="3073" width="17.85546875" style="282" customWidth="1"/>
    <col min="3074" max="3074" width="45.42578125" style="282" customWidth="1"/>
    <col min="3075" max="3076" width="17.85546875" style="282" customWidth="1"/>
    <col min="3077" max="3328" width="9.140625" style="282"/>
    <col min="3329" max="3329" width="17.85546875" style="282" customWidth="1"/>
    <col min="3330" max="3330" width="45.42578125" style="282" customWidth="1"/>
    <col min="3331" max="3332" width="17.85546875" style="282" customWidth="1"/>
    <col min="3333" max="3584" width="9.140625" style="282"/>
    <col min="3585" max="3585" width="17.85546875" style="282" customWidth="1"/>
    <col min="3586" max="3586" width="45.42578125" style="282" customWidth="1"/>
    <col min="3587" max="3588" width="17.85546875" style="282" customWidth="1"/>
    <col min="3589" max="3840" width="9.140625" style="282"/>
    <col min="3841" max="3841" width="17.85546875" style="282" customWidth="1"/>
    <col min="3842" max="3842" width="45.42578125" style="282" customWidth="1"/>
    <col min="3843" max="3844" width="17.85546875" style="282" customWidth="1"/>
    <col min="3845" max="4096" width="9.140625" style="282"/>
    <col min="4097" max="4097" width="17.85546875" style="282" customWidth="1"/>
    <col min="4098" max="4098" width="45.42578125" style="282" customWidth="1"/>
    <col min="4099" max="4100" width="17.85546875" style="282" customWidth="1"/>
    <col min="4101" max="4352" width="9.140625" style="282"/>
    <col min="4353" max="4353" width="17.85546875" style="282" customWidth="1"/>
    <col min="4354" max="4354" width="45.42578125" style="282" customWidth="1"/>
    <col min="4355" max="4356" width="17.85546875" style="282" customWidth="1"/>
    <col min="4357" max="4608" width="9.140625" style="282"/>
    <col min="4609" max="4609" width="17.85546875" style="282" customWidth="1"/>
    <col min="4610" max="4610" width="45.42578125" style="282" customWidth="1"/>
    <col min="4611" max="4612" width="17.85546875" style="282" customWidth="1"/>
    <col min="4613" max="4864" width="9.140625" style="282"/>
    <col min="4865" max="4865" width="17.85546875" style="282" customWidth="1"/>
    <col min="4866" max="4866" width="45.42578125" style="282" customWidth="1"/>
    <col min="4867" max="4868" width="17.85546875" style="282" customWidth="1"/>
    <col min="4869" max="5120" width="9.140625" style="282"/>
    <col min="5121" max="5121" width="17.85546875" style="282" customWidth="1"/>
    <col min="5122" max="5122" width="45.42578125" style="282" customWidth="1"/>
    <col min="5123" max="5124" width="17.85546875" style="282" customWidth="1"/>
    <col min="5125" max="5376" width="9.140625" style="282"/>
    <col min="5377" max="5377" width="17.85546875" style="282" customWidth="1"/>
    <col min="5378" max="5378" width="45.42578125" style="282" customWidth="1"/>
    <col min="5379" max="5380" width="17.85546875" style="282" customWidth="1"/>
    <col min="5381" max="5632" width="9.140625" style="282"/>
    <col min="5633" max="5633" width="17.85546875" style="282" customWidth="1"/>
    <col min="5634" max="5634" width="45.42578125" style="282" customWidth="1"/>
    <col min="5635" max="5636" width="17.85546875" style="282" customWidth="1"/>
    <col min="5637" max="5888" width="9.140625" style="282"/>
    <col min="5889" max="5889" width="17.85546875" style="282" customWidth="1"/>
    <col min="5890" max="5890" width="45.42578125" style="282" customWidth="1"/>
    <col min="5891" max="5892" width="17.85546875" style="282" customWidth="1"/>
    <col min="5893" max="6144" width="9.140625" style="282"/>
    <col min="6145" max="6145" width="17.85546875" style="282" customWidth="1"/>
    <col min="6146" max="6146" width="45.42578125" style="282" customWidth="1"/>
    <col min="6147" max="6148" width="17.85546875" style="282" customWidth="1"/>
    <col min="6149" max="6400" width="9.140625" style="282"/>
    <col min="6401" max="6401" width="17.85546875" style="282" customWidth="1"/>
    <col min="6402" max="6402" width="45.42578125" style="282" customWidth="1"/>
    <col min="6403" max="6404" width="17.85546875" style="282" customWidth="1"/>
    <col min="6405" max="6656" width="9.140625" style="282"/>
    <col min="6657" max="6657" width="17.85546875" style="282" customWidth="1"/>
    <col min="6658" max="6658" width="45.42578125" style="282" customWidth="1"/>
    <col min="6659" max="6660" width="17.85546875" style="282" customWidth="1"/>
    <col min="6661" max="6912" width="9.140625" style="282"/>
    <col min="6913" max="6913" width="17.85546875" style="282" customWidth="1"/>
    <col min="6914" max="6914" width="45.42578125" style="282" customWidth="1"/>
    <col min="6915" max="6916" width="17.85546875" style="282" customWidth="1"/>
    <col min="6917" max="7168" width="9.140625" style="282"/>
    <col min="7169" max="7169" width="17.85546875" style="282" customWidth="1"/>
    <col min="7170" max="7170" width="45.42578125" style="282" customWidth="1"/>
    <col min="7171" max="7172" width="17.85546875" style="282" customWidth="1"/>
    <col min="7173" max="7424" width="9.140625" style="282"/>
    <col min="7425" max="7425" width="17.85546875" style="282" customWidth="1"/>
    <col min="7426" max="7426" width="45.42578125" style="282" customWidth="1"/>
    <col min="7427" max="7428" width="17.85546875" style="282" customWidth="1"/>
    <col min="7429" max="7680" width="9.140625" style="282"/>
    <col min="7681" max="7681" width="17.85546875" style="282" customWidth="1"/>
    <col min="7682" max="7682" width="45.42578125" style="282" customWidth="1"/>
    <col min="7683" max="7684" width="17.85546875" style="282" customWidth="1"/>
    <col min="7685" max="7936" width="9.140625" style="282"/>
    <col min="7937" max="7937" width="17.85546875" style="282" customWidth="1"/>
    <col min="7938" max="7938" width="45.42578125" style="282" customWidth="1"/>
    <col min="7939" max="7940" width="17.85546875" style="282" customWidth="1"/>
    <col min="7941" max="8192" width="9.140625" style="282"/>
    <col min="8193" max="8193" width="17.85546875" style="282" customWidth="1"/>
    <col min="8194" max="8194" width="45.42578125" style="282" customWidth="1"/>
    <col min="8195" max="8196" width="17.85546875" style="282" customWidth="1"/>
    <col min="8197" max="8448" width="9.140625" style="282"/>
    <col min="8449" max="8449" width="17.85546875" style="282" customWidth="1"/>
    <col min="8450" max="8450" width="45.42578125" style="282" customWidth="1"/>
    <col min="8451" max="8452" width="17.85546875" style="282" customWidth="1"/>
    <col min="8453" max="8704" width="9.140625" style="282"/>
    <col min="8705" max="8705" width="17.85546875" style="282" customWidth="1"/>
    <col min="8706" max="8706" width="45.42578125" style="282" customWidth="1"/>
    <col min="8707" max="8708" width="17.85546875" style="282" customWidth="1"/>
    <col min="8709" max="8960" width="9.140625" style="282"/>
    <col min="8961" max="8961" width="17.85546875" style="282" customWidth="1"/>
    <col min="8962" max="8962" width="45.42578125" style="282" customWidth="1"/>
    <col min="8963" max="8964" width="17.85546875" style="282" customWidth="1"/>
    <col min="8965" max="9216" width="9.140625" style="282"/>
    <col min="9217" max="9217" width="17.85546875" style="282" customWidth="1"/>
    <col min="9218" max="9218" width="45.42578125" style="282" customWidth="1"/>
    <col min="9219" max="9220" width="17.85546875" style="282" customWidth="1"/>
    <col min="9221" max="9472" width="9.140625" style="282"/>
    <col min="9473" max="9473" width="17.85546875" style="282" customWidth="1"/>
    <col min="9474" max="9474" width="45.42578125" style="282" customWidth="1"/>
    <col min="9475" max="9476" width="17.85546875" style="282" customWidth="1"/>
    <col min="9477" max="9728" width="9.140625" style="282"/>
    <col min="9729" max="9729" width="17.85546875" style="282" customWidth="1"/>
    <col min="9730" max="9730" width="45.42578125" style="282" customWidth="1"/>
    <col min="9731" max="9732" width="17.85546875" style="282" customWidth="1"/>
    <col min="9733" max="9984" width="9.140625" style="282"/>
    <col min="9985" max="9985" width="17.85546875" style="282" customWidth="1"/>
    <col min="9986" max="9986" width="45.42578125" style="282" customWidth="1"/>
    <col min="9987" max="9988" width="17.85546875" style="282" customWidth="1"/>
    <col min="9989" max="10240" width="9.140625" style="282"/>
    <col min="10241" max="10241" width="17.85546875" style="282" customWidth="1"/>
    <col min="10242" max="10242" width="45.42578125" style="282" customWidth="1"/>
    <col min="10243" max="10244" width="17.85546875" style="282" customWidth="1"/>
    <col min="10245" max="10496" width="9.140625" style="282"/>
    <col min="10497" max="10497" width="17.85546875" style="282" customWidth="1"/>
    <col min="10498" max="10498" width="45.42578125" style="282" customWidth="1"/>
    <col min="10499" max="10500" width="17.85546875" style="282" customWidth="1"/>
    <col min="10501" max="10752" width="9.140625" style="282"/>
    <col min="10753" max="10753" width="17.85546875" style="282" customWidth="1"/>
    <col min="10754" max="10754" width="45.42578125" style="282" customWidth="1"/>
    <col min="10755" max="10756" width="17.85546875" style="282" customWidth="1"/>
    <col min="10757" max="11008" width="9.140625" style="282"/>
    <col min="11009" max="11009" width="17.85546875" style="282" customWidth="1"/>
    <col min="11010" max="11010" width="45.42578125" style="282" customWidth="1"/>
    <col min="11011" max="11012" width="17.85546875" style="282" customWidth="1"/>
    <col min="11013" max="11264" width="9.140625" style="282"/>
    <col min="11265" max="11265" width="17.85546875" style="282" customWidth="1"/>
    <col min="11266" max="11266" width="45.42578125" style="282" customWidth="1"/>
    <col min="11267" max="11268" width="17.85546875" style="282" customWidth="1"/>
    <col min="11269" max="11520" width="9.140625" style="282"/>
    <col min="11521" max="11521" width="17.85546875" style="282" customWidth="1"/>
    <col min="11522" max="11522" width="45.42578125" style="282" customWidth="1"/>
    <col min="11523" max="11524" width="17.85546875" style="282" customWidth="1"/>
    <col min="11525" max="11776" width="9.140625" style="282"/>
    <col min="11777" max="11777" width="17.85546875" style="282" customWidth="1"/>
    <col min="11778" max="11778" width="45.42578125" style="282" customWidth="1"/>
    <col min="11779" max="11780" width="17.85546875" style="282" customWidth="1"/>
    <col min="11781" max="12032" width="9.140625" style="282"/>
    <col min="12033" max="12033" width="17.85546875" style="282" customWidth="1"/>
    <col min="12034" max="12034" width="45.42578125" style="282" customWidth="1"/>
    <col min="12035" max="12036" width="17.85546875" style="282" customWidth="1"/>
    <col min="12037" max="12288" width="9.140625" style="282"/>
    <col min="12289" max="12289" width="17.85546875" style="282" customWidth="1"/>
    <col min="12290" max="12290" width="45.42578125" style="282" customWidth="1"/>
    <col min="12291" max="12292" width="17.85546875" style="282" customWidth="1"/>
    <col min="12293" max="12544" width="9.140625" style="282"/>
    <col min="12545" max="12545" width="17.85546875" style="282" customWidth="1"/>
    <col min="12546" max="12546" width="45.42578125" style="282" customWidth="1"/>
    <col min="12547" max="12548" width="17.85546875" style="282" customWidth="1"/>
    <col min="12549" max="12800" width="9.140625" style="282"/>
    <col min="12801" max="12801" width="17.85546875" style="282" customWidth="1"/>
    <col min="12802" max="12802" width="45.42578125" style="282" customWidth="1"/>
    <col min="12803" max="12804" width="17.85546875" style="282" customWidth="1"/>
    <col min="12805" max="13056" width="9.140625" style="282"/>
    <col min="13057" max="13057" width="17.85546875" style="282" customWidth="1"/>
    <col min="13058" max="13058" width="45.42578125" style="282" customWidth="1"/>
    <col min="13059" max="13060" width="17.85546875" style="282" customWidth="1"/>
    <col min="13061" max="13312" width="9.140625" style="282"/>
    <col min="13313" max="13313" width="17.85546875" style="282" customWidth="1"/>
    <col min="13314" max="13314" width="45.42578125" style="282" customWidth="1"/>
    <col min="13315" max="13316" width="17.85546875" style="282" customWidth="1"/>
    <col min="13317" max="13568" width="9.140625" style="282"/>
    <col min="13569" max="13569" width="17.85546875" style="282" customWidth="1"/>
    <col min="13570" max="13570" width="45.42578125" style="282" customWidth="1"/>
    <col min="13571" max="13572" width="17.85546875" style="282" customWidth="1"/>
    <col min="13573" max="13824" width="9.140625" style="282"/>
    <col min="13825" max="13825" width="17.85546875" style="282" customWidth="1"/>
    <col min="13826" max="13826" width="45.42578125" style="282" customWidth="1"/>
    <col min="13827" max="13828" width="17.85546875" style="282" customWidth="1"/>
    <col min="13829" max="14080" width="9.140625" style="282"/>
    <col min="14081" max="14081" width="17.85546875" style="282" customWidth="1"/>
    <col min="14082" max="14082" width="45.42578125" style="282" customWidth="1"/>
    <col min="14083" max="14084" width="17.85546875" style="282" customWidth="1"/>
    <col min="14085" max="14336" width="9.140625" style="282"/>
    <col min="14337" max="14337" width="17.85546875" style="282" customWidth="1"/>
    <col min="14338" max="14338" width="45.42578125" style="282" customWidth="1"/>
    <col min="14339" max="14340" width="17.85546875" style="282" customWidth="1"/>
    <col min="14341" max="14592" width="9.140625" style="282"/>
    <col min="14593" max="14593" width="17.85546875" style="282" customWidth="1"/>
    <col min="14594" max="14594" width="45.42578125" style="282" customWidth="1"/>
    <col min="14595" max="14596" width="17.85546875" style="282" customWidth="1"/>
    <col min="14597" max="14848" width="9.140625" style="282"/>
    <col min="14849" max="14849" width="17.85546875" style="282" customWidth="1"/>
    <col min="14850" max="14850" width="45.42578125" style="282" customWidth="1"/>
    <col min="14851" max="14852" width="17.85546875" style="282" customWidth="1"/>
    <col min="14853" max="15104" width="9.140625" style="282"/>
    <col min="15105" max="15105" width="17.85546875" style="282" customWidth="1"/>
    <col min="15106" max="15106" width="45.42578125" style="282" customWidth="1"/>
    <col min="15107" max="15108" width="17.85546875" style="282" customWidth="1"/>
    <col min="15109" max="15360" width="9.140625" style="282"/>
    <col min="15361" max="15361" width="17.85546875" style="282" customWidth="1"/>
    <col min="15362" max="15362" width="45.42578125" style="282" customWidth="1"/>
    <col min="15363" max="15364" width="17.85546875" style="282" customWidth="1"/>
    <col min="15365" max="15616" width="9.140625" style="282"/>
    <col min="15617" max="15617" width="17.85546875" style="282" customWidth="1"/>
    <col min="15618" max="15618" width="45.42578125" style="282" customWidth="1"/>
    <col min="15619" max="15620" width="17.85546875" style="282" customWidth="1"/>
    <col min="15621" max="15872" width="9.140625" style="282"/>
    <col min="15873" max="15873" width="17.85546875" style="282" customWidth="1"/>
    <col min="15874" max="15874" width="45.42578125" style="282" customWidth="1"/>
    <col min="15875" max="15876" width="17.85546875" style="282" customWidth="1"/>
    <col min="15877" max="16128" width="9.140625" style="282"/>
    <col min="16129" max="16129" width="17.85546875" style="282" customWidth="1"/>
    <col min="16130" max="16130" width="45.42578125" style="282" customWidth="1"/>
    <col min="16131" max="16132" width="17.85546875" style="282" customWidth="1"/>
    <col min="16133" max="16384" width="9.140625" style="282"/>
  </cols>
  <sheetData>
    <row r="1" spans="1:4" ht="15" customHeight="1">
      <c r="A1" s="721" t="s">
        <v>170</v>
      </c>
      <c r="B1" s="722"/>
      <c r="C1" s="722"/>
      <c r="D1" s="723"/>
    </row>
    <row r="2" spans="1:4">
      <c r="A2" s="283" t="str">
        <f>Orç!C2</f>
        <v>Obra: Drenagem de Águas Pluviais</v>
      </c>
      <c r="B2" s="284"/>
      <c r="C2" s="285"/>
      <c r="D2" s="286"/>
    </row>
    <row r="3" spans="1:4">
      <c r="A3" s="287" t="str">
        <f>Orç!C3</f>
        <v>Local: Canal às Margens da MT-242</v>
      </c>
      <c r="B3" s="288"/>
      <c r="C3" s="289"/>
      <c r="D3" s="290"/>
    </row>
    <row r="4" spans="1:4">
      <c r="A4" s="291" t="str">
        <f>Orç!C5</f>
        <v>Prazo de Execução: 300 dias</v>
      </c>
      <c r="B4" s="292"/>
      <c r="C4" s="289"/>
      <c r="D4" s="290"/>
    </row>
    <row r="5" spans="1:4" ht="15.75" thickBot="1">
      <c r="A5" s="293" t="str">
        <f>Orç!C6</f>
        <v>Extensão: 2.599,00 metros</v>
      </c>
      <c r="B5" s="294"/>
      <c r="C5" s="295"/>
      <c r="D5" s="296"/>
    </row>
    <row r="6" spans="1:4" ht="16.5" thickTop="1" thickBot="1">
      <c r="A6" s="244" t="s">
        <v>111</v>
      </c>
      <c r="B6" s="297"/>
      <c r="C6" s="298"/>
      <c r="D6" s="299"/>
    </row>
    <row r="7" spans="1:4">
      <c r="A7" s="291"/>
      <c r="B7" s="297"/>
      <c r="C7" s="298"/>
      <c r="D7" s="299"/>
    </row>
    <row r="8" spans="1:4" ht="69" customHeight="1">
      <c r="A8" s="724" t="s">
        <v>174</v>
      </c>
      <c r="B8" s="725"/>
      <c r="C8" s="725"/>
      <c r="D8" s="726"/>
    </row>
    <row r="9" spans="1:4" ht="52.5" customHeight="1">
      <c r="A9" s="727" t="s">
        <v>226</v>
      </c>
      <c r="B9" s="728"/>
      <c r="C9" s="728"/>
      <c r="D9" s="729"/>
    </row>
    <row r="10" spans="1:4">
      <c r="A10" s="300" t="s">
        <v>5</v>
      </c>
      <c r="B10" s="730" t="s">
        <v>78</v>
      </c>
      <c r="C10" s="731"/>
      <c r="D10" s="301">
        <f>SUM(D11:D14)</f>
        <v>5.7499999999999996E-2</v>
      </c>
    </row>
    <row r="11" spans="1:4" ht="16.5">
      <c r="A11" s="302" t="s">
        <v>7</v>
      </c>
      <c r="B11" s="303" t="s">
        <v>171</v>
      </c>
      <c r="C11" s="304"/>
      <c r="D11" s="305">
        <v>3.85E-2</v>
      </c>
    </row>
    <row r="12" spans="1:4" ht="16.5">
      <c r="A12" s="302" t="s">
        <v>9</v>
      </c>
      <c r="B12" s="303" t="s">
        <v>110</v>
      </c>
      <c r="C12" s="304"/>
      <c r="D12" s="305">
        <v>3.3E-3</v>
      </c>
    </row>
    <row r="13" spans="1:4" ht="16.5">
      <c r="A13" s="302" t="s">
        <v>79</v>
      </c>
      <c r="B13" s="303" t="s">
        <v>81</v>
      </c>
      <c r="C13" s="304"/>
      <c r="D13" s="305">
        <v>4.8999999999999998E-3</v>
      </c>
    </row>
    <row r="14" spans="1:4" ht="16.5">
      <c r="A14" s="302" t="s">
        <v>80</v>
      </c>
      <c r="B14" s="303" t="s">
        <v>83</v>
      </c>
      <c r="C14" s="304"/>
      <c r="D14" s="305">
        <v>1.0800000000000001E-2</v>
      </c>
    </row>
    <row r="15" spans="1:4">
      <c r="A15" s="306"/>
      <c r="B15" s="298"/>
      <c r="C15" s="298"/>
      <c r="D15" s="307"/>
    </row>
    <row r="16" spans="1:4">
      <c r="A16" s="300" t="s">
        <v>14</v>
      </c>
      <c r="B16" s="730" t="s">
        <v>87</v>
      </c>
      <c r="C16" s="731"/>
      <c r="D16" s="301">
        <f>SUM(D17)</f>
        <v>5.8000000000000003E-2</v>
      </c>
    </row>
    <row r="17" spans="1:9">
      <c r="A17" s="302" t="s">
        <v>15</v>
      </c>
      <c r="B17" s="308" t="s">
        <v>88</v>
      </c>
      <c r="C17" s="309"/>
      <c r="D17" s="310">
        <v>5.8000000000000003E-2</v>
      </c>
    </row>
    <row r="18" spans="1:9" ht="15.75" thickBot="1">
      <c r="A18" s="306"/>
      <c r="B18" s="298"/>
      <c r="C18" s="298"/>
      <c r="D18" s="311"/>
      <c r="H18" s="312"/>
    </row>
    <row r="19" spans="1:9" ht="15.75" thickBot="1">
      <c r="A19" s="313" t="s">
        <v>17</v>
      </c>
      <c r="B19" s="732" t="s">
        <v>89</v>
      </c>
      <c r="C19" s="733"/>
      <c r="D19" s="314">
        <f>(((1+D11+D12+D13)*(1+D14)*(1+D17)))-1</f>
        <v>0.11936861288</v>
      </c>
      <c r="H19" s="312"/>
    </row>
    <row r="21" spans="1:9" ht="26.25" customHeight="1">
      <c r="A21" s="718" t="s">
        <v>109</v>
      </c>
      <c r="B21" s="718"/>
      <c r="C21" s="718"/>
      <c r="D21" s="718"/>
    </row>
    <row r="22" spans="1:9" ht="16.5">
      <c r="A22" s="315" t="s">
        <v>108</v>
      </c>
      <c r="B22" s="316"/>
      <c r="C22" s="316"/>
      <c r="D22" s="316"/>
    </row>
    <row r="23" spans="1:9" ht="16.5">
      <c r="A23" s="317" t="s">
        <v>107</v>
      </c>
      <c r="B23" s="316"/>
      <c r="C23" s="316"/>
      <c r="D23" s="316"/>
    </row>
    <row r="24" spans="1:9" ht="16.5">
      <c r="A24" s="317" t="s">
        <v>106</v>
      </c>
      <c r="B24" s="316"/>
      <c r="C24" s="316"/>
      <c r="D24" s="316"/>
    </row>
    <row r="25" spans="1:9" ht="16.5">
      <c r="A25" s="317" t="s">
        <v>105</v>
      </c>
      <c r="B25" s="316"/>
      <c r="C25" s="316"/>
      <c r="D25" s="316"/>
    </row>
    <row r="26" spans="1:9" ht="16.5">
      <c r="A26" s="317" t="s">
        <v>104</v>
      </c>
      <c r="B26" s="316"/>
      <c r="C26" s="318"/>
      <c r="D26" s="318"/>
      <c r="E26" s="319"/>
      <c r="F26" s="319"/>
      <c r="G26" s="319"/>
      <c r="H26" s="319"/>
      <c r="I26" s="319"/>
    </row>
    <row r="27" spans="1:9">
      <c r="A27" s="317" t="s">
        <v>103</v>
      </c>
      <c r="B27" s="320"/>
      <c r="C27" s="320"/>
      <c r="D27" s="320"/>
      <c r="E27" s="321"/>
    </row>
    <row r="28" spans="1:9">
      <c r="A28" s="317" t="s">
        <v>102</v>
      </c>
      <c r="B28" s="322"/>
      <c r="C28" s="322"/>
      <c r="D28" s="322"/>
      <c r="E28" s="321"/>
    </row>
    <row r="29" spans="1:9">
      <c r="E29" s="321"/>
    </row>
    <row r="30" spans="1:9" ht="51" customHeight="1">
      <c r="A30" s="719" t="s">
        <v>172</v>
      </c>
      <c r="B30" s="719"/>
      <c r="C30" s="719"/>
      <c r="D30" s="719"/>
      <c r="E30" s="321"/>
    </row>
    <row r="31" spans="1:9">
      <c r="E31" s="321"/>
    </row>
    <row r="32" spans="1:9" ht="33" customHeight="1">
      <c r="A32" s="720" t="s">
        <v>173</v>
      </c>
      <c r="B32" s="720"/>
      <c r="C32" s="720"/>
      <c r="D32" s="720"/>
      <c r="E32" s="321"/>
    </row>
    <row r="33" spans="3:5">
      <c r="E33" s="321"/>
    </row>
    <row r="34" spans="3:5">
      <c r="E34" s="321"/>
    </row>
    <row r="35" spans="3:5">
      <c r="E35" s="321"/>
    </row>
    <row r="36" spans="3:5">
      <c r="E36" s="321"/>
    </row>
    <row r="37" spans="3:5">
      <c r="E37" s="321"/>
    </row>
    <row r="38" spans="3:5">
      <c r="E38" s="321"/>
    </row>
    <row r="40" spans="3:5">
      <c r="C40" s="323"/>
    </row>
  </sheetData>
  <mergeCells count="9">
    <mergeCell ref="A21:D21"/>
    <mergeCell ref="A30:D30"/>
    <mergeCell ref="A32:D32"/>
    <mergeCell ref="A1:D1"/>
    <mergeCell ref="A8:D8"/>
    <mergeCell ref="A9:D9"/>
    <mergeCell ref="B10:C10"/>
    <mergeCell ref="B16:C16"/>
    <mergeCell ref="B19:C19"/>
  </mergeCells>
  <pageMargins left="0.51181102362204722" right="0.51181102362204722" top="0.78740157480314965" bottom="0.78740157480314965" header="0.31496062992125984" footer="0.31496062992125984"/>
  <pageSetup paperSize="9" orientation="portrait" r:id="rId1"/>
  <headerFooter>
    <oddFooter>&amp;L&amp;"Arial,Negrito itálico"Ari Genésio Lafin
Prefeito Municipal&amp;C&amp;"Arial,Negrito itálico"Gabriela Polachini
Engenharia Civil
CREA 121120804-4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6"/>
  <sheetViews>
    <sheetView view="pageBreakPreview" zoomScaleNormal="100" zoomScaleSheetLayoutView="100" workbookViewId="0">
      <selection activeCell="D19" sqref="D19"/>
    </sheetView>
  </sheetViews>
  <sheetFormatPr defaultRowHeight="15"/>
  <cols>
    <col min="1" max="1" width="17.85546875" style="282" customWidth="1"/>
    <col min="2" max="2" width="45.42578125" style="282" customWidth="1"/>
    <col min="3" max="4" width="17.85546875" style="282" customWidth="1"/>
    <col min="5" max="256" width="9.140625" style="282"/>
    <col min="257" max="257" width="17.85546875" style="282" customWidth="1"/>
    <col min="258" max="258" width="45.42578125" style="282" customWidth="1"/>
    <col min="259" max="260" width="17.85546875" style="282" customWidth="1"/>
    <col min="261" max="512" width="9.140625" style="282"/>
    <col min="513" max="513" width="17.85546875" style="282" customWidth="1"/>
    <col min="514" max="514" width="45.42578125" style="282" customWidth="1"/>
    <col min="515" max="516" width="17.85546875" style="282" customWidth="1"/>
    <col min="517" max="768" width="9.140625" style="282"/>
    <col min="769" max="769" width="17.85546875" style="282" customWidth="1"/>
    <col min="770" max="770" width="45.42578125" style="282" customWidth="1"/>
    <col min="771" max="772" width="17.85546875" style="282" customWidth="1"/>
    <col min="773" max="1024" width="9.140625" style="282"/>
    <col min="1025" max="1025" width="17.85546875" style="282" customWidth="1"/>
    <col min="1026" max="1026" width="45.42578125" style="282" customWidth="1"/>
    <col min="1027" max="1028" width="17.85546875" style="282" customWidth="1"/>
    <col min="1029" max="1280" width="9.140625" style="282"/>
    <col min="1281" max="1281" width="17.85546875" style="282" customWidth="1"/>
    <col min="1282" max="1282" width="45.42578125" style="282" customWidth="1"/>
    <col min="1283" max="1284" width="17.85546875" style="282" customWidth="1"/>
    <col min="1285" max="1536" width="9.140625" style="282"/>
    <col min="1537" max="1537" width="17.85546875" style="282" customWidth="1"/>
    <col min="1538" max="1538" width="45.42578125" style="282" customWidth="1"/>
    <col min="1539" max="1540" width="17.85546875" style="282" customWidth="1"/>
    <col min="1541" max="1792" width="9.140625" style="282"/>
    <col min="1793" max="1793" width="17.85546875" style="282" customWidth="1"/>
    <col min="1794" max="1794" width="45.42578125" style="282" customWidth="1"/>
    <col min="1795" max="1796" width="17.85546875" style="282" customWidth="1"/>
    <col min="1797" max="2048" width="9.140625" style="282"/>
    <col min="2049" max="2049" width="17.85546875" style="282" customWidth="1"/>
    <col min="2050" max="2050" width="45.42578125" style="282" customWidth="1"/>
    <col min="2051" max="2052" width="17.85546875" style="282" customWidth="1"/>
    <col min="2053" max="2304" width="9.140625" style="282"/>
    <col min="2305" max="2305" width="17.85546875" style="282" customWidth="1"/>
    <col min="2306" max="2306" width="45.42578125" style="282" customWidth="1"/>
    <col min="2307" max="2308" width="17.85546875" style="282" customWidth="1"/>
    <col min="2309" max="2560" width="9.140625" style="282"/>
    <col min="2561" max="2561" width="17.85546875" style="282" customWidth="1"/>
    <col min="2562" max="2562" width="45.42578125" style="282" customWidth="1"/>
    <col min="2563" max="2564" width="17.85546875" style="282" customWidth="1"/>
    <col min="2565" max="2816" width="9.140625" style="282"/>
    <col min="2817" max="2817" width="17.85546875" style="282" customWidth="1"/>
    <col min="2818" max="2818" width="45.42578125" style="282" customWidth="1"/>
    <col min="2819" max="2820" width="17.85546875" style="282" customWidth="1"/>
    <col min="2821" max="3072" width="9.140625" style="282"/>
    <col min="3073" max="3073" width="17.85546875" style="282" customWidth="1"/>
    <col min="3074" max="3074" width="45.42578125" style="282" customWidth="1"/>
    <col min="3075" max="3076" width="17.85546875" style="282" customWidth="1"/>
    <col min="3077" max="3328" width="9.140625" style="282"/>
    <col min="3329" max="3329" width="17.85546875" style="282" customWidth="1"/>
    <col min="3330" max="3330" width="45.42578125" style="282" customWidth="1"/>
    <col min="3331" max="3332" width="17.85546875" style="282" customWidth="1"/>
    <col min="3333" max="3584" width="9.140625" style="282"/>
    <col min="3585" max="3585" width="17.85546875" style="282" customWidth="1"/>
    <col min="3586" max="3586" width="45.42578125" style="282" customWidth="1"/>
    <col min="3587" max="3588" width="17.85546875" style="282" customWidth="1"/>
    <col min="3589" max="3840" width="9.140625" style="282"/>
    <col min="3841" max="3841" width="17.85546875" style="282" customWidth="1"/>
    <col min="3842" max="3842" width="45.42578125" style="282" customWidth="1"/>
    <col min="3843" max="3844" width="17.85546875" style="282" customWidth="1"/>
    <col min="3845" max="4096" width="9.140625" style="282"/>
    <col min="4097" max="4097" width="17.85546875" style="282" customWidth="1"/>
    <col min="4098" max="4098" width="45.42578125" style="282" customWidth="1"/>
    <col min="4099" max="4100" width="17.85546875" style="282" customWidth="1"/>
    <col min="4101" max="4352" width="9.140625" style="282"/>
    <col min="4353" max="4353" width="17.85546875" style="282" customWidth="1"/>
    <col min="4354" max="4354" width="45.42578125" style="282" customWidth="1"/>
    <col min="4355" max="4356" width="17.85546875" style="282" customWidth="1"/>
    <col min="4357" max="4608" width="9.140625" style="282"/>
    <col min="4609" max="4609" width="17.85546875" style="282" customWidth="1"/>
    <col min="4610" max="4610" width="45.42578125" style="282" customWidth="1"/>
    <col min="4611" max="4612" width="17.85546875" style="282" customWidth="1"/>
    <col min="4613" max="4864" width="9.140625" style="282"/>
    <col min="4865" max="4865" width="17.85546875" style="282" customWidth="1"/>
    <col min="4866" max="4866" width="45.42578125" style="282" customWidth="1"/>
    <col min="4867" max="4868" width="17.85546875" style="282" customWidth="1"/>
    <col min="4869" max="5120" width="9.140625" style="282"/>
    <col min="5121" max="5121" width="17.85546875" style="282" customWidth="1"/>
    <col min="5122" max="5122" width="45.42578125" style="282" customWidth="1"/>
    <col min="5123" max="5124" width="17.85546875" style="282" customWidth="1"/>
    <col min="5125" max="5376" width="9.140625" style="282"/>
    <col min="5377" max="5377" width="17.85546875" style="282" customWidth="1"/>
    <col min="5378" max="5378" width="45.42578125" style="282" customWidth="1"/>
    <col min="5379" max="5380" width="17.85546875" style="282" customWidth="1"/>
    <col min="5381" max="5632" width="9.140625" style="282"/>
    <col min="5633" max="5633" width="17.85546875" style="282" customWidth="1"/>
    <col min="5634" max="5634" width="45.42578125" style="282" customWidth="1"/>
    <col min="5635" max="5636" width="17.85546875" style="282" customWidth="1"/>
    <col min="5637" max="5888" width="9.140625" style="282"/>
    <col min="5889" max="5889" width="17.85546875" style="282" customWidth="1"/>
    <col min="5890" max="5890" width="45.42578125" style="282" customWidth="1"/>
    <col min="5891" max="5892" width="17.85546875" style="282" customWidth="1"/>
    <col min="5893" max="6144" width="9.140625" style="282"/>
    <col min="6145" max="6145" width="17.85546875" style="282" customWidth="1"/>
    <col min="6146" max="6146" width="45.42578125" style="282" customWidth="1"/>
    <col min="6147" max="6148" width="17.85546875" style="282" customWidth="1"/>
    <col min="6149" max="6400" width="9.140625" style="282"/>
    <col min="6401" max="6401" width="17.85546875" style="282" customWidth="1"/>
    <col min="6402" max="6402" width="45.42578125" style="282" customWidth="1"/>
    <col min="6403" max="6404" width="17.85546875" style="282" customWidth="1"/>
    <col min="6405" max="6656" width="9.140625" style="282"/>
    <col min="6657" max="6657" width="17.85546875" style="282" customWidth="1"/>
    <col min="6658" max="6658" width="45.42578125" style="282" customWidth="1"/>
    <col min="6659" max="6660" width="17.85546875" style="282" customWidth="1"/>
    <col min="6661" max="6912" width="9.140625" style="282"/>
    <col min="6913" max="6913" width="17.85546875" style="282" customWidth="1"/>
    <col min="6914" max="6914" width="45.42578125" style="282" customWidth="1"/>
    <col min="6915" max="6916" width="17.85546875" style="282" customWidth="1"/>
    <col min="6917" max="7168" width="9.140625" style="282"/>
    <col min="7169" max="7169" width="17.85546875" style="282" customWidth="1"/>
    <col min="7170" max="7170" width="45.42578125" style="282" customWidth="1"/>
    <col min="7171" max="7172" width="17.85546875" style="282" customWidth="1"/>
    <col min="7173" max="7424" width="9.140625" style="282"/>
    <col min="7425" max="7425" width="17.85546875" style="282" customWidth="1"/>
    <col min="7426" max="7426" width="45.42578125" style="282" customWidth="1"/>
    <col min="7427" max="7428" width="17.85546875" style="282" customWidth="1"/>
    <col min="7429" max="7680" width="9.140625" style="282"/>
    <col min="7681" max="7681" width="17.85546875" style="282" customWidth="1"/>
    <col min="7682" max="7682" width="45.42578125" style="282" customWidth="1"/>
    <col min="7683" max="7684" width="17.85546875" style="282" customWidth="1"/>
    <col min="7685" max="7936" width="9.140625" style="282"/>
    <col min="7937" max="7937" width="17.85546875" style="282" customWidth="1"/>
    <col min="7938" max="7938" width="45.42578125" style="282" customWidth="1"/>
    <col min="7939" max="7940" width="17.85546875" style="282" customWidth="1"/>
    <col min="7941" max="8192" width="9.140625" style="282"/>
    <col min="8193" max="8193" width="17.85546875" style="282" customWidth="1"/>
    <col min="8194" max="8194" width="45.42578125" style="282" customWidth="1"/>
    <col min="8195" max="8196" width="17.85546875" style="282" customWidth="1"/>
    <col min="8197" max="8448" width="9.140625" style="282"/>
    <col min="8449" max="8449" width="17.85546875" style="282" customWidth="1"/>
    <col min="8450" max="8450" width="45.42578125" style="282" customWidth="1"/>
    <col min="8451" max="8452" width="17.85546875" style="282" customWidth="1"/>
    <col min="8453" max="8704" width="9.140625" style="282"/>
    <col min="8705" max="8705" width="17.85546875" style="282" customWidth="1"/>
    <col min="8706" max="8706" width="45.42578125" style="282" customWidth="1"/>
    <col min="8707" max="8708" width="17.85546875" style="282" customWidth="1"/>
    <col min="8709" max="8960" width="9.140625" style="282"/>
    <col min="8961" max="8961" width="17.85546875" style="282" customWidth="1"/>
    <col min="8962" max="8962" width="45.42578125" style="282" customWidth="1"/>
    <col min="8963" max="8964" width="17.85546875" style="282" customWidth="1"/>
    <col min="8965" max="9216" width="9.140625" style="282"/>
    <col min="9217" max="9217" width="17.85546875" style="282" customWidth="1"/>
    <col min="9218" max="9218" width="45.42578125" style="282" customWidth="1"/>
    <col min="9219" max="9220" width="17.85546875" style="282" customWidth="1"/>
    <col min="9221" max="9472" width="9.140625" style="282"/>
    <col min="9473" max="9473" width="17.85546875" style="282" customWidth="1"/>
    <col min="9474" max="9474" width="45.42578125" style="282" customWidth="1"/>
    <col min="9475" max="9476" width="17.85546875" style="282" customWidth="1"/>
    <col min="9477" max="9728" width="9.140625" style="282"/>
    <col min="9729" max="9729" width="17.85546875" style="282" customWidth="1"/>
    <col min="9730" max="9730" width="45.42578125" style="282" customWidth="1"/>
    <col min="9731" max="9732" width="17.85546875" style="282" customWidth="1"/>
    <col min="9733" max="9984" width="9.140625" style="282"/>
    <col min="9985" max="9985" width="17.85546875" style="282" customWidth="1"/>
    <col min="9986" max="9986" width="45.42578125" style="282" customWidth="1"/>
    <col min="9987" max="9988" width="17.85546875" style="282" customWidth="1"/>
    <col min="9989" max="10240" width="9.140625" style="282"/>
    <col min="10241" max="10241" width="17.85546875" style="282" customWidth="1"/>
    <col min="10242" max="10242" width="45.42578125" style="282" customWidth="1"/>
    <col min="10243" max="10244" width="17.85546875" style="282" customWidth="1"/>
    <col min="10245" max="10496" width="9.140625" style="282"/>
    <col min="10497" max="10497" width="17.85546875" style="282" customWidth="1"/>
    <col min="10498" max="10498" width="45.42578125" style="282" customWidth="1"/>
    <col min="10499" max="10500" width="17.85546875" style="282" customWidth="1"/>
    <col min="10501" max="10752" width="9.140625" style="282"/>
    <col min="10753" max="10753" width="17.85546875" style="282" customWidth="1"/>
    <col min="10754" max="10754" width="45.42578125" style="282" customWidth="1"/>
    <col min="10755" max="10756" width="17.85546875" style="282" customWidth="1"/>
    <col min="10757" max="11008" width="9.140625" style="282"/>
    <col min="11009" max="11009" width="17.85546875" style="282" customWidth="1"/>
    <col min="11010" max="11010" width="45.42578125" style="282" customWidth="1"/>
    <col min="11011" max="11012" width="17.85546875" style="282" customWidth="1"/>
    <col min="11013" max="11264" width="9.140625" style="282"/>
    <col min="11265" max="11265" width="17.85546875" style="282" customWidth="1"/>
    <col min="11266" max="11266" width="45.42578125" style="282" customWidth="1"/>
    <col min="11267" max="11268" width="17.85546875" style="282" customWidth="1"/>
    <col min="11269" max="11520" width="9.140625" style="282"/>
    <col min="11521" max="11521" width="17.85546875" style="282" customWidth="1"/>
    <col min="11522" max="11522" width="45.42578125" style="282" customWidth="1"/>
    <col min="11523" max="11524" width="17.85546875" style="282" customWidth="1"/>
    <col min="11525" max="11776" width="9.140625" style="282"/>
    <col min="11777" max="11777" width="17.85546875" style="282" customWidth="1"/>
    <col min="11778" max="11778" width="45.42578125" style="282" customWidth="1"/>
    <col min="11779" max="11780" width="17.85546875" style="282" customWidth="1"/>
    <col min="11781" max="12032" width="9.140625" style="282"/>
    <col min="12033" max="12033" width="17.85546875" style="282" customWidth="1"/>
    <col min="12034" max="12034" width="45.42578125" style="282" customWidth="1"/>
    <col min="12035" max="12036" width="17.85546875" style="282" customWidth="1"/>
    <col min="12037" max="12288" width="9.140625" style="282"/>
    <col min="12289" max="12289" width="17.85546875" style="282" customWidth="1"/>
    <col min="12290" max="12290" width="45.42578125" style="282" customWidth="1"/>
    <col min="12291" max="12292" width="17.85546875" style="282" customWidth="1"/>
    <col min="12293" max="12544" width="9.140625" style="282"/>
    <col min="12545" max="12545" width="17.85546875" style="282" customWidth="1"/>
    <col min="12546" max="12546" width="45.42578125" style="282" customWidth="1"/>
    <col min="12547" max="12548" width="17.85546875" style="282" customWidth="1"/>
    <col min="12549" max="12800" width="9.140625" style="282"/>
    <col min="12801" max="12801" width="17.85546875" style="282" customWidth="1"/>
    <col min="12802" max="12802" width="45.42578125" style="282" customWidth="1"/>
    <col min="12803" max="12804" width="17.85546875" style="282" customWidth="1"/>
    <col min="12805" max="13056" width="9.140625" style="282"/>
    <col min="13057" max="13057" width="17.85546875" style="282" customWidth="1"/>
    <col min="13058" max="13058" width="45.42578125" style="282" customWidth="1"/>
    <col min="13059" max="13060" width="17.85546875" style="282" customWidth="1"/>
    <col min="13061" max="13312" width="9.140625" style="282"/>
    <col min="13313" max="13313" width="17.85546875" style="282" customWidth="1"/>
    <col min="13314" max="13314" width="45.42578125" style="282" customWidth="1"/>
    <col min="13315" max="13316" width="17.85546875" style="282" customWidth="1"/>
    <col min="13317" max="13568" width="9.140625" style="282"/>
    <col min="13569" max="13569" width="17.85546875" style="282" customWidth="1"/>
    <col min="13570" max="13570" width="45.42578125" style="282" customWidth="1"/>
    <col min="13571" max="13572" width="17.85546875" style="282" customWidth="1"/>
    <col min="13573" max="13824" width="9.140625" style="282"/>
    <col min="13825" max="13825" width="17.85546875" style="282" customWidth="1"/>
    <col min="13826" max="13826" width="45.42578125" style="282" customWidth="1"/>
    <col min="13827" max="13828" width="17.85546875" style="282" customWidth="1"/>
    <col min="13829" max="14080" width="9.140625" style="282"/>
    <col min="14081" max="14081" width="17.85546875" style="282" customWidth="1"/>
    <col min="14082" max="14082" width="45.42578125" style="282" customWidth="1"/>
    <col min="14083" max="14084" width="17.85546875" style="282" customWidth="1"/>
    <col min="14085" max="14336" width="9.140625" style="282"/>
    <col min="14337" max="14337" width="17.85546875" style="282" customWidth="1"/>
    <col min="14338" max="14338" width="45.42578125" style="282" customWidth="1"/>
    <col min="14339" max="14340" width="17.85546875" style="282" customWidth="1"/>
    <col min="14341" max="14592" width="9.140625" style="282"/>
    <col min="14593" max="14593" width="17.85546875" style="282" customWidth="1"/>
    <col min="14594" max="14594" width="45.42578125" style="282" customWidth="1"/>
    <col min="14595" max="14596" width="17.85546875" style="282" customWidth="1"/>
    <col min="14597" max="14848" width="9.140625" style="282"/>
    <col min="14849" max="14849" width="17.85546875" style="282" customWidth="1"/>
    <col min="14850" max="14850" width="45.42578125" style="282" customWidth="1"/>
    <col min="14851" max="14852" width="17.85546875" style="282" customWidth="1"/>
    <col min="14853" max="15104" width="9.140625" style="282"/>
    <col min="15105" max="15105" width="17.85546875" style="282" customWidth="1"/>
    <col min="15106" max="15106" width="45.42578125" style="282" customWidth="1"/>
    <col min="15107" max="15108" width="17.85546875" style="282" customWidth="1"/>
    <col min="15109" max="15360" width="9.140625" style="282"/>
    <col min="15361" max="15361" width="17.85546875" style="282" customWidth="1"/>
    <col min="15362" max="15362" width="45.42578125" style="282" customWidth="1"/>
    <col min="15363" max="15364" width="17.85546875" style="282" customWidth="1"/>
    <col min="15365" max="15616" width="9.140625" style="282"/>
    <col min="15617" max="15617" width="17.85546875" style="282" customWidth="1"/>
    <col min="15618" max="15618" width="45.42578125" style="282" customWidth="1"/>
    <col min="15619" max="15620" width="17.85546875" style="282" customWidth="1"/>
    <col min="15621" max="15872" width="9.140625" style="282"/>
    <col min="15873" max="15873" width="17.85546875" style="282" customWidth="1"/>
    <col min="15874" max="15874" width="45.42578125" style="282" customWidth="1"/>
    <col min="15875" max="15876" width="17.85546875" style="282" customWidth="1"/>
    <col min="15877" max="16128" width="9.140625" style="282"/>
    <col min="16129" max="16129" width="17.85546875" style="282" customWidth="1"/>
    <col min="16130" max="16130" width="45.42578125" style="282" customWidth="1"/>
    <col min="16131" max="16132" width="17.85546875" style="282" customWidth="1"/>
    <col min="16133" max="16384" width="9.140625" style="282"/>
  </cols>
  <sheetData>
    <row r="1" spans="1:4" ht="15" customHeight="1">
      <c r="A1" s="721" t="s">
        <v>77</v>
      </c>
      <c r="B1" s="722"/>
      <c r="C1" s="722"/>
      <c r="D1" s="723"/>
    </row>
    <row r="2" spans="1:4">
      <c r="A2" s="283" t="str">
        <f>Orç!C2</f>
        <v>Obra: Drenagem de Águas Pluviais</v>
      </c>
      <c r="B2" s="284"/>
      <c r="C2" s="285"/>
      <c r="D2" s="286"/>
    </row>
    <row r="3" spans="1:4">
      <c r="A3" s="287" t="str">
        <f>Orç!C3</f>
        <v>Local: Canal às Margens da MT-242</v>
      </c>
      <c r="B3" s="288"/>
      <c r="C3" s="289"/>
      <c r="D3" s="290"/>
    </row>
    <row r="4" spans="1:4">
      <c r="A4" s="291" t="str">
        <f>Orç!C5</f>
        <v>Prazo de Execução: 300 dias</v>
      </c>
      <c r="B4" s="292"/>
      <c r="C4" s="289"/>
      <c r="D4" s="290"/>
    </row>
    <row r="5" spans="1:4" ht="15.75" thickBot="1">
      <c r="A5" s="293" t="str">
        <f>Orç!C6</f>
        <v>Extensão: 2.599,00 metros</v>
      </c>
      <c r="B5" s="294"/>
      <c r="C5" s="295"/>
      <c r="D5" s="296"/>
    </row>
    <row r="6" spans="1:4" ht="16.5" thickTop="1" thickBot="1">
      <c r="A6" s="244" t="s">
        <v>111</v>
      </c>
      <c r="B6" s="297"/>
      <c r="C6" s="298"/>
      <c r="D6" s="299"/>
    </row>
    <row r="7" spans="1:4">
      <c r="A7" s="291"/>
      <c r="B7" s="297"/>
      <c r="C7" s="298"/>
      <c r="D7" s="299"/>
    </row>
    <row r="8" spans="1:4" ht="69" customHeight="1">
      <c r="A8" s="724" t="s">
        <v>250</v>
      </c>
      <c r="B8" s="725"/>
      <c r="C8" s="725"/>
      <c r="D8" s="726"/>
    </row>
    <row r="9" spans="1:4" ht="52.5" customHeight="1">
      <c r="A9" s="727" t="s">
        <v>226</v>
      </c>
      <c r="B9" s="728"/>
      <c r="C9" s="728"/>
      <c r="D9" s="729"/>
    </row>
    <row r="10" spans="1:4">
      <c r="A10" s="300" t="s">
        <v>5</v>
      </c>
      <c r="B10" s="730" t="s">
        <v>78</v>
      </c>
      <c r="C10" s="731"/>
      <c r="D10" s="301">
        <f>SUM(D11:D14)</f>
        <v>5.7499999999999996E-2</v>
      </c>
    </row>
    <row r="11" spans="1:4" ht="16.5">
      <c r="A11" s="302" t="s">
        <v>7</v>
      </c>
      <c r="B11" s="303" t="s">
        <v>171</v>
      </c>
      <c r="C11" s="304"/>
      <c r="D11" s="305">
        <v>3.85E-2</v>
      </c>
    </row>
    <row r="12" spans="1:4" ht="16.5">
      <c r="A12" s="302" t="s">
        <v>9</v>
      </c>
      <c r="B12" s="303" t="s">
        <v>110</v>
      </c>
      <c r="C12" s="304"/>
      <c r="D12" s="305">
        <v>3.3E-3</v>
      </c>
    </row>
    <row r="13" spans="1:4" ht="16.5">
      <c r="A13" s="302" t="s">
        <v>79</v>
      </c>
      <c r="B13" s="303" t="s">
        <v>81</v>
      </c>
      <c r="C13" s="304"/>
      <c r="D13" s="305">
        <v>4.8999999999999998E-3</v>
      </c>
    </row>
    <row r="14" spans="1:4" ht="16.5">
      <c r="A14" s="302" t="s">
        <v>80</v>
      </c>
      <c r="B14" s="303" t="s">
        <v>83</v>
      </c>
      <c r="C14" s="304"/>
      <c r="D14" s="305">
        <v>1.0800000000000001E-2</v>
      </c>
    </row>
    <row r="15" spans="1:4">
      <c r="A15" s="306"/>
      <c r="B15" s="298"/>
      <c r="C15" s="298"/>
      <c r="D15" s="324"/>
    </row>
    <row r="16" spans="1:4">
      <c r="A16" s="300" t="s">
        <v>10</v>
      </c>
      <c r="B16" s="730" t="s">
        <v>84</v>
      </c>
      <c r="C16" s="731"/>
      <c r="D16" s="301">
        <f>SUM(D17:D20)</f>
        <v>0.10149999999999999</v>
      </c>
    </row>
    <row r="17" spans="1:9" ht="16.5">
      <c r="A17" s="302" t="s">
        <v>11</v>
      </c>
      <c r="B17" s="303" t="s">
        <v>85</v>
      </c>
      <c r="C17" s="309"/>
      <c r="D17" s="325">
        <v>6.4999999999999997E-3</v>
      </c>
    </row>
    <row r="18" spans="1:9" ht="16.5">
      <c r="A18" s="302" t="s">
        <v>12</v>
      </c>
      <c r="B18" s="303" t="s">
        <v>86</v>
      </c>
      <c r="C18" s="326"/>
      <c r="D18" s="327">
        <v>0.03</v>
      </c>
      <c r="E18" s="319"/>
      <c r="F18" s="319"/>
      <c r="G18" s="319"/>
      <c r="H18" s="319"/>
      <c r="I18" s="319"/>
    </row>
    <row r="19" spans="1:9" ht="16.5">
      <c r="A19" s="302" t="s">
        <v>13</v>
      </c>
      <c r="B19" s="303" t="s">
        <v>237</v>
      </c>
      <c r="C19" s="326"/>
      <c r="D19" s="327">
        <v>4.4999999999999998E-2</v>
      </c>
      <c r="E19" s="319"/>
      <c r="F19" s="319"/>
      <c r="G19" s="319"/>
      <c r="H19" s="319"/>
      <c r="I19" s="319"/>
    </row>
    <row r="20" spans="1:9" ht="16.5">
      <c r="A20" s="302" t="s">
        <v>63</v>
      </c>
      <c r="B20" s="303" t="s">
        <v>175</v>
      </c>
      <c r="C20" s="304"/>
      <c r="D20" s="305">
        <v>0.02</v>
      </c>
    </row>
    <row r="21" spans="1:9">
      <c r="A21" s="306"/>
      <c r="B21" s="298"/>
      <c r="C21" s="298"/>
      <c r="D21" s="307"/>
    </row>
    <row r="22" spans="1:9">
      <c r="A22" s="300" t="s">
        <v>14</v>
      </c>
      <c r="B22" s="730" t="s">
        <v>87</v>
      </c>
      <c r="C22" s="731"/>
      <c r="D22" s="301">
        <f>SUM(D23)</f>
        <v>6.0999999999999999E-2</v>
      </c>
    </row>
    <row r="23" spans="1:9">
      <c r="A23" s="302" t="s">
        <v>15</v>
      </c>
      <c r="B23" s="308" t="s">
        <v>88</v>
      </c>
      <c r="C23" s="309"/>
      <c r="D23" s="310">
        <v>6.0999999999999999E-2</v>
      </c>
    </row>
    <row r="24" spans="1:9" ht="15.75" thickBot="1">
      <c r="A24" s="306"/>
      <c r="B24" s="298"/>
      <c r="C24" s="298"/>
      <c r="D24" s="311"/>
      <c r="H24" s="312"/>
    </row>
    <row r="25" spans="1:9" ht="15.75" thickBot="1">
      <c r="A25" s="313" t="s">
        <v>17</v>
      </c>
      <c r="B25" s="732" t="s">
        <v>89</v>
      </c>
      <c r="C25" s="733"/>
      <c r="D25" s="314">
        <f>(((1+D11+D12+D13)*(1+D14)*(1+D23))/(1-D16))-1</f>
        <v>0.2493518374624375</v>
      </c>
      <c r="H25" s="312"/>
    </row>
    <row r="27" spans="1:9" ht="26.25" customHeight="1">
      <c r="A27" s="718" t="s">
        <v>109</v>
      </c>
      <c r="B27" s="718"/>
      <c r="C27" s="718"/>
      <c r="D27" s="718"/>
    </row>
    <row r="28" spans="1:9" ht="16.5">
      <c r="A28" s="315" t="s">
        <v>108</v>
      </c>
      <c r="B28" s="316"/>
      <c r="C28" s="316"/>
      <c r="D28" s="316"/>
    </row>
    <row r="29" spans="1:9" ht="16.5">
      <c r="A29" s="317" t="s">
        <v>107</v>
      </c>
      <c r="B29" s="316"/>
      <c r="C29" s="316"/>
      <c r="D29" s="316"/>
    </row>
    <row r="30" spans="1:9" ht="16.5">
      <c r="A30" s="317" t="s">
        <v>106</v>
      </c>
      <c r="B30" s="316"/>
      <c r="C30" s="316"/>
      <c r="D30" s="316"/>
    </row>
    <row r="31" spans="1:9" ht="16.5">
      <c r="A31" s="317" t="s">
        <v>105</v>
      </c>
      <c r="B31" s="316"/>
      <c r="C31" s="316"/>
      <c r="D31" s="316"/>
    </row>
    <row r="32" spans="1:9" ht="16.5">
      <c r="A32" s="317" t="s">
        <v>104</v>
      </c>
      <c r="B32" s="316"/>
      <c r="C32" s="318"/>
      <c r="D32" s="318"/>
      <c r="E32" s="319"/>
      <c r="F32" s="319"/>
      <c r="G32" s="319"/>
      <c r="H32" s="319"/>
      <c r="I32" s="319"/>
    </row>
    <row r="33" spans="1:5">
      <c r="A33" s="317" t="s">
        <v>103</v>
      </c>
      <c r="B33" s="320"/>
      <c r="C33" s="320"/>
      <c r="D33" s="320"/>
      <c r="E33" s="321"/>
    </row>
    <row r="34" spans="1:5">
      <c r="A34" s="317" t="s">
        <v>102</v>
      </c>
      <c r="B34" s="322"/>
      <c r="C34" s="322"/>
      <c r="D34" s="322"/>
      <c r="E34" s="321"/>
    </row>
    <row r="35" spans="1:5">
      <c r="E35" s="321"/>
    </row>
    <row r="36" spans="1:5" ht="51" customHeight="1">
      <c r="A36" s="719" t="s">
        <v>172</v>
      </c>
      <c r="B36" s="719"/>
      <c r="C36" s="719"/>
      <c r="D36" s="719"/>
      <c r="E36" s="321"/>
    </row>
    <row r="37" spans="1:5">
      <c r="E37" s="321"/>
    </row>
    <row r="38" spans="1:5" ht="33" customHeight="1">
      <c r="A38" s="720" t="s">
        <v>173</v>
      </c>
      <c r="B38" s="720"/>
      <c r="C38" s="720"/>
      <c r="D38" s="720"/>
      <c r="E38" s="321"/>
    </row>
    <row r="39" spans="1:5">
      <c r="E39" s="321"/>
    </row>
    <row r="40" spans="1:5">
      <c r="E40" s="321"/>
    </row>
    <row r="41" spans="1:5">
      <c r="E41" s="321"/>
    </row>
    <row r="42" spans="1:5">
      <c r="E42" s="321"/>
    </row>
    <row r="43" spans="1:5">
      <c r="E43" s="321"/>
    </row>
    <row r="44" spans="1:5">
      <c r="E44" s="321"/>
    </row>
    <row r="46" spans="1:5">
      <c r="C46" s="323"/>
    </row>
  </sheetData>
  <mergeCells count="10">
    <mergeCell ref="B25:C25"/>
    <mergeCell ref="A27:D27"/>
    <mergeCell ref="A36:D36"/>
    <mergeCell ref="A38:D38"/>
    <mergeCell ref="A1:D1"/>
    <mergeCell ref="A8:D8"/>
    <mergeCell ref="A9:D9"/>
    <mergeCell ref="B10:C10"/>
    <mergeCell ref="B16:C16"/>
    <mergeCell ref="B22:C22"/>
  </mergeCells>
  <pageMargins left="0.51181102362204722" right="0.51181102362204722" top="0.78740157480314965" bottom="0.78740157480314965" header="0.31496062992125984" footer="0.31496062992125984"/>
  <pageSetup paperSize="9" scale="99" orientation="portrait" r:id="rId1"/>
  <headerFooter>
    <oddFooter>&amp;L&amp;"Arial,Negrito itálico"Ari Genésio Lafin
Prefeito Municipal&amp;C&amp;"Arial,Negrito itálico"Gabriela Polachini
Engenharia Civil
CREA 121120804-4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Normal="100" zoomScaleSheetLayoutView="100" workbookViewId="0">
      <selection activeCell="C18" sqref="C18"/>
    </sheetView>
  </sheetViews>
  <sheetFormatPr defaultRowHeight="12"/>
  <cols>
    <col min="1" max="1" width="17.5703125" style="322" customWidth="1"/>
    <col min="2" max="2" width="12.28515625" style="322" customWidth="1"/>
    <col min="3" max="3" width="31" style="322" customWidth="1"/>
    <col min="4" max="4" width="16.28515625" style="322" customWidth="1"/>
    <col min="5" max="5" width="8.28515625" style="322" bestFit="1" customWidth="1"/>
    <col min="6" max="6" width="14" style="322" customWidth="1"/>
    <col min="7" max="7" width="7.7109375" style="322" bestFit="1" customWidth="1"/>
    <col min="8" max="8" width="18.5703125" style="322" bestFit="1" customWidth="1"/>
    <col min="9" max="9" width="7.7109375" style="322" bestFit="1" customWidth="1"/>
    <col min="10" max="256" width="9.140625" style="322"/>
    <col min="257" max="257" width="17.5703125" style="322" customWidth="1"/>
    <col min="258" max="258" width="12.28515625" style="322" customWidth="1"/>
    <col min="259" max="259" width="31" style="322" customWidth="1"/>
    <col min="260" max="260" width="16.28515625" style="322" customWidth="1"/>
    <col min="261" max="261" width="8.28515625" style="322" bestFit="1" customWidth="1"/>
    <col min="262" max="262" width="14" style="322" customWidth="1"/>
    <col min="263" max="263" width="7.7109375" style="322" bestFit="1" customWidth="1"/>
    <col min="264" max="264" width="18.5703125" style="322" bestFit="1" customWidth="1"/>
    <col min="265" max="265" width="7.7109375" style="322" bestFit="1" customWidth="1"/>
    <col min="266" max="512" width="9.140625" style="322"/>
    <col min="513" max="513" width="17.5703125" style="322" customWidth="1"/>
    <col min="514" max="514" width="12.28515625" style="322" customWidth="1"/>
    <col min="515" max="515" width="31" style="322" customWidth="1"/>
    <col min="516" max="516" width="16.28515625" style="322" customWidth="1"/>
    <col min="517" max="517" width="8.28515625" style="322" bestFit="1" customWidth="1"/>
    <col min="518" max="518" width="14" style="322" customWidth="1"/>
    <col min="519" max="519" width="7.7109375" style="322" bestFit="1" customWidth="1"/>
    <col min="520" max="520" width="18.5703125" style="322" bestFit="1" customWidth="1"/>
    <col min="521" max="521" width="7.7109375" style="322" bestFit="1" customWidth="1"/>
    <col min="522" max="768" width="9.140625" style="322"/>
    <col min="769" max="769" width="17.5703125" style="322" customWidth="1"/>
    <col min="770" max="770" width="12.28515625" style="322" customWidth="1"/>
    <col min="771" max="771" width="31" style="322" customWidth="1"/>
    <col min="772" max="772" width="16.28515625" style="322" customWidth="1"/>
    <col min="773" max="773" width="8.28515625" style="322" bestFit="1" customWidth="1"/>
    <col min="774" max="774" width="14" style="322" customWidth="1"/>
    <col min="775" max="775" width="7.7109375" style="322" bestFit="1" customWidth="1"/>
    <col min="776" max="776" width="18.5703125" style="322" bestFit="1" customWidth="1"/>
    <col min="777" max="777" width="7.7109375" style="322" bestFit="1" customWidth="1"/>
    <col min="778" max="1024" width="9.140625" style="322"/>
    <col min="1025" max="1025" width="17.5703125" style="322" customWidth="1"/>
    <col min="1026" max="1026" width="12.28515625" style="322" customWidth="1"/>
    <col min="1027" max="1027" width="31" style="322" customWidth="1"/>
    <col min="1028" max="1028" width="16.28515625" style="322" customWidth="1"/>
    <col min="1029" max="1029" width="8.28515625" style="322" bestFit="1" customWidth="1"/>
    <col min="1030" max="1030" width="14" style="322" customWidth="1"/>
    <col min="1031" max="1031" width="7.7109375" style="322" bestFit="1" customWidth="1"/>
    <col min="1032" max="1032" width="18.5703125" style="322" bestFit="1" customWidth="1"/>
    <col min="1033" max="1033" width="7.7109375" style="322" bestFit="1" customWidth="1"/>
    <col min="1034" max="1280" width="9.140625" style="322"/>
    <col min="1281" max="1281" width="17.5703125" style="322" customWidth="1"/>
    <col min="1282" max="1282" width="12.28515625" style="322" customWidth="1"/>
    <col min="1283" max="1283" width="31" style="322" customWidth="1"/>
    <col min="1284" max="1284" width="16.28515625" style="322" customWidth="1"/>
    <col min="1285" max="1285" width="8.28515625" style="322" bestFit="1" customWidth="1"/>
    <col min="1286" max="1286" width="14" style="322" customWidth="1"/>
    <col min="1287" max="1287" width="7.7109375" style="322" bestFit="1" customWidth="1"/>
    <col min="1288" max="1288" width="18.5703125" style="322" bestFit="1" customWidth="1"/>
    <col min="1289" max="1289" width="7.7109375" style="322" bestFit="1" customWidth="1"/>
    <col min="1290" max="1536" width="9.140625" style="322"/>
    <col min="1537" max="1537" width="17.5703125" style="322" customWidth="1"/>
    <col min="1538" max="1538" width="12.28515625" style="322" customWidth="1"/>
    <col min="1539" max="1539" width="31" style="322" customWidth="1"/>
    <col min="1540" max="1540" width="16.28515625" style="322" customWidth="1"/>
    <col min="1541" max="1541" width="8.28515625" style="322" bestFit="1" customWidth="1"/>
    <col min="1542" max="1542" width="14" style="322" customWidth="1"/>
    <col min="1543" max="1543" width="7.7109375" style="322" bestFit="1" customWidth="1"/>
    <col min="1544" max="1544" width="18.5703125" style="322" bestFit="1" customWidth="1"/>
    <col min="1545" max="1545" width="7.7109375" style="322" bestFit="1" customWidth="1"/>
    <col min="1546" max="1792" width="9.140625" style="322"/>
    <col min="1793" max="1793" width="17.5703125" style="322" customWidth="1"/>
    <col min="1794" max="1794" width="12.28515625" style="322" customWidth="1"/>
    <col min="1795" max="1795" width="31" style="322" customWidth="1"/>
    <col min="1796" max="1796" width="16.28515625" style="322" customWidth="1"/>
    <col min="1797" max="1797" width="8.28515625" style="322" bestFit="1" customWidth="1"/>
    <col min="1798" max="1798" width="14" style="322" customWidth="1"/>
    <col min="1799" max="1799" width="7.7109375" style="322" bestFit="1" customWidth="1"/>
    <col min="1800" max="1800" width="18.5703125" style="322" bestFit="1" customWidth="1"/>
    <col min="1801" max="1801" width="7.7109375" style="322" bestFit="1" customWidth="1"/>
    <col min="1802" max="2048" width="9.140625" style="322"/>
    <col min="2049" max="2049" width="17.5703125" style="322" customWidth="1"/>
    <col min="2050" max="2050" width="12.28515625" style="322" customWidth="1"/>
    <col min="2051" max="2051" width="31" style="322" customWidth="1"/>
    <col min="2052" max="2052" width="16.28515625" style="322" customWidth="1"/>
    <col min="2053" max="2053" width="8.28515625" style="322" bestFit="1" customWidth="1"/>
    <col min="2054" max="2054" width="14" style="322" customWidth="1"/>
    <col min="2055" max="2055" width="7.7109375" style="322" bestFit="1" customWidth="1"/>
    <col min="2056" max="2056" width="18.5703125" style="322" bestFit="1" customWidth="1"/>
    <col min="2057" max="2057" width="7.7109375" style="322" bestFit="1" customWidth="1"/>
    <col min="2058" max="2304" width="9.140625" style="322"/>
    <col min="2305" max="2305" width="17.5703125" style="322" customWidth="1"/>
    <col min="2306" max="2306" width="12.28515625" style="322" customWidth="1"/>
    <col min="2307" max="2307" width="31" style="322" customWidth="1"/>
    <col min="2308" max="2308" width="16.28515625" style="322" customWidth="1"/>
    <col min="2309" max="2309" width="8.28515625" style="322" bestFit="1" customWidth="1"/>
    <col min="2310" max="2310" width="14" style="322" customWidth="1"/>
    <col min="2311" max="2311" width="7.7109375" style="322" bestFit="1" customWidth="1"/>
    <col min="2312" max="2312" width="18.5703125" style="322" bestFit="1" customWidth="1"/>
    <col min="2313" max="2313" width="7.7109375" style="322" bestFit="1" customWidth="1"/>
    <col min="2314" max="2560" width="9.140625" style="322"/>
    <col min="2561" max="2561" width="17.5703125" style="322" customWidth="1"/>
    <col min="2562" max="2562" width="12.28515625" style="322" customWidth="1"/>
    <col min="2563" max="2563" width="31" style="322" customWidth="1"/>
    <col min="2564" max="2564" width="16.28515625" style="322" customWidth="1"/>
    <col min="2565" max="2565" width="8.28515625" style="322" bestFit="1" customWidth="1"/>
    <col min="2566" max="2566" width="14" style="322" customWidth="1"/>
    <col min="2567" max="2567" width="7.7109375" style="322" bestFit="1" customWidth="1"/>
    <col min="2568" max="2568" width="18.5703125" style="322" bestFit="1" customWidth="1"/>
    <col min="2569" max="2569" width="7.7109375" style="322" bestFit="1" customWidth="1"/>
    <col min="2570" max="2816" width="9.140625" style="322"/>
    <col min="2817" max="2817" width="17.5703125" style="322" customWidth="1"/>
    <col min="2818" max="2818" width="12.28515625" style="322" customWidth="1"/>
    <col min="2819" max="2819" width="31" style="322" customWidth="1"/>
    <col min="2820" max="2820" width="16.28515625" style="322" customWidth="1"/>
    <col min="2821" max="2821" width="8.28515625" style="322" bestFit="1" customWidth="1"/>
    <col min="2822" max="2822" width="14" style="322" customWidth="1"/>
    <col min="2823" max="2823" width="7.7109375" style="322" bestFit="1" customWidth="1"/>
    <col min="2824" max="2824" width="18.5703125" style="322" bestFit="1" customWidth="1"/>
    <col min="2825" max="2825" width="7.7109375" style="322" bestFit="1" customWidth="1"/>
    <col min="2826" max="3072" width="9.140625" style="322"/>
    <col min="3073" max="3073" width="17.5703125" style="322" customWidth="1"/>
    <col min="3074" max="3074" width="12.28515625" style="322" customWidth="1"/>
    <col min="3075" max="3075" width="31" style="322" customWidth="1"/>
    <col min="3076" max="3076" width="16.28515625" style="322" customWidth="1"/>
    <col min="3077" max="3077" width="8.28515625" style="322" bestFit="1" customWidth="1"/>
    <col min="3078" max="3078" width="14" style="322" customWidth="1"/>
    <col min="3079" max="3079" width="7.7109375" style="322" bestFit="1" customWidth="1"/>
    <col min="3080" max="3080" width="18.5703125" style="322" bestFit="1" customWidth="1"/>
    <col min="3081" max="3081" width="7.7109375" style="322" bestFit="1" customWidth="1"/>
    <col min="3082" max="3328" width="9.140625" style="322"/>
    <col min="3329" max="3329" width="17.5703125" style="322" customWidth="1"/>
    <col min="3330" max="3330" width="12.28515625" style="322" customWidth="1"/>
    <col min="3331" max="3331" width="31" style="322" customWidth="1"/>
    <col min="3332" max="3332" width="16.28515625" style="322" customWidth="1"/>
    <col min="3333" max="3333" width="8.28515625" style="322" bestFit="1" customWidth="1"/>
    <col min="3334" max="3334" width="14" style="322" customWidth="1"/>
    <col min="3335" max="3335" width="7.7109375" style="322" bestFit="1" customWidth="1"/>
    <col min="3336" max="3336" width="18.5703125" style="322" bestFit="1" customWidth="1"/>
    <col min="3337" max="3337" width="7.7109375" style="322" bestFit="1" customWidth="1"/>
    <col min="3338" max="3584" width="9.140625" style="322"/>
    <col min="3585" max="3585" width="17.5703125" style="322" customWidth="1"/>
    <col min="3586" max="3586" width="12.28515625" style="322" customWidth="1"/>
    <col min="3587" max="3587" width="31" style="322" customWidth="1"/>
    <col min="3588" max="3588" width="16.28515625" style="322" customWidth="1"/>
    <col min="3589" max="3589" width="8.28515625" style="322" bestFit="1" customWidth="1"/>
    <col min="3590" max="3590" width="14" style="322" customWidth="1"/>
    <col min="3591" max="3591" width="7.7109375" style="322" bestFit="1" customWidth="1"/>
    <col min="3592" max="3592" width="18.5703125" style="322" bestFit="1" customWidth="1"/>
    <col min="3593" max="3593" width="7.7109375" style="322" bestFit="1" customWidth="1"/>
    <col min="3594" max="3840" width="9.140625" style="322"/>
    <col min="3841" max="3841" width="17.5703125" style="322" customWidth="1"/>
    <col min="3842" max="3842" width="12.28515625" style="322" customWidth="1"/>
    <col min="3843" max="3843" width="31" style="322" customWidth="1"/>
    <col min="3844" max="3844" width="16.28515625" style="322" customWidth="1"/>
    <col min="3845" max="3845" width="8.28515625" style="322" bestFit="1" customWidth="1"/>
    <col min="3846" max="3846" width="14" style="322" customWidth="1"/>
    <col min="3847" max="3847" width="7.7109375" style="322" bestFit="1" customWidth="1"/>
    <col min="3848" max="3848" width="18.5703125" style="322" bestFit="1" customWidth="1"/>
    <col min="3849" max="3849" width="7.7109375" style="322" bestFit="1" customWidth="1"/>
    <col min="3850" max="4096" width="9.140625" style="322"/>
    <col min="4097" max="4097" width="17.5703125" style="322" customWidth="1"/>
    <col min="4098" max="4098" width="12.28515625" style="322" customWidth="1"/>
    <col min="4099" max="4099" width="31" style="322" customWidth="1"/>
    <col min="4100" max="4100" width="16.28515625" style="322" customWidth="1"/>
    <col min="4101" max="4101" width="8.28515625" style="322" bestFit="1" customWidth="1"/>
    <col min="4102" max="4102" width="14" style="322" customWidth="1"/>
    <col min="4103" max="4103" width="7.7109375" style="322" bestFit="1" customWidth="1"/>
    <col min="4104" max="4104" width="18.5703125" style="322" bestFit="1" customWidth="1"/>
    <col min="4105" max="4105" width="7.7109375" style="322" bestFit="1" customWidth="1"/>
    <col min="4106" max="4352" width="9.140625" style="322"/>
    <col min="4353" max="4353" width="17.5703125" style="322" customWidth="1"/>
    <col min="4354" max="4354" width="12.28515625" style="322" customWidth="1"/>
    <col min="4355" max="4355" width="31" style="322" customWidth="1"/>
    <col min="4356" max="4356" width="16.28515625" style="322" customWidth="1"/>
    <col min="4357" max="4357" width="8.28515625" style="322" bestFit="1" customWidth="1"/>
    <col min="4358" max="4358" width="14" style="322" customWidth="1"/>
    <col min="4359" max="4359" width="7.7109375" style="322" bestFit="1" customWidth="1"/>
    <col min="4360" max="4360" width="18.5703125" style="322" bestFit="1" customWidth="1"/>
    <col min="4361" max="4361" width="7.7109375" style="322" bestFit="1" customWidth="1"/>
    <col min="4362" max="4608" width="9.140625" style="322"/>
    <col min="4609" max="4609" width="17.5703125" style="322" customWidth="1"/>
    <col min="4610" max="4610" width="12.28515625" style="322" customWidth="1"/>
    <col min="4611" max="4611" width="31" style="322" customWidth="1"/>
    <col min="4612" max="4612" width="16.28515625" style="322" customWidth="1"/>
    <col min="4613" max="4613" width="8.28515625" style="322" bestFit="1" customWidth="1"/>
    <col min="4614" max="4614" width="14" style="322" customWidth="1"/>
    <col min="4615" max="4615" width="7.7109375" style="322" bestFit="1" customWidth="1"/>
    <col min="4616" max="4616" width="18.5703125" style="322" bestFit="1" customWidth="1"/>
    <col min="4617" max="4617" width="7.7109375" style="322" bestFit="1" customWidth="1"/>
    <col min="4618" max="4864" width="9.140625" style="322"/>
    <col min="4865" max="4865" width="17.5703125" style="322" customWidth="1"/>
    <col min="4866" max="4866" width="12.28515625" style="322" customWidth="1"/>
    <col min="4867" max="4867" width="31" style="322" customWidth="1"/>
    <col min="4868" max="4868" width="16.28515625" style="322" customWidth="1"/>
    <col min="4869" max="4869" width="8.28515625" style="322" bestFit="1" customWidth="1"/>
    <col min="4870" max="4870" width="14" style="322" customWidth="1"/>
    <col min="4871" max="4871" width="7.7109375" style="322" bestFit="1" customWidth="1"/>
    <col min="4872" max="4872" width="18.5703125" style="322" bestFit="1" customWidth="1"/>
    <col min="4873" max="4873" width="7.7109375" style="322" bestFit="1" customWidth="1"/>
    <col min="4874" max="5120" width="9.140625" style="322"/>
    <col min="5121" max="5121" width="17.5703125" style="322" customWidth="1"/>
    <col min="5122" max="5122" width="12.28515625" style="322" customWidth="1"/>
    <col min="5123" max="5123" width="31" style="322" customWidth="1"/>
    <col min="5124" max="5124" width="16.28515625" style="322" customWidth="1"/>
    <col min="5125" max="5125" width="8.28515625" style="322" bestFit="1" customWidth="1"/>
    <col min="5126" max="5126" width="14" style="322" customWidth="1"/>
    <col min="5127" max="5127" width="7.7109375" style="322" bestFit="1" customWidth="1"/>
    <col min="5128" max="5128" width="18.5703125" style="322" bestFit="1" customWidth="1"/>
    <col min="5129" max="5129" width="7.7109375" style="322" bestFit="1" customWidth="1"/>
    <col min="5130" max="5376" width="9.140625" style="322"/>
    <col min="5377" max="5377" width="17.5703125" style="322" customWidth="1"/>
    <col min="5378" max="5378" width="12.28515625" style="322" customWidth="1"/>
    <col min="5379" max="5379" width="31" style="322" customWidth="1"/>
    <col min="5380" max="5380" width="16.28515625" style="322" customWidth="1"/>
    <col min="5381" max="5381" width="8.28515625" style="322" bestFit="1" customWidth="1"/>
    <col min="5382" max="5382" width="14" style="322" customWidth="1"/>
    <col min="5383" max="5383" width="7.7109375" style="322" bestFit="1" customWidth="1"/>
    <col min="5384" max="5384" width="18.5703125" style="322" bestFit="1" customWidth="1"/>
    <col min="5385" max="5385" width="7.7109375" style="322" bestFit="1" customWidth="1"/>
    <col min="5386" max="5632" width="9.140625" style="322"/>
    <col min="5633" max="5633" width="17.5703125" style="322" customWidth="1"/>
    <col min="5634" max="5634" width="12.28515625" style="322" customWidth="1"/>
    <col min="5635" max="5635" width="31" style="322" customWidth="1"/>
    <col min="5636" max="5636" width="16.28515625" style="322" customWidth="1"/>
    <col min="5637" max="5637" width="8.28515625" style="322" bestFit="1" customWidth="1"/>
    <col min="5638" max="5638" width="14" style="322" customWidth="1"/>
    <col min="5639" max="5639" width="7.7109375" style="322" bestFit="1" customWidth="1"/>
    <col min="5640" max="5640" width="18.5703125" style="322" bestFit="1" customWidth="1"/>
    <col min="5641" max="5641" width="7.7109375" style="322" bestFit="1" customWidth="1"/>
    <col min="5642" max="5888" width="9.140625" style="322"/>
    <col min="5889" max="5889" width="17.5703125" style="322" customWidth="1"/>
    <col min="5890" max="5890" width="12.28515625" style="322" customWidth="1"/>
    <col min="5891" max="5891" width="31" style="322" customWidth="1"/>
    <col min="5892" max="5892" width="16.28515625" style="322" customWidth="1"/>
    <col min="5893" max="5893" width="8.28515625" style="322" bestFit="1" customWidth="1"/>
    <col min="5894" max="5894" width="14" style="322" customWidth="1"/>
    <col min="5895" max="5895" width="7.7109375" style="322" bestFit="1" customWidth="1"/>
    <col min="5896" max="5896" width="18.5703125" style="322" bestFit="1" customWidth="1"/>
    <col min="5897" max="5897" width="7.7109375" style="322" bestFit="1" customWidth="1"/>
    <col min="5898" max="6144" width="9.140625" style="322"/>
    <col min="6145" max="6145" width="17.5703125" style="322" customWidth="1"/>
    <col min="6146" max="6146" width="12.28515625" style="322" customWidth="1"/>
    <col min="6147" max="6147" width="31" style="322" customWidth="1"/>
    <col min="6148" max="6148" width="16.28515625" style="322" customWidth="1"/>
    <col min="6149" max="6149" width="8.28515625" style="322" bestFit="1" customWidth="1"/>
    <col min="6150" max="6150" width="14" style="322" customWidth="1"/>
    <col min="6151" max="6151" width="7.7109375" style="322" bestFit="1" customWidth="1"/>
    <col min="6152" max="6152" width="18.5703125" style="322" bestFit="1" customWidth="1"/>
    <col min="6153" max="6153" width="7.7109375" style="322" bestFit="1" customWidth="1"/>
    <col min="6154" max="6400" width="9.140625" style="322"/>
    <col min="6401" max="6401" width="17.5703125" style="322" customWidth="1"/>
    <col min="6402" max="6402" width="12.28515625" style="322" customWidth="1"/>
    <col min="6403" max="6403" width="31" style="322" customWidth="1"/>
    <col min="6404" max="6404" width="16.28515625" style="322" customWidth="1"/>
    <col min="6405" max="6405" width="8.28515625" style="322" bestFit="1" customWidth="1"/>
    <col min="6406" max="6406" width="14" style="322" customWidth="1"/>
    <col min="6407" max="6407" width="7.7109375" style="322" bestFit="1" customWidth="1"/>
    <col min="6408" max="6408" width="18.5703125" style="322" bestFit="1" customWidth="1"/>
    <col min="6409" max="6409" width="7.7109375" style="322" bestFit="1" customWidth="1"/>
    <col min="6410" max="6656" width="9.140625" style="322"/>
    <col min="6657" max="6657" width="17.5703125" style="322" customWidth="1"/>
    <col min="6658" max="6658" width="12.28515625" style="322" customWidth="1"/>
    <col min="6659" max="6659" width="31" style="322" customWidth="1"/>
    <col min="6660" max="6660" width="16.28515625" style="322" customWidth="1"/>
    <col min="6661" max="6661" width="8.28515625" style="322" bestFit="1" customWidth="1"/>
    <col min="6662" max="6662" width="14" style="322" customWidth="1"/>
    <col min="6663" max="6663" width="7.7109375" style="322" bestFit="1" customWidth="1"/>
    <col min="6664" max="6664" width="18.5703125" style="322" bestFit="1" customWidth="1"/>
    <col min="6665" max="6665" width="7.7109375" style="322" bestFit="1" customWidth="1"/>
    <col min="6666" max="6912" width="9.140625" style="322"/>
    <col min="6913" max="6913" width="17.5703125" style="322" customWidth="1"/>
    <col min="6914" max="6914" width="12.28515625" style="322" customWidth="1"/>
    <col min="6915" max="6915" width="31" style="322" customWidth="1"/>
    <col min="6916" max="6916" width="16.28515625" style="322" customWidth="1"/>
    <col min="6917" max="6917" width="8.28515625" style="322" bestFit="1" customWidth="1"/>
    <col min="6918" max="6918" width="14" style="322" customWidth="1"/>
    <col min="6919" max="6919" width="7.7109375" style="322" bestFit="1" customWidth="1"/>
    <col min="6920" max="6920" width="18.5703125" style="322" bestFit="1" customWidth="1"/>
    <col min="6921" max="6921" width="7.7109375" style="322" bestFit="1" customWidth="1"/>
    <col min="6922" max="7168" width="9.140625" style="322"/>
    <col min="7169" max="7169" width="17.5703125" style="322" customWidth="1"/>
    <col min="7170" max="7170" width="12.28515625" style="322" customWidth="1"/>
    <col min="7171" max="7171" width="31" style="322" customWidth="1"/>
    <col min="7172" max="7172" width="16.28515625" style="322" customWidth="1"/>
    <col min="7173" max="7173" width="8.28515625" style="322" bestFit="1" customWidth="1"/>
    <col min="7174" max="7174" width="14" style="322" customWidth="1"/>
    <col min="7175" max="7175" width="7.7109375" style="322" bestFit="1" customWidth="1"/>
    <col min="7176" max="7176" width="18.5703125" style="322" bestFit="1" customWidth="1"/>
    <col min="7177" max="7177" width="7.7109375" style="322" bestFit="1" customWidth="1"/>
    <col min="7178" max="7424" width="9.140625" style="322"/>
    <col min="7425" max="7425" width="17.5703125" style="322" customWidth="1"/>
    <col min="7426" max="7426" width="12.28515625" style="322" customWidth="1"/>
    <col min="7427" max="7427" width="31" style="322" customWidth="1"/>
    <col min="7428" max="7428" width="16.28515625" style="322" customWidth="1"/>
    <col min="7429" max="7429" width="8.28515625" style="322" bestFit="1" customWidth="1"/>
    <col min="7430" max="7430" width="14" style="322" customWidth="1"/>
    <col min="7431" max="7431" width="7.7109375" style="322" bestFit="1" customWidth="1"/>
    <col min="7432" max="7432" width="18.5703125" style="322" bestFit="1" customWidth="1"/>
    <col min="7433" max="7433" width="7.7109375" style="322" bestFit="1" customWidth="1"/>
    <col min="7434" max="7680" width="9.140625" style="322"/>
    <col min="7681" max="7681" width="17.5703125" style="322" customWidth="1"/>
    <col min="7682" max="7682" width="12.28515625" style="322" customWidth="1"/>
    <col min="7683" max="7683" width="31" style="322" customWidth="1"/>
    <col min="7684" max="7684" width="16.28515625" style="322" customWidth="1"/>
    <col min="7685" max="7685" width="8.28515625" style="322" bestFit="1" customWidth="1"/>
    <col min="7686" max="7686" width="14" style="322" customWidth="1"/>
    <col min="7687" max="7687" width="7.7109375" style="322" bestFit="1" customWidth="1"/>
    <col min="7688" max="7688" width="18.5703125" style="322" bestFit="1" customWidth="1"/>
    <col min="7689" max="7689" width="7.7109375" style="322" bestFit="1" customWidth="1"/>
    <col min="7690" max="7936" width="9.140625" style="322"/>
    <col min="7937" max="7937" width="17.5703125" style="322" customWidth="1"/>
    <col min="7938" max="7938" width="12.28515625" style="322" customWidth="1"/>
    <col min="7939" max="7939" width="31" style="322" customWidth="1"/>
    <col min="7940" max="7940" width="16.28515625" style="322" customWidth="1"/>
    <col min="7941" max="7941" width="8.28515625" style="322" bestFit="1" customWidth="1"/>
    <col min="7942" max="7942" width="14" style="322" customWidth="1"/>
    <col min="7943" max="7943" width="7.7109375" style="322" bestFit="1" customWidth="1"/>
    <col min="7944" max="7944" width="18.5703125" style="322" bestFit="1" customWidth="1"/>
    <col min="7945" max="7945" width="7.7109375" style="322" bestFit="1" customWidth="1"/>
    <col min="7946" max="8192" width="9.140625" style="322"/>
    <col min="8193" max="8193" width="17.5703125" style="322" customWidth="1"/>
    <col min="8194" max="8194" width="12.28515625" style="322" customWidth="1"/>
    <col min="8195" max="8195" width="31" style="322" customWidth="1"/>
    <col min="8196" max="8196" width="16.28515625" style="322" customWidth="1"/>
    <col min="8197" max="8197" width="8.28515625" style="322" bestFit="1" customWidth="1"/>
    <col min="8198" max="8198" width="14" style="322" customWidth="1"/>
    <col min="8199" max="8199" width="7.7109375" style="322" bestFit="1" customWidth="1"/>
    <col min="8200" max="8200" width="18.5703125" style="322" bestFit="1" customWidth="1"/>
    <col min="8201" max="8201" width="7.7109375" style="322" bestFit="1" customWidth="1"/>
    <col min="8202" max="8448" width="9.140625" style="322"/>
    <col min="8449" max="8449" width="17.5703125" style="322" customWidth="1"/>
    <col min="8450" max="8450" width="12.28515625" style="322" customWidth="1"/>
    <col min="8451" max="8451" width="31" style="322" customWidth="1"/>
    <col min="8452" max="8452" width="16.28515625" style="322" customWidth="1"/>
    <col min="8453" max="8453" width="8.28515625" style="322" bestFit="1" customWidth="1"/>
    <col min="8454" max="8454" width="14" style="322" customWidth="1"/>
    <col min="8455" max="8455" width="7.7109375" style="322" bestFit="1" customWidth="1"/>
    <col min="8456" max="8456" width="18.5703125" style="322" bestFit="1" customWidth="1"/>
    <col min="8457" max="8457" width="7.7109375" style="322" bestFit="1" customWidth="1"/>
    <col min="8458" max="8704" width="9.140625" style="322"/>
    <col min="8705" max="8705" width="17.5703125" style="322" customWidth="1"/>
    <col min="8706" max="8706" width="12.28515625" style="322" customWidth="1"/>
    <col min="8707" max="8707" width="31" style="322" customWidth="1"/>
    <col min="8708" max="8708" width="16.28515625" style="322" customWidth="1"/>
    <col min="8709" max="8709" width="8.28515625" style="322" bestFit="1" customWidth="1"/>
    <col min="8710" max="8710" width="14" style="322" customWidth="1"/>
    <col min="8711" max="8711" width="7.7109375" style="322" bestFit="1" customWidth="1"/>
    <col min="8712" max="8712" width="18.5703125" style="322" bestFit="1" customWidth="1"/>
    <col min="8713" max="8713" width="7.7109375" style="322" bestFit="1" customWidth="1"/>
    <col min="8714" max="8960" width="9.140625" style="322"/>
    <col min="8961" max="8961" width="17.5703125" style="322" customWidth="1"/>
    <col min="8962" max="8962" width="12.28515625" style="322" customWidth="1"/>
    <col min="8963" max="8963" width="31" style="322" customWidth="1"/>
    <col min="8964" max="8964" width="16.28515625" style="322" customWidth="1"/>
    <col min="8965" max="8965" width="8.28515625" style="322" bestFit="1" customWidth="1"/>
    <col min="8966" max="8966" width="14" style="322" customWidth="1"/>
    <col min="8967" max="8967" width="7.7109375" style="322" bestFit="1" customWidth="1"/>
    <col min="8968" max="8968" width="18.5703125" style="322" bestFit="1" customWidth="1"/>
    <col min="8969" max="8969" width="7.7109375" style="322" bestFit="1" customWidth="1"/>
    <col min="8970" max="9216" width="9.140625" style="322"/>
    <col min="9217" max="9217" width="17.5703125" style="322" customWidth="1"/>
    <col min="9218" max="9218" width="12.28515625" style="322" customWidth="1"/>
    <col min="9219" max="9219" width="31" style="322" customWidth="1"/>
    <col min="9220" max="9220" width="16.28515625" style="322" customWidth="1"/>
    <col min="9221" max="9221" width="8.28515625" style="322" bestFit="1" customWidth="1"/>
    <col min="9222" max="9222" width="14" style="322" customWidth="1"/>
    <col min="9223" max="9223" width="7.7109375" style="322" bestFit="1" customWidth="1"/>
    <col min="9224" max="9224" width="18.5703125" style="322" bestFit="1" customWidth="1"/>
    <col min="9225" max="9225" width="7.7109375" style="322" bestFit="1" customWidth="1"/>
    <col min="9226" max="9472" width="9.140625" style="322"/>
    <col min="9473" max="9473" width="17.5703125" style="322" customWidth="1"/>
    <col min="9474" max="9474" width="12.28515625" style="322" customWidth="1"/>
    <col min="9475" max="9475" width="31" style="322" customWidth="1"/>
    <col min="9476" max="9476" width="16.28515625" style="322" customWidth="1"/>
    <col min="9477" max="9477" width="8.28515625" style="322" bestFit="1" customWidth="1"/>
    <col min="9478" max="9478" width="14" style="322" customWidth="1"/>
    <col min="9479" max="9479" width="7.7109375" style="322" bestFit="1" customWidth="1"/>
    <col min="9480" max="9480" width="18.5703125" style="322" bestFit="1" customWidth="1"/>
    <col min="9481" max="9481" width="7.7109375" style="322" bestFit="1" customWidth="1"/>
    <col min="9482" max="9728" width="9.140625" style="322"/>
    <col min="9729" max="9729" width="17.5703125" style="322" customWidth="1"/>
    <col min="9730" max="9730" width="12.28515625" style="322" customWidth="1"/>
    <col min="9731" max="9731" width="31" style="322" customWidth="1"/>
    <col min="9732" max="9732" width="16.28515625" style="322" customWidth="1"/>
    <col min="9733" max="9733" width="8.28515625" style="322" bestFit="1" customWidth="1"/>
    <col min="9734" max="9734" width="14" style="322" customWidth="1"/>
    <col min="9735" max="9735" width="7.7109375" style="322" bestFit="1" customWidth="1"/>
    <col min="9736" max="9736" width="18.5703125" style="322" bestFit="1" customWidth="1"/>
    <col min="9737" max="9737" width="7.7109375" style="322" bestFit="1" customWidth="1"/>
    <col min="9738" max="9984" width="9.140625" style="322"/>
    <col min="9985" max="9985" width="17.5703125" style="322" customWidth="1"/>
    <col min="9986" max="9986" width="12.28515625" style="322" customWidth="1"/>
    <col min="9987" max="9987" width="31" style="322" customWidth="1"/>
    <col min="9988" max="9988" width="16.28515625" style="322" customWidth="1"/>
    <col min="9989" max="9989" width="8.28515625" style="322" bestFit="1" customWidth="1"/>
    <col min="9990" max="9990" width="14" style="322" customWidth="1"/>
    <col min="9991" max="9991" width="7.7109375" style="322" bestFit="1" customWidth="1"/>
    <col min="9992" max="9992" width="18.5703125" style="322" bestFit="1" customWidth="1"/>
    <col min="9993" max="9993" width="7.7109375" style="322" bestFit="1" customWidth="1"/>
    <col min="9994" max="10240" width="9.140625" style="322"/>
    <col min="10241" max="10241" width="17.5703125" style="322" customWidth="1"/>
    <col min="10242" max="10242" width="12.28515625" style="322" customWidth="1"/>
    <col min="10243" max="10243" width="31" style="322" customWidth="1"/>
    <col min="10244" max="10244" width="16.28515625" style="322" customWidth="1"/>
    <col min="10245" max="10245" width="8.28515625" style="322" bestFit="1" customWidth="1"/>
    <col min="10246" max="10246" width="14" style="322" customWidth="1"/>
    <col min="10247" max="10247" width="7.7109375" style="322" bestFit="1" customWidth="1"/>
    <col min="10248" max="10248" width="18.5703125" style="322" bestFit="1" customWidth="1"/>
    <col min="10249" max="10249" width="7.7109375" style="322" bestFit="1" customWidth="1"/>
    <col min="10250" max="10496" width="9.140625" style="322"/>
    <col min="10497" max="10497" width="17.5703125" style="322" customWidth="1"/>
    <col min="10498" max="10498" width="12.28515625" style="322" customWidth="1"/>
    <col min="10499" max="10499" width="31" style="322" customWidth="1"/>
    <col min="10500" max="10500" width="16.28515625" style="322" customWidth="1"/>
    <col min="10501" max="10501" width="8.28515625" style="322" bestFit="1" customWidth="1"/>
    <col min="10502" max="10502" width="14" style="322" customWidth="1"/>
    <col min="10503" max="10503" width="7.7109375" style="322" bestFit="1" customWidth="1"/>
    <col min="10504" max="10504" width="18.5703125" style="322" bestFit="1" customWidth="1"/>
    <col min="10505" max="10505" width="7.7109375" style="322" bestFit="1" customWidth="1"/>
    <col min="10506" max="10752" width="9.140625" style="322"/>
    <col min="10753" max="10753" width="17.5703125" style="322" customWidth="1"/>
    <col min="10754" max="10754" width="12.28515625" style="322" customWidth="1"/>
    <col min="10755" max="10755" width="31" style="322" customWidth="1"/>
    <col min="10756" max="10756" width="16.28515625" style="322" customWidth="1"/>
    <col min="10757" max="10757" width="8.28515625" style="322" bestFit="1" customWidth="1"/>
    <col min="10758" max="10758" width="14" style="322" customWidth="1"/>
    <col min="10759" max="10759" width="7.7109375" style="322" bestFit="1" customWidth="1"/>
    <col min="10760" max="10760" width="18.5703125" style="322" bestFit="1" customWidth="1"/>
    <col min="10761" max="10761" width="7.7109375" style="322" bestFit="1" customWidth="1"/>
    <col min="10762" max="11008" width="9.140625" style="322"/>
    <col min="11009" max="11009" width="17.5703125" style="322" customWidth="1"/>
    <col min="11010" max="11010" width="12.28515625" style="322" customWidth="1"/>
    <col min="11011" max="11011" width="31" style="322" customWidth="1"/>
    <col min="11012" max="11012" width="16.28515625" style="322" customWidth="1"/>
    <col min="11013" max="11013" width="8.28515625" style="322" bestFit="1" customWidth="1"/>
    <col min="11014" max="11014" width="14" style="322" customWidth="1"/>
    <col min="11015" max="11015" width="7.7109375" style="322" bestFit="1" customWidth="1"/>
    <col min="11016" max="11016" width="18.5703125" style="322" bestFit="1" customWidth="1"/>
    <col min="11017" max="11017" width="7.7109375" style="322" bestFit="1" customWidth="1"/>
    <col min="11018" max="11264" width="9.140625" style="322"/>
    <col min="11265" max="11265" width="17.5703125" style="322" customWidth="1"/>
    <col min="11266" max="11266" width="12.28515625" style="322" customWidth="1"/>
    <col min="11267" max="11267" width="31" style="322" customWidth="1"/>
    <col min="11268" max="11268" width="16.28515625" style="322" customWidth="1"/>
    <col min="11269" max="11269" width="8.28515625" style="322" bestFit="1" customWidth="1"/>
    <col min="11270" max="11270" width="14" style="322" customWidth="1"/>
    <col min="11271" max="11271" width="7.7109375" style="322" bestFit="1" customWidth="1"/>
    <col min="11272" max="11272" width="18.5703125" style="322" bestFit="1" customWidth="1"/>
    <col min="11273" max="11273" width="7.7109375" style="322" bestFit="1" customWidth="1"/>
    <col min="11274" max="11520" width="9.140625" style="322"/>
    <col min="11521" max="11521" width="17.5703125" style="322" customWidth="1"/>
    <col min="11522" max="11522" width="12.28515625" style="322" customWidth="1"/>
    <col min="11523" max="11523" width="31" style="322" customWidth="1"/>
    <col min="11524" max="11524" width="16.28515625" style="322" customWidth="1"/>
    <col min="11525" max="11525" width="8.28515625" style="322" bestFit="1" customWidth="1"/>
    <col min="11526" max="11526" width="14" style="322" customWidth="1"/>
    <col min="11527" max="11527" width="7.7109375" style="322" bestFit="1" customWidth="1"/>
    <col min="11528" max="11528" width="18.5703125" style="322" bestFit="1" customWidth="1"/>
    <col min="11529" max="11529" width="7.7109375" style="322" bestFit="1" customWidth="1"/>
    <col min="11530" max="11776" width="9.140625" style="322"/>
    <col min="11777" max="11777" width="17.5703125" style="322" customWidth="1"/>
    <col min="11778" max="11778" width="12.28515625" style="322" customWidth="1"/>
    <col min="11779" max="11779" width="31" style="322" customWidth="1"/>
    <col min="11780" max="11780" width="16.28515625" style="322" customWidth="1"/>
    <col min="11781" max="11781" width="8.28515625" style="322" bestFit="1" customWidth="1"/>
    <col min="11782" max="11782" width="14" style="322" customWidth="1"/>
    <col min="11783" max="11783" width="7.7109375" style="322" bestFit="1" customWidth="1"/>
    <col min="11784" max="11784" width="18.5703125" style="322" bestFit="1" customWidth="1"/>
    <col min="11785" max="11785" width="7.7109375" style="322" bestFit="1" customWidth="1"/>
    <col min="11786" max="12032" width="9.140625" style="322"/>
    <col min="12033" max="12033" width="17.5703125" style="322" customWidth="1"/>
    <col min="12034" max="12034" width="12.28515625" style="322" customWidth="1"/>
    <col min="12035" max="12035" width="31" style="322" customWidth="1"/>
    <col min="12036" max="12036" width="16.28515625" style="322" customWidth="1"/>
    <col min="12037" max="12037" width="8.28515625" style="322" bestFit="1" customWidth="1"/>
    <col min="12038" max="12038" width="14" style="322" customWidth="1"/>
    <col min="12039" max="12039" width="7.7109375" style="322" bestFit="1" customWidth="1"/>
    <col min="12040" max="12040" width="18.5703125" style="322" bestFit="1" customWidth="1"/>
    <col min="12041" max="12041" width="7.7109375" style="322" bestFit="1" customWidth="1"/>
    <col min="12042" max="12288" width="9.140625" style="322"/>
    <col min="12289" max="12289" width="17.5703125" style="322" customWidth="1"/>
    <col min="12290" max="12290" width="12.28515625" style="322" customWidth="1"/>
    <col min="12291" max="12291" width="31" style="322" customWidth="1"/>
    <col min="12292" max="12292" width="16.28515625" style="322" customWidth="1"/>
    <col min="12293" max="12293" width="8.28515625" style="322" bestFit="1" customWidth="1"/>
    <col min="12294" max="12294" width="14" style="322" customWidth="1"/>
    <col min="12295" max="12295" width="7.7109375" style="322" bestFit="1" customWidth="1"/>
    <col min="12296" max="12296" width="18.5703125" style="322" bestFit="1" customWidth="1"/>
    <col min="12297" max="12297" width="7.7109375" style="322" bestFit="1" customWidth="1"/>
    <col min="12298" max="12544" width="9.140625" style="322"/>
    <col min="12545" max="12545" width="17.5703125" style="322" customWidth="1"/>
    <col min="12546" max="12546" width="12.28515625" style="322" customWidth="1"/>
    <col min="12547" max="12547" width="31" style="322" customWidth="1"/>
    <col min="12548" max="12548" width="16.28515625" style="322" customWidth="1"/>
    <col min="12549" max="12549" width="8.28515625" style="322" bestFit="1" customWidth="1"/>
    <col min="12550" max="12550" width="14" style="322" customWidth="1"/>
    <col min="12551" max="12551" width="7.7109375" style="322" bestFit="1" customWidth="1"/>
    <col min="12552" max="12552" width="18.5703125" style="322" bestFit="1" customWidth="1"/>
    <col min="12553" max="12553" width="7.7109375" style="322" bestFit="1" customWidth="1"/>
    <col min="12554" max="12800" width="9.140625" style="322"/>
    <col min="12801" max="12801" width="17.5703125" style="322" customWidth="1"/>
    <col min="12802" max="12802" width="12.28515625" style="322" customWidth="1"/>
    <col min="12803" max="12803" width="31" style="322" customWidth="1"/>
    <col min="12804" max="12804" width="16.28515625" style="322" customWidth="1"/>
    <col min="12805" max="12805" width="8.28515625" style="322" bestFit="1" customWidth="1"/>
    <col min="12806" max="12806" width="14" style="322" customWidth="1"/>
    <col min="12807" max="12807" width="7.7109375" style="322" bestFit="1" customWidth="1"/>
    <col min="12808" max="12808" width="18.5703125" style="322" bestFit="1" customWidth="1"/>
    <col min="12809" max="12809" width="7.7109375" style="322" bestFit="1" customWidth="1"/>
    <col min="12810" max="13056" width="9.140625" style="322"/>
    <col min="13057" max="13057" width="17.5703125" style="322" customWidth="1"/>
    <col min="13058" max="13058" width="12.28515625" style="322" customWidth="1"/>
    <col min="13059" max="13059" width="31" style="322" customWidth="1"/>
    <col min="13060" max="13060" width="16.28515625" style="322" customWidth="1"/>
    <col min="13061" max="13061" width="8.28515625" style="322" bestFit="1" customWidth="1"/>
    <col min="13062" max="13062" width="14" style="322" customWidth="1"/>
    <col min="13063" max="13063" width="7.7109375" style="322" bestFit="1" customWidth="1"/>
    <col min="13064" max="13064" width="18.5703125" style="322" bestFit="1" customWidth="1"/>
    <col min="13065" max="13065" width="7.7109375" style="322" bestFit="1" customWidth="1"/>
    <col min="13066" max="13312" width="9.140625" style="322"/>
    <col min="13313" max="13313" width="17.5703125" style="322" customWidth="1"/>
    <col min="13314" max="13314" width="12.28515625" style="322" customWidth="1"/>
    <col min="13315" max="13315" width="31" style="322" customWidth="1"/>
    <col min="13316" max="13316" width="16.28515625" style="322" customWidth="1"/>
    <col min="13317" max="13317" width="8.28515625" style="322" bestFit="1" customWidth="1"/>
    <col min="13318" max="13318" width="14" style="322" customWidth="1"/>
    <col min="13319" max="13319" width="7.7109375" style="322" bestFit="1" customWidth="1"/>
    <col min="13320" max="13320" width="18.5703125" style="322" bestFit="1" customWidth="1"/>
    <col min="13321" max="13321" width="7.7109375" style="322" bestFit="1" customWidth="1"/>
    <col min="13322" max="13568" width="9.140625" style="322"/>
    <col min="13569" max="13569" width="17.5703125" style="322" customWidth="1"/>
    <col min="13570" max="13570" width="12.28515625" style="322" customWidth="1"/>
    <col min="13571" max="13571" width="31" style="322" customWidth="1"/>
    <col min="13572" max="13572" width="16.28515625" style="322" customWidth="1"/>
    <col min="13573" max="13573" width="8.28515625" style="322" bestFit="1" customWidth="1"/>
    <col min="13574" max="13574" width="14" style="322" customWidth="1"/>
    <col min="13575" max="13575" width="7.7109375" style="322" bestFit="1" customWidth="1"/>
    <col min="13576" max="13576" width="18.5703125" style="322" bestFit="1" customWidth="1"/>
    <col min="13577" max="13577" width="7.7109375" style="322" bestFit="1" customWidth="1"/>
    <col min="13578" max="13824" width="9.140625" style="322"/>
    <col min="13825" max="13825" width="17.5703125" style="322" customWidth="1"/>
    <col min="13826" max="13826" width="12.28515625" style="322" customWidth="1"/>
    <col min="13827" max="13827" width="31" style="322" customWidth="1"/>
    <col min="13828" max="13828" width="16.28515625" style="322" customWidth="1"/>
    <col min="13829" max="13829" width="8.28515625" style="322" bestFit="1" customWidth="1"/>
    <col min="13830" max="13830" width="14" style="322" customWidth="1"/>
    <col min="13831" max="13831" width="7.7109375" style="322" bestFit="1" customWidth="1"/>
    <col min="13832" max="13832" width="18.5703125" style="322" bestFit="1" customWidth="1"/>
    <col min="13833" max="13833" width="7.7109375" style="322" bestFit="1" customWidth="1"/>
    <col min="13834" max="14080" width="9.140625" style="322"/>
    <col min="14081" max="14081" width="17.5703125" style="322" customWidth="1"/>
    <col min="14082" max="14082" width="12.28515625" style="322" customWidth="1"/>
    <col min="14083" max="14083" width="31" style="322" customWidth="1"/>
    <col min="14084" max="14084" width="16.28515625" style="322" customWidth="1"/>
    <col min="14085" max="14085" width="8.28515625" style="322" bestFit="1" customWidth="1"/>
    <col min="14086" max="14086" width="14" style="322" customWidth="1"/>
    <col min="14087" max="14087" width="7.7109375" style="322" bestFit="1" customWidth="1"/>
    <col min="14088" max="14088" width="18.5703125" style="322" bestFit="1" customWidth="1"/>
    <col min="14089" max="14089" width="7.7109375" style="322" bestFit="1" customWidth="1"/>
    <col min="14090" max="14336" width="9.140625" style="322"/>
    <col min="14337" max="14337" width="17.5703125" style="322" customWidth="1"/>
    <col min="14338" max="14338" width="12.28515625" style="322" customWidth="1"/>
    <col min="14339" max="14339" width="31" style="322" customWidth="1"/>
    <col min="14340" max="14340" width="16.28515625" style="322" customWidth="1"/>
    <col min="14341" max="14341" width="8.28515625" style="322" bestFit="1" customWidth="1"/>
    <col min="14342" max="14342" width="14" style="322" customWidth="1"/>
    <col min="14343" max="14343" width="7.7109375" style="322" bestFit="1" customWidth="1"/>
    <col min="14344" max="14344" width="18.5703125" style="322" bestFit="1" customWidth="1"/>
    <col min="14345" max="14345" width="7.7109375" style="322" bestFit="1" customWidth="1"/>
    <col min="14346" max="14592" width="9.140625" style="322"/>
    <col min="14593" max="14593" width="17.5703125" style="322" customWidth="1"/>
    <col min="14594" max="14594" width="12.28515625" style="322" customWidth="1"/>
    <col min="14595" max="14595" width="31" style="322" customWidth="1"/>
    <col min="14596" max="14596" width="16.28515625" style="322" customWidth="1"/>
    <col min="14597" max="14597" width="8.28515625" style="322" bestFit="1" customWidth="1"/>
    <col min="14598" max="14598" width="14" style="322" customWidth="1"/>
    <col min="14599" max="14599" width="7.7109375" style="322" bestFit="1" customWidth="1"/>
    <col min="14600" max="14600" width="18.5703125" style="322" bestFit="1" customWidth="1"/>
    <col min="14601" max="14601" width="7.7109375" style="322" bestFit="1" customWidth="1"/>
    <col min="14602" max="14848" width="9.140625" style="322"/>
    <col min="14849" max="14849" width="17.5703125" style="322" customWidth="1"/>
    <col min="14850" max="14850" width="12.28515625" style="322" customWidth="1"/>
    <col min="14851" max="14851" width="31" style="322" customWidth="1"/>
    <col min="14852" max="14852" width="16.28515625" style="322" customWidth="1"/>
    <col min="14853" max="14853" width="8.28515625" style="322" bestFit="1" customWidth="1"/>
    <col min="14854" max="14854" width="14" style="322" customWidth="1"/>
    <col min="14855" max="14855" width="7.7109375" style="322" bestFit="1" customWidth="1"/>
    <col min="14856" max="14856" width="18.5703125" style="322" bestFit="1" customWidth="1"/>
    <col min="14857" max="14857" width="7.7109375" style="322" bestFit="1" customWidth="1"/>
    <col min="14858" max="15104" width="9.140625" style="322"/>
    <col min="15105" max="15105" width="17.5703125" style="322" customWidth="1"/>
    <col min="15106" max="15106" width="12.28515625" style="322" customWidth="1"/>
    <col min="15107" max="15107" width="31" style="322" customWidth="1"/>
    <col min="15108" max="15108" width="16.28515625" style="322" customWidth="1"/>
    <col min="15109" max="15109" width="8.28515625" style="322" bestFit="1" customWidth="1"/>
    <col min="15110" max="15110" width="14" style="322" customWidth="1"/>
    <col min="15111" max="15111" width="7.7109375" style="322" bestFit="1" customWidth="1"/>
    <col min="15112" max="15112" width="18.5703125" style="322" bestFit="1" customWidth="1"/>
    <col min="15113" max="15113" width="7.7109375" style="322" bestFit="1" customWidth="1"/>
    <col min="15114" max="15360" width="9.140625" style="322"/>
    <col min="15361" max="15361" width="17.5703125" style="322" customWidth="1"/>
    <col min="15362" max="15362" width="12.28515625" style="322" customWidth="1"/>
    <col min="15363" max="15363" width="31" style="322" customWidth="1"/>
    <col min="15364" max="15364" width="16.28515625" style="322" customWidth="1"/>
    <col min="15365" max="15365" width="8.28515625" style="322" bestFit="1" customWidth="1"/>
    <col min="15366" max="15366" width="14" style="322" customWidth="1"/>
    <col min="15367" max="15367" width="7.7109375" style="322" bestFit="1" customWidth="1"/>
    <col min="15368" max="15368" width="18.5703125" style="322" bestFit="1" customWidth="1"/>
    <col min="15369" max="15369" width="7.7109375" style="322" bestFit="1" customWidth="1"/>
    <col min="15370" max="15616" width="9.140625" style="322"/>
    <col min="15617" max="15617" width="17.5703125" style="322" customWidth="1"/>
    <col min="15618" max="15618" width="12.28515625" style="322" customWidth="1"/>
    <col min="15619" max="15619" width="31" style="322" customWidth="1"/>
    <col min="15620" max="15620" width="16.28515625" style="322" customWidth="1"/>
    <col min="15621" max="15621" width="8.28515625" style="322" bestFit="1" customWidth="1"/>
    <col min="15622" max="15622" width="14" style="322" customWidth="1"/>
    <col min="15623" max="15623" width="7.7109375" style="322" bestFit="1" customWidth="1"/>
    <col min="15624" max="15624" width="18.5703125" style="322" bestFit="1" customWidth="1"/>
    <col min="15625" max="15625" width="7.7109375" style="322" bestFit="1" customWidth="1"/>
    <col min="15626" max="15872" width="9.140625" style="322"/>
    <col min="15873" max="15873" width="17.5703125" style="322" customWidth="1"/>
    <col min="15874" max="15874" width="12.28515625" style="322" customWidth="1"/>
    <col min="15875" max="15875" width="31" style="322" customWidth="1"/>
    <col min="15876" max="15876" width="16.28515625" style="322" customWidth="1"/>
    <col min="15877" max="15877" width="8.28515625" style="322" bestFit="1" customWidth="1"/>
    <col min="15878" max="15878" width="14" style="322" customWidth="1"/>
    <col min="15879" max="15879" width="7.7109375" style="322" bestFit="1" customWidth="1"/>
    <col min="15880" max="15880" width="18.5703125" style="322" bestFit="1" customWidth="1"/>
    <col min="15881" max="15881" width="7.7109375" style="322" bestFit="1" customWidth="1"/>
    <col min="15882" max="16128" width="9.140625" style="322"/>
    <col min="16129" max="16129" width="17.5703125" style="322" customWidth="1"/>
    <col min="16130" max="16130" width="12.28515625" style="322" customWidth="1"/>
    <col min="16131" max="16131" width="31" style="322" customWidth="1"/>
    <col min="16132" max="16132" width="16.28515625" style="322" customWidth="1"/>
    <col min="16133" max="16133" width="8.28515625" style="322" bestFit="1" customWidth="1"/>
    <col min="16134" max="16134" width="14" style="322" customWidth="1"/>
    <col min="16135" max="16135" width="7.7109375" style="322" bestFit="1" customWidth="1"/>
    <col min="16136" max="16136" width="18.5703125" style="322" bestFit="1" customWidth="1"/>
    <col min="16137" max="16137" width="7.7109375" style="322" bestFit="1" customWidth="1"/>
    <col min="16138" max="16384" width="9.140625" style="322"/>
  </cols>
  <sheetData>
    <row r="1" spans="1:9" ht="15" customHeight="1">
      <c r="A1" s="744" t="s">
        <v>176</v>
      </c>
      <c r="B1" s="745"/>
      <c r="C1" s="745"/>
      <c r="D1" s="745"/>
      <c r="E1" s="745"/>
      <c r="F1" s="745"/>
      <c r="G1" s="745"/>
      <c r="H1" s="745"/>
      <c r="I1" s="745"/>
    </row>
    <row r="2" spans="1:9" ht="12.75" customHeight="1">
      <c r="A2" s="744"/>
      <c r="B2" s="745"/>
      <c r="C2" s="745"/>
      <c r="D2" s="745"/>
      <c r="E2" s="745"/>
      <c r="F2" s="745"/>
      <c r="G2" s="745"/>
      <c r="H2" s="745"/>
      <c r="I2" s="745"/>
    </row>
    <row r="3" spans="1:9" ht="15.75" customHeight="1">
      <c r="A3" s="328"/>
      <c r="B3" s="329"/>
      <c r="C3" s="329"/>
      <c r="D3" s="330"/>
      <c r="E3" s="330"/>
      <c r="F3" s="768" t="str">
        <f>Orç!D3</f>
        <v>Boletim de Referência: SINAPI Dez/2020 desonerada</v>
      </c>
      <c r="G3" s="768"/>
      <c r="H3" s="768"/>
      <c r="I3" s="768"/>
    </row>
    <row r="4" spans="1:9" ht="15.75" customHeight="1">
      <c r="A4" s="328"/>
      <c r="B4" s="331" t="str">
        <f>Orç!C2</f>
        <v>Obra: Drenagem de Águas Pluviais</v>
      </c>
      <c r="C4" s="332"/>
      <c r="D4" s="330"/>
      <c r="E4" s="330"/>
      <c r="F4" s="768"/>
      <c r="G4" s="768"/>
      <c r="H4" s="768"/>
      <c r="I4" s="768"/>
    </row>
    <row r="5" spans="1:9" ht="15.75" customHeight="1">
      <c r="A5" s="328"/>
      <c r="B5" s="331" t="str">
        <f>Orç!C4</f>
        <v>Tipo de Intervenção: Construção</v>
      </c>
      <c r="C5" s="329"/>
      <c r="D5" s="333"/>
      <c r="E5" s="333"/>
      <c r="F5" s="768"/>
      <c r="G5" s="768"/>
      <c r="H5" s="768"/>
      <c r="I5" s="768"/>
    </row>
    <row r="6" spans="1:9" ht="15.75" customHeight="1">
      <c r="A6" s="328"/>
      <c r="B6" s="331" t="str">
        <f>Orç!C5</f>
        <v>Prazo de Execução: 300 dias</v>
      </c>
      <c r="C6" s="329"/>
      <c r="D6" s="330"/>
      <c r="E6" s="602" t="str">
        <f>Orç!D4</f>
        <v>Data Base: Dez/2020</v>
      </c>
      <c r="G6" s="334"/>
      <c r="H6" s="335"/>
      <c r="I6" s="336"/>
    </row>
    <row r="7" spans="1:9" ht="15.75" customHeight="1">
      <c r="A7" s="328"/>
      <c r="B7" s="331" t="str">
        <f>Orç!C6</f>
        <v>Extensão: 2.599,00 metros</v>
      </c>
      <c r="C7" s="329"/>
      <c r="D7" s="337"/>
      <c r="E7" s="602">
        <f>Orç!D5</f>
        <v>0</v>
      </c>
      <c r="G7" s="334"/>
      <c r="H7" s="338" t="s">
        <v>177</v>
      </c>
      <c r="I7" s="339">
        <f>'[18]BDI Dif'!D18</f>
        <v>0.1406</v>
      </c>
    </row>
    <row r="8" spans="1:9" ht="13.5" customHeight="1">
      <c r="A8" s="328"/>
      <c r="B8" s="340" t="s">
        <v>111</v>
      </c>
      <c r="C8" s="341"/>
      <c r="D8" s="341"/>
      <c r="E8" s="341"/>
      <c r="F8" s="341"/>
      <c r="G8" s="341"/>
      <c r="H8" s="342" t="s">
        <v>178</v>
      </c>
      <c r="I8" s="343">
        <f>'BDI 1'!D25</f>
        <v>0.2493518374624375</v>
      </c>
    </row>
    <row r="9" spans="1:9" ht="19.5">
      <c r="A9" s="746" t="s">
        <v>65</v>
      </c>
      <c r="B9" s="749" t="s">
        <v>66</v>
      </c>
      <c r="C9" s="750"/>
      <c r="D9" s="753" t="s">
        <v>179</v>
      </c>
      <c r="E9" s="753"/>
      <c r="F9" s="753"/>
      <c r="G9" s="753"/>
      <c r="H9" s="753"/>
      <c r="I9" s="753"/>
    </row>
    <row r="10" spans="1:9" ht="15">
      <c r="A10" s="747"/>
      <c r="B10" s="751"/>
      <c r="C10" s="752"/>
      <c r="D10" s="754" t="s">
        <v>180</v>
      </c>
      <c r="E10" s="754"/>
      <c r="F10" s="754"/>
      <c r="G10" s="754"/>
      <c r="H10" s="754"/>
      <c r="I10" s="754"/>
    </row>
    <row r="11" spans="1:9" ht="15">
      <c r="A11" s="747"/>
      <c r="B11" s="749" t="s">
        <v>68</v>
      </c>
      <c r="C11" s="755"/>
      <c r="D11" s="344" t="s">
        <v>56</v>
      </c>
      <c r="E11" s="345" t="s">
        <v>181</v>
      </c>
      <c r="F11" s="346" t="s">
        <v>182</v>
      </c>
      <c r="G11" s="347" t="s">
        <v>183</v>
      </c>
      <c r="H11" s="346" t="s">
        <v>184</v>
      </c>
      <c r="I11" s="347" t="s">
        <v>183</v>
      </c>
    </row>
    <row r="12" spans="1:9" ht="15.75" thickBot="1">
      <c r="A12" s="748"/>
      <c r="B12" s="756"/>
      <c r="C12" s="757"/>
      <c r="D12" s="348" t="s">
        <v>71</v>
      </c>
      <c r="E12" s="349" t="s">
        <v>72</v>
      </c>
      <c r="F12" s="350" t="s">
        <v>73</v>
      </c>
      <c r="G12" s="351" t="s">
        <v>72</v>
      </c>
      <c r="H12" s="350" t="s">
        <v>185</v>
      </c>
      <c r="I12" s="351" t="s">
        <v>72</v>
      </c>
    </row>
    <row r="13" spans="1:9" ht="48.75" customHeight="1" thickTop="1">
      <c r="A13" s="352" t="s">
        <v>5</v>
      </c>
      <c r="B13" s="758" t="s">
        <v>186</v>
      </c>
      <c r="C13" s="759"/>
      <c r="D13" s="353">
        <f>Orç!J23</f>
        <v>81248.460000000006</v>
      </c>
      <c r="E13" s="354">
        <f>D13/D15</f>
        <v>1</v>
      </c>
      <c r="F13" s="355">
        <f>D13-H13</f>
        <v>81085.963080000001</v>
      </c>
      <c r="G13" s="356">
        <f>F13/D13</f>
        <v>0.99799999999999989</v>
      </c>
      <c r="H13" s="357">
        <f>D13*0.002</f>
        <v>162.49692000000002</v>
      </c>
      <c r="I13" s="356">
        <f>H13/D13</f>
        <v>2E-3</v>
      </c>
    </row>
    <row r="14" spans="1:9" ht="18" customHeight="1">
      <c r="A14" s="760" t="s">
        <v>75</v>
      </c>
      <c r="B14" s="761"/>
      <c r="C14" s="762"/>
      <c r="D14" s="358"/>
      <c r="E14" s="359"/>
      <c r="F14" s="360"/>
      <c r="G14" s="361"/>
      <c r="H14" s="360"/>
      <c r="I14" s="361"/>
    </row>
    <row r="15" spans="1:9" ht="17.25" customHeight="1" thickBot="1">
      <c r="A15" s="763" t="s">
        <v>76</v>
      </c>
      <c r="B15" s="764"/>
      <c r="C15" s="765"/>
      <c r="D15" s="362">
        <f>SUM(D13:D13)</f>
        <v>81248.460000000006</v>
      </c>
      <c r="E15" s="363"/>
      <c r="F15" s="364">
        <f>F13</f>
        <v>81085.963080000001</v>
      </c>
      <c r="G15" s="365"/>
      <c r="H15" s="366">
        <f>H13</f>
        <v>162.49692000000002</v>
      </c>
      <c r="I15" s="367"/>
    </row>
    <row r="16" spans="1:9" ht="15.75" thickTop="1">
      <c r="A16" s="368"/>
      <c r="B16" s="369"/>
      <c r="C16" s="369"/>
      <c r="D16" s="370"/>
      <c r="E16" s="370"/>
      <c r="F16" s="371"/>
      <c r="G16" s="372"/>
      <c r="H16" s="371"/>
      <c r="I16" s="373"/>
    </row>
    <row r="17" spans="1:9" ht="12.75">
      <c r="A17" s="374"/>
      <c r="B17" s="375"/>
      <c r="C17" s="375"/>
      <c r="D17" s="375"/>
      <c r="E17" s="376"/>
      <c r="F17" s="766"/>
      <c r="G17" s="766"/>
      <c r="H17" s="766"/>
      <c r="I17" s="766"/>
    </row>
    <row r="18" spans="1:9" ht="12.75">
      <c r="A18" s="374"/>
      <c r="B18" s="375"/>
      <c r="C18" s="375"/>
      <c r="D18" s="375"/>
      <c r="E18" s="376"/>
      <c r="F18" s="767"/>
      <c r="G18" s="767"/>
      <c r="H18" s="767"/>
      <c r="I18" s="767"/>
    </row>
    <row r="19" spans="1:9" ht="12.75">
      <c r="A19" s="374"/>
      <c r="B19" s="375"/>
      <c r="C19" s="375"/>
      <c r="D19" s="377"/>
      <c r="E19" s="377"/>
      <c r="F19" s="743"/>
      <c r="G19" s="743"/>
      <c r="H19" s="743"/>
      <c r="I19" s="743"/>
    </row>
    <row r="20" spans="1:9" ht="12.75">
      <c r="A20" s="374"/>
      <c r="B20" s="375"/>
      <c r="C20" s="375"/>
      <c r="D20" s="378"/>
      <c r="E20" s="378"/>
      <c r="F20" s="379"/>
      <c r="G20" s="379"/>
      <c r="H20" s="379"/>
      <c r="I20" s="379"/>
    </row>
    <row r="21" spans="1:9" ht="12.75">
      <c r="A21" s="380"/>
      <c r="B21" s="376"/>
      <c r="C21" s="376"/>
      <c r="D21" s="378"/>
      <c r="E21" s="378"/>
      <c r="F21" s="379"/>
      <c r="G21" s="381"/>
      <c r="H21" s="379"/>
      <c r="I21" s="381"/>
    </row>
    <row r="22" spans="1:9" ht="15" customHeight="1">
      <c r="A22" s="382"/>
      <c r="B22" s="734"/>
      <c r="C22" s="734"/>
      <c r="D22" s="383"/>
      <c r="E22" s="383"/>
      <c r="F22" s="383"/>
      <c r="G22" s="384"/>
      <c r="H22" s="735"/>
      <c r="I22" s="735"/>
    </row>
    <row r="23" spans="1:9" ht="16.5" customHeight="1">
      <c r="A23" s="382"/>
      <c r="B23" s="736"/>
      <c r="C23" s="737"/>
      <c r="D23" s="383"/>
      <c r="E23" s="383"/>
      <c r="F23" s="383"/>
      <c r="G23" s="385"/>
      <c r="H23" s="386"/>
      <c r="I23" s="386"/>
    </row>
    <row r="24" spans="1:9" ht="17.25" customHeight="1">
      <c r="A24" s="382"/>
      <c r="B24" s="738"/>
      <c r="C24" s="734"/>
      <c r="D24" s="383"/>
      <c r="E24" s="383"/>
      <c r="F24" s="387"/>
      <c r="G24" s="388"/>
      <c r="H24" s="389"/>
      <c r="I24" s="386"/>
    </row>
    <row r="25" spans="1:9" ht="14.25" customHeight="1">
      <c r="A25" s="739"/>
      <c r="B25" s="739"/>
      <c r="C25" s="739"/>
      <c r="D25" s="383"/>
      <c r="E25" s="383"/>
      <c r="F25" s="387"/>
      <c r="G25" s="384"/>
      <c r="H25" s="740"/>
      <c r="I25" s="740"/>
    </row>
    <row r="26" spans="1:9" ht="16.5" customHeight="1">
      <c r="A26" s="741" t="s">
        <v>47</v>
      </c>
      <c r="B26" s="742"/>
      <c r="C26" s="742"/>
      <c r="D26" s="383"/>
      <c r="E26" s="383"/>
      <c r="F26" s="387"/>
      <c r="G26" s="390"/>
      <c r="H26" s="740"/>
      <c r="I26" s="740"/>
    </row>
    <row r="27" spans="1:9" ht="13.5">
      <c r="A27" s="391"/>
      <c r="B27" s="391"/>
      <c r="C27" s="392"/>
      <c r="D27" s="392"/>
      <c r="E27" s="392"/>
      <c r="F27" s="393"/>
      <c r="G27" s="394"/>
      <c r="H27" s="395"/>
      <c r="I27" s="396"/>
    </row>
    <row r="28" spans="1:9" ht="12.75" customHeight="1">
      <c r="A28" s="397"/>
      <c r="B28" s="391"/>
      <c r="C28" s="392"/>
      <c r="D28" s="392"/>
      <c r="E28" s="392"/>
      <c r="F28" s="393"/>
      <c r="G28" s="394"/>
      <c r="H28" s="395"/>
      <c r="I28" s="397"/>
    </row>
    <row r="29" spans="1:9" ht="13.5">
      <c r="A29" s="397"/>
      <c r="B29" s="391"/>
      <c r="C29" s="392"/>
      <c r="D29" s="392"/>
      <c r="E29" s="392"/>
      <c r="F29" s="393"/>
      <c r="G29" s="394"/>
      <c r="H29" s="395"/>
      <c r="I29" s="397"/>
    </row>
    <row r="30" spans="1:9" ht="13.5">
      <c r="A30" s="391"/>
      <c r="B30" s="391"/>
      <c r="C30" s="392"/>
      <c r="D30" s="392"/>
      <c r="E30" s="392"/>
      <c r="F30" s="393"/>
      <c r="G30" s="394"/>
      <c r="H30" s="395"/>
      <c r="I30" s="396"/>
    </row>
    <row r="31" spans="1:9">
      <c r="A31" s="398"/>
      <c r="B31" s="398"/>
      <c r="C31" s="398"/>
      <c r="D31" s="398"/>
      <c r="E31" s="398"/>
      <c r="F31" s="399"/>
      <c r="G31" s="398"/>
      <c r="H31" s="398"/>
      <c r="I31" s="398"/>
    </row>
    <row r="32" spans="1:9">
      <c r="F32" s="400"/>
    </row>
    <row r="33" spans="3:6">
      <c r="F33" s="400"/>
    </row>
    <row r="34" spans="3:6">
      <c r="F34" s="400"/>
    </row>
    <row r="35" spans="3:6">
      <c r="F35" s="400"/>
    </row>
    <row r="37" spans="3:6">
      <c r="C37" s="401"/>
    </row>
  </sheetData>
  <mergeCells count="21">
    <mergeCell ref="F19:G19"/>
    <mergeCell ref="H19:I19"/>
    <mergeCell ref="A1:I2"/>
    <mergeCell ref="A9:A12"/>
    <mergeCell ref="B9:C10"/>
    <mergeCell ref="D9:I9"/>
    <mergeCell ref="D10:I10"/>
    <mergeCell ref="B11:C12"/>
    <mergeCell ref="B13:C13"/>
    <mergeCell ref="A14:C14"/>
    <mergeCell ref="A15:C15"/>
    <mergeCell ref="F17:I17"/>
    <mergeCell ref="F18:I18"/>
    <mergeCell ref="F3:I5"/>
    <mergeCell ref="B22:C22"/>
    <mergeCell ref="H22:I22"/>
    <mergeCell ref="B23:C23"/>
    <mergeCell ref="B24:C24"/>
    <mergeCell ref="A25:C25"/>
    <mergeCell ref="H25:I26"/>
    <mergeCell ref="A26:C26"/>
  </mergeCells>
  <pageMargins left="0.78740157480314965" right="0.78740157480314965" top="0.59055118110236227" bottom="0.59055118110236227" header="0" footer="0"/>
  <pageSetup paperSize="9" orientation="landscape" r:id="rId1"/>
  <headerFooter>
    <oddFooter>&amp;L&amp;"Arial,Negrito itálico"
&amp;C&amp;"Arial,Negrito itálico"Gabriela Polachini
Engenharia Civil
CREA 121120804-4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38"/>
  <sheetViews>
    <sheetView tabSelected="1" view="pageBreakPreview" topLeftCell="A121" zoomScale="90" zoomScaleNormal="75" zoomScaleSheetLayoutView="90" workbookViewId="0">
      <selection activeCell="G135" sqref="G135"/>
    </sheetView>
  </sheetViews>
  <sheetFormatPr defaultRowHeight="15"/>
  <cols>
    <col min="1" max="1" width="14.5703125" style="538" bestFit="1" customWidth="1"/>
    <col min="2" max="2" width="8.140625" style="538" customWidth="1"/>
    <col min="3" max="3" width="78.5703125" style="538" customWidth="1"/>
    <col min="4" max="4" width="10.140625" style="539" customWidth="1"/>
    <col min="5" max="5" width="12.85546875" style="538" bestFit="1" customWidth="1"/>
    <col min="6" max="6" width="17" style="538" bestFit="1" customWidth="1"/>
    <col min="7" max="7" width="23" style="539" bestFit="1" customWidth="1"/>
    <col min="8" max="8" width="16.5703125" style="540" customWidth="1"/>
    <col min="9" max="9" width="81.42578125" style="540" customWidth="1"/>
    <col min="10" max="10" width="13.7109375" style="540" customWidth="1"/>
    <col min="11" max="11" width="10.28515625" style="540" customWidth="1"/>
    <col min="12" max="256" width="9.140625" style="540"/>
    <col min="257" max="257" width="14.5703125" style="540" bestFit="1" customWidth="1"/>
    <col min="258" max="258" width="8.140625" style="540" customWidth="1"/>
    <col min="259" max="259" width="76.28515625" style="540" customWidth="1"/>
    <col min="260" max="260" width="8.7109375" style="540" customWidth="1"/>
    <col min="261" max="261" width="12.85546875" style="540" bestFit="1" customWidth="1"/>
    <col min="262" max="262" width="17" style="540" bestFit="1" customWidth="1"/>
    <col min="263" max="263" width="23" style="540" bestFit="1" customWidth="1"/>
    <col min="264" max="264" width="16.5703125" style="540" customWidth="1"/>
    <col min="265" max="265" width="81.42578125" style="540" customWidth="1"/>
    <col min="266" max="266" width="13.7109375" style="540" customWidth="1"/>
    <col min="267" max="267" width="10.28515625" style="540" customWidth="1"/>
    <col min="268" max="512" width="9.140625" style="540"/>
    <col min="513" max="513" width="14.5703125" style="540" bestFit="1" customWidth="1"/>
    <col min="514" max="514" width="8.140625" style="540" customWidth="1"/>
    <col min="515" max="515" width="76.28515625" style="540" customWidth="1"/>
    <col min="516" max="516" width="8.7109375" style="540" customWidth="1"/>
    <col min="517" max="517" width="12.85546875" style="540" bestFit="1" customWidth="1"/>
    <col min="518" max="518" width="17" style="540" bestFit="1" customWidth="1"/>
    <col min="519" max="519" width="23" style="540" bestFit="1" customWidth="1"/>
    <col min="520" max="520" width="16.5703125" style="540" customWidth="1"/>
    <col min="521" max="521" width="81.42578125" style="540" customWidth="1"/>
    <col min="522" max="522" width="13.7109375" style="540" customWidth="1"/>
    <col min="523" max="523" width="10.28515625" style="540" customWidth="1"/>
    <col min="524" max="768" width="9.140625" style="540"/>
    <col min="769" max="769" width="14.5703125" style="540" bestFit="1" customWidth="1"/>
    <col min="770" max="770" width="8.140625" style="540" customWidth="1"/>
    <col min="771" max="771" width="76.28515625" style="540" customWidth="1"/>
    <col min="772" max="772" width="8.7109375" style="540" customWidth="1"/>
    <col min="773" max="773" width="12.85546875" style="540" bestFit="1" customWidth="1"/>
    <col min="774" max="774" width="17" style="540" bestFit="1" customWidth="1"/>
    <col min="775" max="775" width="23" style="540" bestFit="1" customWidth="1"/>
    <col min="776" max="776" width="16.5703125" style="540" customWidth="1"/>
    <col min="777" max="777" width="81.42578125" style="540" customWidth="1"/>
    <col min="778" max="778" width="13.7109375" style="540" customWidth="1"/>
    <col min="779" max="779" width="10.28515625" style="540" customWidth="1"/>
    <col min="780" max="1024" width="9.140625" style="540"/>
    <col min="1025" max="1025" width="14.5703125" style="540" bestFit="1" customWidth="1"/>
    <col min="1026" max="1026" width="8.140625" style="540" customWidth="1"/>
    <col min="1027" max="1027" width="76.28515625" style="540" customWidth="1"/>
    <col min="1028" max="1028" width="8.7109375" style="540" customWidth="1"/>
    <col min="1029" max="1029" width="12.85546875" style="540" bestFit="1" customWidth="1"/>
    <col min="1030" max="1030" width="17" style="540" bestFit="1" customWidth="1"/>
    <col min="1031" max="1031" width="23" style="540" bestFit="1" customWidth="1"/>
    <col min="1032" max="1032" width="16.5703125" style="540" customWidth="1"/>
    <col min="1033" max="1033" width="81.42578125" style="540" customWidth="1"/>
    <col min="1034" max="1034" width="13.7109375" style="540" customWidth="1"/>
    <col min="1035" max="1035" width="10.28515625" style="540" customWidth="1"/>
    <col min="1036" max="1280" width="9.140625" style="540"/>
    <col min="1281" max="1281" width="14.5703125" style="540" bestFit="1" customWidth="1"/>
    <col min="1282" max="1282" width="8.140625" style="540" customWidth="1"/>
    <col min="1283" max="1283" width="76.28515625" style="540" customWidth="1"/>
    <col min="1284" max="1284" width="8.7109375" style="540" customWidth="1"/>
    <col min="1285" max="1285" width="12.85546875" style="540" bestFit="1" customWidth="1"/>
    <col min="1286" max="1286" width="17" style="540" bestFit="1" customWidth="1"/>
    <col min="1287" max="1287" width="23" style="540" bestFit="1" customWidth="1"/>
    <col min="1288" max="1288" width="16.5703125" style="540" customWidth="1"/>
    <col min="1289" max="1289" width="81.42578125" style="540" customWidth="1"/>
    <col min="1290" max="1290" width="13.7109375" style="540" customWidth="1"/>
    <col min="1291" max="1291" width="10.28515625" style="540" customWidth="1"/>
    <col min="1292" max="1536" width="9.140625" style="540"/>
    <col min="1537" max="1537" width="14.5703125" style="540" bestFit="1" customWidth="1"/>
    <col min="1538" max="1538" width="8.140625" style="540" customWidth="1"/>
    <col min="1539" max="1539" width="76.28515625" style="540" customWidth="1"/>
    <col min="1540" max="1540" width="8.7109375" style="540" customWidth="1"/>
    <col min="1541" max="1541" width="12.85546875" style="540" bestFit="1" customWidth="1"/>
    <col min="1542" max="1542" width="17" style="540" bestFit="1" customWidth="1"/>
    <col min="1543" max="1543" width="23" style="540" bestFit="1" customWidth="1"/>
    <col min="1544" max="1544" width="16.5703125" style="540" customWidth="1"/>
    <col min="1545" max="1545" width="81.42578125" style="540" customWidth="1"/>
    <col min="1546" max="1546" width="13.7109375" style="540" customWidth="1"/>
    <col min="1547" max="1547" width="10.28515625" style="540" customWidth="1"/>
    <col min="1548" max="1792" width="9.140625" style="540"/>
    <col min="1793" max="1793" width="14.5703125" style="540" bestFit="1" customWidth="1"/>
    <col min="1794" max="1794" width="8.140625" style="540" customWidth="1"/>
    <col min="1795" max="1795" width="76.28515625" style="540" customWidth="1"/>
    <col min="1796" max="1796" width="8.7109375" style="540" customWidth="1"/>
    <col min="1797" max="1797" width="12.85546875" style="540" bestFit="1" customWidth="1"/>
    <col min="1798" max="1798" width="17" style="540" bestFit="1" customWidth="1"/>
    <col min="1799" max="1799" width="23" style="540" bestFit="1" customWidth="1"/>
    <col min="1800" max="1800" width="16.5703125" style="540" customWidth="1"/>
    <col min="1801" max="1801" width="81.42578125" style="540" customWidth="1"/>
    <col min="1802" max="1802" width="13.7109375" style="540" customWidth="1"/>
    <col min="1803" max="1803" width="10.28515625" style="540" customWidth="1"/>
    <col min="1804" max="2048" width="9.140625" style="540"/>
    <col min="2049" max="2049" width="14.5703125" style="540" bestFit="1" customWidth="1"/>
    <col min="2050" max="2050" width="8.140625" style="540" customWidth="1"/>
    <col min="2051" max="2051" width="76.28515625" style="540" customWidth="1"/>
    <col min="2052" max="2052" width="8.7109375" style="540" customWidth="1"/>
    <col min="2053" max="2053" width="12.85546875" style="540" bestFit="1" customWidth="1"/>
    <col min="2054" max="2054" width="17" style="540" bestFit="1" customWidth="1"/>
    <col min="2055" max="2055" width="23" style="540" bestFit="1" customWidth="1"/>
    <col min="2056" max="2056" width="16.5703125" style="540" customWidth="1"/>
    <col min="2057" max="2057" width="81.42578125" style="540" customWidth="1"/>
    <col min="2058" max="2058" width="13.7109375" style="540" customWidth="1"/>
    <col min="2059" max="2059" width="10.28515625" style="540" customWidth="1"/>
    <col min="2060" max="2304" width="9.140625" style="540"/>
    <col min="2305" max="2305" width="14.5703125" style="540" bestFit="1" customWidth="1"/>
    <col min="2306" max="2306" width="8.140625" style="540" customWidth="1"/>
    <col min="2307" max="2307" width="76.28515625" style="540" customWidth="1"/>
    <col min="2308" max="2308" width="8.7109375" style="540" customWidth="1"/>
    <col min="2309" max="2309" width="12.85546875" style="540" bestFit="1" customWidth="1"/>
    <col min="2310" max="2310" width="17" style="540" bestFit="1" customWidth="1"/>
    <col min="2311" max="2311" width="23" style="540" bestFit="1" customWidth="1"/>
    <col min="2312" max="2312" width="16.5703125" style="540" customWidth="1"/>
    <col min="2313" max="2313" width="81.42578125" style="540" customWidth="1"/>
    <col min="2314" max="2314" width="13.7109375" style="540" customWidth="1"/>
    <col min="2315" max="2315" width="10.28515625" style="540" customWidth="1"/>
    <col min="2316" max="2560" width="9.140625" style="540"/>
    <col min="2561" max="2561" width="14.5703125" style="540" bestFit="1" customWidth="1"/>
    <col min="2562" max="2562" width="8.140625" style="540" customWidth="1"/>
    <col min="2563" max="2563" width="76.28515625" style="540" customWidth="1"/>
    <col min="2564" max="2564" width="8.7109375" style="540" customWidth="1"/>
    <col min="2565" max="2565" width="12.85546875" style="540" bestFit="1" customWidth="1"/>
    <col min="2566" max="2566" width="17" style="540" bestFit="1" customWidth="1"/>
    <col min="2567" max="2567" width="23" style="540" bestFit="1" customWidth="1"/>
    <col min="2568" max="2568" width="16.5703125" style="540" customWidth="1"/>
    <col min="2569" max="2569" width="81.42578125" style="540" customWidth="1"/>
    <col min="2570" max="2570" width="13.7109375" style="540" customWidth="1"/>
    <col min="2571" max="2571" width="10.28515625" style="540" customWidth="1"/>
    <col min="2572" max="2816" width="9.140625" style="540"/>
    <col min="2817" max="2817" width="14.5703125" style="540" bestFit="1" customWidth="1"/>
    <col min="2818" max="2818" width="8.140625" style="540" customWidth="1"/>
    <col min="2819" max="2819" width="76.28515625" style="540" customWidth="1"/>
    <col min="2820" max="2820" width="8.7109375" style="540" customWidth="1"/>
    <col min="2821" max="2821" width="12.85546875" style="540" bestFit="1" customWidth="1"/>
    <col min="2822" max="2822" width="17" style="540" bestFit="1" customWidth="1"/>
    <col min="2823" max="2823" width="23" style="540" bestFit="1" customWidth="1"/>
    <col min="2824" max="2824" width="16.5703125" style="540" customWidth="1"/>
    <col min="2825" max="2825" width="81.42578125" style="540" customWidth="1"/>
    <col min="2826" max="2826" width="13.7109375" style="540" customWidth="1"/>
    <col min="2827" max="2827" width="10.28515625" style="540" customWidth="1"/>
    <col min="2828" max="3072" width="9.140625" style="540"/>
    <col min="3073" max="3073" width="14.5703125" style="540" bestFit="1" customWidth="1"/>
    <col min="3074" max="3074" width="8.140625" style="540" customWidth="1"/>
    <col min="3075" max="3075" width="76.28515625" style="540" customWidth="1"/>
    <col min="3076" max="3076" width="8.7109375" style="540" customWidth="1"/>
    <col min="3077" max="3077" width="12.85546875" style="540" bestFit="1" customWidth="1"/>
    <col min="3078" max="3078" width="17" style="540" bestFit="1" customWidth="1"/>
    <col min="3079" max="3079" width="23" style="540" bestFit="1" customWidth="1"/>
    <col min="3080" max="3080" width="16.5703125" style="540" customWidth="1"/>
    <col min="3081" max="3081" width="81.42578125" style="540" customWidth="1"/>
    <col min="3082" max="3082" width="13.7109375" style="540" customWidth="1"/>
    <col min="3083" max="3083" width="10.28515625" style="540" customWidth="1"/>
    <col min="3084" max="3328" width="9.140625" style="540"/>
    <col min="3329" max="3329" width="14.5703125" style="540" bestFit="1" customWidth="1"/>
    <col min="3330" max="3330" width="8.140625" style="540" customWidth="1"/>
    <col min="3331" max="3331" width="76.28515625" style="540" customWidth="1"/>
    <col min="3332" max="3332" width="8.7109375" style="540" customWidth="1"/>
    <col min="3333" max="3333" width="12.85546875" style="540" bestFit="1" customWidth="1"/>
    <col min="3334" max="3334" width="17" style="540" bestFit="1" customWidth="1"/>
    <col min="3335" max="3335" width="23" style="540" bestFit="1" customWidth="1"/>
    <col min="3336" max="3336" width="16.5703125" style="540" customWidth="1"/>
    <col min="3337" max="3337" width="81.42578125" style="540" customWidth="1"/>
    <col min="3338" max="3338" width="13.7109375" style="540" customWidth="1"/>
    <col min="3339" max="3339" width="10.28515625" style="540" customWidth="1"/>
    <col min="3340" max="3584" width="9.140625" style="540"/>
    <col min="3585" max="3585" width="14.5703125" style="540" bestFit="1" customWidth="1"/>
    <col min="3586" max="3586" width="8.140625" style="540" customWidth="1"/>
    <col min="3587" max="3587" width="76.28515625" style="540" customWidth="1"/>
    <col min="3588" max="3588" width="8.7109375" style="540" customWidth="1"/>
    <col min="3589" max="3589" width="12.85546875" style="540" bestFit="1" customWidth="1"/>
    <col min="3590" max="3590" width="17" style="540" bestFit="1" customWidth="1"/>
    <col min="3591" max="3591" width="23" style="540" bestFit="1" customWidth="1"/>
    <col min="3592" max="3592" width="16.5703125" style="540" customWidth="1"/>
    <col min="3593" max="3593" width="81.42578125" style="540" customWidth="1"/>
    <col min="3594" max="3594" width="13.7109375" style="540" customWidth="1"/>
    <col min="3595" max="3595" width="10.28515625" style="540" customWidth="1"/>
    <col min="3596" max="3840" width="9.140625" style="540"/>
    <col min="3841" max="3841" width="14.5703125" style="540" bestFit="1" customWidth="1"/>
    <col min="3842" max="3842" width="8.140625" style="540" customWidth="1"/>
    <col min="3843" max="3843" width="76.28515625" style="540" customWidth="1"/>
    <col min="3844" max="3844" width="8.7109375" style="540" customWidth="1"/>
    <col min="3845" max="3845" width="12.85546875" style="540" bestFit="1" customWidth="1"/>
    <col min="3846" max="3846" width="17" style="540" bestFit="1" customWidth="1"/>
    <col min="3847" max="3847" width="23" style="540" bestFit="1" customWidth="1"/>
    <col min="3848" max="3848" width="16.5703125" style="540" customWidth="1"/>
    <col min="3849" max="3849" width="81.42578125" style="540" customWidth="1"/>
    <col min="3850" max="3850" width="13.7109375" style="540" customWidth="1"/>
    <col min="3851" max="3851" width="10.28515625" style="540" customWidth="1"/>
    <col min="3852" max="4096" width="9.140625" style="540"/>
    <col min="4097" max="4097" width="14.5703125" style="540" bestFit="1" customWidth="1"/>
    <col min="4098" max="4098" width="8.140625" style="540" customWidth="1"/>
    <col min="4099" max="4099" width="76.28515625" style="540" customWidth="1"/>
    <col min="4100" max="4100" width="8.7109375" style="540" customWidth="1"/>
    <col min="4101" max="4101" width="12.85546875" style="540" bestFit="1" customWidth="1"/>
    <col min="4102" max="4102" width="17" style="540" bestFit="1" customWidth="1"/>
    <col min="4103" max="4103" width="23" style="540" bestFit="1" customWidth="1"/>
    <col min="4104" max="4104" width="16.5703125" style="540" customWidth="1"/>
    <col min="4105" max="4105" width="81.42578125" style="540" customWidth="1"/>
    <col min="4106" max="4106" width="13.7109375" style="540" customWidth="1"/>
    <col min="4107" max="4107" width="10.28515625" style="540" customWidth="1"/>
    <col min="4108" max="4352" width="9.140625" style="540"/>
    <col min="4353" max="4353" width="14.5703125" style="540" bestFit="1" customWidth="1"/>
    <col min="4354" max="4354" width="8.140625" style="540" customWidth="1"/>
    <col min="4355" max="4355" width="76.28515625" style="540" customWidth="1"/>
    <col min="4356" max="4356" width="8.7109375" style="540" customWidth="1"/>
    <col min="4357" max="4357" width="12.85546875" style="540" bestFit="1" customWidth="1"/>
    <col min="4358" max="4358" width="17" style="540" bestFit="1" customWidth="1"/>
    <col min="4359" max="4359" width="23" style="540" bestFit="1" customWidth="1"/>
    <col min="4360" max="4360" width="16.5703125" style="540" customWidth="1"/>
    <col min="4361" max="4361" width="81.42578125" style="540" customWidth="1"/>
    <col min="4362" max="4362" width="13.7109375" style="540" customWidth="1"/>
    <col min="4363" max="4363" width="10.28515625" style="540" customWidth="1"/>
    <col min="4364" max="4608" width="9.140625" style="540"/>
    <col min="4609" max="4609" width="14.5703125" style="540" bestFit="1" customWidth="1"/>
    <col min="4610" max="4610" width="8.140625" style="540" customWidth="1"/>
    <col min="4611" max="4611" width="76.28515625" style="540" customWidth="1"/>
    <col min="4612" max="4612" width="8.7109375" style="540" customWidth="1"/>
    <col min="4613" max="4613" width="12.85546875" style="540" bestFit="1" customWidth="1"/>
    <col min="4614" max="4614" width="17" style="540" bestFit="1" customWidth="1"/>
    <col min="4615" max="4615" width="23" style="540" bestFit="1" customWidth="1"/>
    <col min="4616" max="4616" width="16.5703125" style="540" customWidth="1"/>
    <col min="4617" max="4617" width="81.42578125" style="540" customWidth="1"/>
    <col min="4618" max="4618" width="13.7109375" style="540" customWidth="1"/>
    <col min="4619" max="4619" width="10.28515625" style="540" customWidth="1"/>
    <col min="4620" max="4864" width="9.140625" style="540"/>
    <col min="4865" max="4865" width="14.5703125" style="540" bestFit="1" customWidth="1"/>
    <col min="4866" max="4866" width="8.140625" style="540" customWidth="1"/>
    <col min="4867" max="4867" width="76.28515625" style="540" customWidth="1"/>
    <col min="4868" max="4868" width="8.7109375" style="540" customWidth="1"/>
    <col min="4869" max="4869" width="12.85546875" style="540" bestFit="1" customWidth="1"/>
    <col min="4870" max="4870" width="17" style="540" bestFit="1" customWidth="1"/>
    <col min="4871" max="4871" width="23" style="540" bestFit="1" customWidth="1"/>
    <col min="4872" max="4872" width="16.5703125" style="540" customWidth="1"/>
    <col min="4873" max="4873" width="81.42578125" style="540" customWidth="1"/>
    <col min="4874" max="4874" width="13.7109375" style="540" customWidth="1"/>
    <col min="4875" max="4875" width="10.28515625" style="540" customWidth="1"/>
    <col min="4876" max="5120" width="9.140625" style="540"/>
    <col min="5121" max="5121" width="14.5703125" style="540" bestFit="1" customWidth="1"/>
    <col min="5122" max="5122" width="8.140625" style="540" customWidth="1"/>
    <col min="5123" max="5123" width="76.28515625" style="540" customWidth="1"/>
    <col min="5124" max="5124" width="8.7109375" style="540" customWidth="1"/>
    <col min="5125" max="5125" width="12.85546875" style="540" bestFit="1" customWidth="1"/>
    <col min="5126" max="5126" width="17" style="540" bestFit="1" customWidth="1"/>
    <col min="5127" max="5127" width="23" style="540" bestFit="1" customWidth="1"/>
    <col min="5128" max="5128" width="16.5703125" style="540" customWidth="1"/>
    <col min="5129" max="5129" width="81.42578125" style="540" customWidth="1"/>
    <col min="5130" max="5130" width="13.7109375" style="540" customWidth="1"/>
    <col min="5131" max="5131" width="10.28515625" style="540" customWidth="1"/>
    <col min="5132" max="5376" width="9.140625" style="540"/>
    <col min="5377" max="5377" width="14.5703125" style="540" bestFit="1" customWidth="1"/>
    <col min="5378" max="5378" width="8.140625" style="540" customWidth="1"/>
    <col min="5379" max="5379" width="76.28515625" style="540" customWidth="1"/>
    <col min="5380" max="5380" width="8.7109375" style="540" customWidth="1"/>
    <col min="5381" max="5381" width="12.85546875" style="540" bestFit="1" customWidth="1"/>
    <col min="5382" max="5382" width="17" style="540" bestFit="1" customWidth="1"/>
    <col min="5383" max="5383" width="23" style="540" bestFit="1" customWidth="1"/>
    <col min="5384" max="5384" width="16.5703125" style="540" customWidth="1"/>
    <col min="5385" max="5385" width="81.42578125" style="540" customWidth="1"/>
    <col min="5386" max="5386" width="13.7109375" style="540" customWidth="1"/>
    <col min="5387" max="5387" width="10.28515625" style="540" customWidth="1"/>
    <col min="5388" max="5632" width="9.140625" style="540"/>
    <col min="5633" max="5633" width="14.5703125" style="540" bestFit="1" customWidth="1"/>
    <col min="5634" max="5634" width="8.140625" style="540" customWidth="1"/>
    <col min="5635" max="5635" width="76.28515625" style="540" customWidth="1"/>
    <col min="5636" max="5636" width="8.7109375" style="540" customWidth="1"/>
    <col min="5637" max="5637" width="12.85546875" style="540" bestFit="1" customWidth="1"/>
    <col min="5638" max="5638" width="17" style="540" bestFit="1" customWidth="1"/>
    <col min="5639" max="5639" width="23" style="540" bestFit="1" customWidth="1"/>
    <col min="5640" max="5640" width="16.5703125" style="540" customWidth="1"/>
    <col min="5641" max="5641" width="81.42578125" style="540" customWidth="1"/>
    <col min="5642" max="5642" width="13.7109375" style="540" customWidth="1"/>
    <col min="5643" max="5643" width="10.28515625" style="540" customWidth="1"/>
    <col min="5644" max="5888" width="9.140625" style="540"/>
    <col min="5889" max="5889" width="14.5703125" style="540" bestFit="1" customWidth="1"/>
    <col min="5890" max="5890" width="8.140625" style="540" customWidth="1"/>
    <col min="5891" max="5891" width="76.28515625" style="540" customWidth="1"/>
    <col min="5892" max="5892" width="8.7109375" style="540" customWidth="1"/>
    <col min="5893" max="5893" width="12.85546875" style="540" bestFit="1" customWidth="1"/>
    <col min="5894" max="5894" width="17" style="540" bestFit="1" customWidth="1"/>
    <col min="5895" max="5895" width="23" style="540" bestFit="1" customWidth="1"/>
    <col min="5896" max="5896" width="16.5703125" style="540" customWidth="1"/>
    <col min="5897" max="5897" width="81.42578125" style="540" customWidth="1"/>
    <col min="5898" max="5898" width="13.7109375" style="540" customWidth="1"/>
    <col min="5899" max="5899" width="10.28515625" style="540" customWidth="1"/>
    <col min="5900" max="6144" width="9.140625" style="540"/>
    <col min="6145" max="6145" width="14.5703125" style="540" bestFit="1" customWidth="1"/>
    <col min="6146" max="6146" width="8.140625" style="540" customWidth="1"/>
    <col min="6147" max="6147" width="76.28515625" style="540" customWidth="1"/>
    <col min="6148" max="6148" width="8.7109375" style="540" customWidth="1"/>
    <col min="6149" max="6149" width="12.85546875" style="540" bestFit="1" customWidth="1"/>
    <col min="6150" max="6150" width="17" style="540" bestFit="1" customWidth="1"/>
    <col min="6151" max="6151" width="23" style="540" bestFit="1" customWidth="1"/>
    <col min="6152" max="6152" width="16.5703125" style="540" customWidth="1"/>
    <col min="6153" max="6153" width="81.42578125" style="540" customWidth="1"/>
    <col min="6154" max="6154" width="13.7109375" style="540" customWidth="1"/>
    <col min="6155" max="6155" width="10.28515625" style="540" customWidth="1"/>
    <col min="6156" max="6400" width="9.140625" style="540"/>
    <col min="6401" max="6401" width="14.5703125" style="540" bestFit="1" customWidth="1"/>
    <col min="6402" max="6402" width="8.140625" style="540" customWidth="1"/>
    <col min="6403" max="6403" width="76.28515625" style="540" customWidth="1"/>
    <col min="6404" max="6404" width="8.7109375" style="540" customWidth="1"/>
    <col min="6405" max="6405" width="12.85546875" style="540" bestFit="1" customWidth="1"/>
    <col min="6406" max="6406" width="17" style="540" bestFit="1" customWidth="1"/>
    <col min="6407" max="6407" width="23" style="540" bestFit="1" customWidth="1"/>
    <col min="6408" max="6408" width="16.5703125" style="540" customWidth="1"/>
    <col min="6409" max="6409" width="81.42578125" style="540" customWidth="1"/>
    <col min="6410" max="6410" width="13.7109375" style="540" customWidth="1"/>
    <col min="6411" max="6411" width="10.28515625" style="540" customWidth="1"/>
    <col min="6412" max="6656" width="9.140625" style="540"/>
    <col min="6657" max="6657" width="14.5703125" style="540" bestFit="1" customWidth="1"/>
    <col min="6658" max="6658" width="8.140625" style="540" customWidth="1"/>
    <col min="6659" max="6659" width="76.28515625" style="540" customWidth="1"/>
    <col min="6660" max="6660" width="8.7109375" style="540" customWidth="1"/>
    <col min="6661" max="6661" width="12.85546875" style="540" bestFit="1" customWidth="1"/>
    <col min="6662" max="6662" width="17" style="540" bestFit="1" customWidth="1"/>
    <col min="6663" max="6663" width="23" style="540" bestFit="1" customWidth="1"/>
    <col min="6664" max="6664" width="16.5703125" style="540" customWidth="1"/>
    <col min="6665" max="6665" width="81.42578125" style="540" customWidth="1"/>
    <col min="6666" max="6666" width="13.7109375" style="540" customWidth="1"/>
    <col min="6667" max="6667" width="10.28515625" style="540" customWidth="1"/>
    <col min="6668" max="6912" width="9.140625" style="540"/>
    <col min="6913" max="6913" width="14.5703125" style="540" bestFit="1" customWidth="1"/>
    <col min="6914" max="6914" width="8.140625" style="540" customWidth="1"/>
    <col min="6915" max="6915" width="76.28515625" style="540" customWidth="1"/>
    <col min="6916" max="6916" width="8.7109375" style="540" customWidth="1"/>
    <col min="6917" max="6917" width="12.85546875" style="540" bestFit="1" customWidth="1"/>
    <col min="6918" max="6918" width="17" style="540" bestFit="1" customWidth="1"/>
    <col min="6919" max="6919" width="23" style="540" bestFit="1" customWidth="1"/>
    <col min="6920" max="6920" width="16.5703125" style="540" customWidth="1"/>
    <col min="6921" max="6921" width="81.42578125" style="540" customWidth="1"/>
    <col min="6922" max="6922" width="13.7109375" style="540" customWidth="1"/>
    <col min="6923" max="6923" width="10.28515625" style="540" customWidth="1"/>
    <col min="6924" max="7168" width="9.140625" style="540"/>
    <col min="7169" max="7169" width="14.5703125" style="540" bestFit="1" customWidth="1"/>
    <col min="7170" max="7170" width="8.140625" style="540" customWidth="1"/>
    <col min="7171" max="7171" width="76.28515625" style="540" customWidth="1"/>
    <col min="7172" max="7172" width="8.7109375" style="540" customWidth="1"/>
    <col min="7173" max="7173" width="12.85546875" style="540" bestFit="1" customWidth="1"/>
    <col min="7174" max="7174" width="17" style="540" bestFit="1" customWidth="1"/>
    <col min="7175" max="7175" width="23" style="540" bestFit="1" customWidth="1"/>
    <col min="7176" max="7176" width="16.5703125" style="540" customWidth="1"/>
    <col min="7177" max="7177" width="81.42578125" style="540" customWidth="1"/>
    <col min="7178" max="7178" width="13.7109375" style="540" customWidth="1"/>
    <col min="7179" max="7179" width="10.28515625" style="540" customWidth="1"/>
    <col min="7180" max="7424" width="9.140625" style="540"/>
    <col min="7425" max="7425" width="14.5703125" style="540" bestFit="1" customWidth="1"/>
    <col min="7426" max="7426" width="8.140625" style="540" customWidth="1"/>
    <col min="7427" max="7427" width="76.28515625" style="540" customWidth="1"/>
    <col min="7428" max="7428" width="8.7109375" style="540" customWidth="1"/>
    <col min="7429" max="7429" width="12.85546875" style="540" bestFit="1" customWidth="1"/>
    <col min="7430" max="7430" width="17" style="540" bestFit="1" customWidth="1"/>
    <col min="7431" max="7431" width="23" style="540" bestFit="1" customWidth="1"/>
    <col min="7432" max="7432" width="16.5703125" style="540" customWidth="1"/>
    <col min="7433" max="7433" width="81.42578125" style="540" customWidth="1"/>
    <col min="7434" max="7434" width="13.7109375" style="540" customWidth="1"/>
    <col min="7435" max="7435" width="10.28515625" style="540" customWidth="1"/>
    <col min="7436" max="7680" width="9.140625" style="540"/>
    <col min="7681" max="7681" width="14.5703125" style="540" bestFit="1" customWidth="1"/>
    <col min="7682" max="7682" width="8.140625" style="540" customWidth="1"/>
    <col min="7683" max="7683" width="76.28515625" style="540" customWidth="1"/>
    <col min="7684" max="7684" width="8.7109375" style="540" customWidth="1"/>
    <col min="7685" max="7685" width="12.85546875" style="540" bestFit="1" customWidth="1"/>
    <col min="7686" max="7686" width="17" style="540" bestFit="1" customWidth="1"/>
    <col min="7687" max="7687" width="23" style="540" bestFit="1" customWidth="1"/>
    <col min="7688" max="7688" width="16.5703125" style="540" customWidth="1"/>
    <col min="7689" max="7689" width="81.42578125" style="540" customWidth="1"/>
    <col min="7690" max="7690" width="13.7109375" style="540" customWidth="1"/>
    <col min="7691" max="7691" width="10.28515625" style="540" customWidth="1"/>
    <col min="7692" max="7936" width="9.140625" style="540"/>
    <col min="7937" max="7937" width="14.5703125" style="540" bestFit="1" customWidth="1"/>
    <col min="7938" max="7938" width="8.140625" style="540" customWidth="1"/>
    <col min="7939" max="7939" width="76.28515625" style="540" customWidth="1"/>
    <col min="7940" max="7940" width="8.7109375" style="540" customWidth="1"/>
    <col min="7941" max="7941" width="12.85546875" style="540" bestFit="1" customWidth="1"/>
    <col min="7942" max="7942" width="17" style="540" bestFit="1" customWidth="1"/>
    <col min="7943" max="7943" width="23" style="540" bestFit="1" customWidth="1"/>
    <col min="7944" max="7944" width="16.5703125" style="540" customWidth="1"/>
    <col min="7945" max="7945" width="81.42578125" style="540" customWidth="1"/>
    <col min="7946" max="7946" width="13.7109375" style="540" customWidth="1"/>
    <col min="7947" max="7947" width="10.28515625" style="540" customWidth="1"/>
    <col min="7948" max="8192" width="9.140625" style="540"/>
    <col min="8193" max="8193" width="14.5703125" style="540" bestFit="1" customWidth="1"/>
    <col min="8194" max="8194" width="8.140625" style="540" customWidth="1"/>
    <col min="8195" max="8195" width="76.28515625" style="540" customWidth="1"/>
    <col min="8196" max="8196" width="8.7109375" style="540" customWidth="1"/>
    <col min="8197" max="8197" width="12.85546875" style="540" bestFit="1" customWidth="1"/>
    <col min="8198" max="8198" width="17" style="540" bestFit="1" customWidth="1"/>
    <col min="8199" max="8199" width="23" style="540" bestFit="1" customWidth="1"/>
    <col min="8200" max="8200" width="16.5703125" style="540" customWidth="1"/>
    <col min="8201" max="8201" width="81.42578125" style="540" customWidth="1"/>
    <col min="8202" max="8202" width="13.7109375" style="540" customWidth="1"/>
    <col min="8203" max="8203" width="10.28515625" style="540" customWidth="1"/>
    <col min="8204" max="8448" width="9.140625" style="540"/>
    <col min="8449" max="8449" width="14.5703125" style="540" bestFit="1" customWidth="1"/>
    <col min="8450" max="8450" width="8.140625" style="540" customWidth="1"/>
    <col min="8451" max="8451" width="76.28515625" style="540" customWidth="1"/>
    <col min="8452" max="8452" width="8.7109375" style="540" customWidth="1"/>
    <col min="8453" max="8453" width="12.85546875" style="540" bestFit="1" customWidth="1"/>
    <col min="8454" max="8454" width="17" style="540" bestFit="1" customWidth="1"/>
    <col min="8455" max="8455" width="23" style="540" bestFit="1" customWidth="1"/>
    <col min="8456" max="8456" width="16.5703125" style="540" customWidth="1"/>
    <col min="8457" max="8457" width="81.42578125" style="540" customWidth="1"/>
    <col min="8458" max="8458" width="13.7109375" style="540" customWidth="1"/>
    <col min="8459" max="8459" width="10.28515625" style="540" customWidth="1"/>
    <col min="8460" max="8704" width="9.140625" style="540"/>
    <col min="8705" max="8705" width="14.5703125" style="540" bestFit="1" customWidth="1"/>
    <col min="8706" max="8706" width="8.140625" style="540" customWidth="1"/>
    <col min="8707" max="8707" width="76.28515625" style="540" customWidth="1"/>
    <col min="8708" max="8708" width="8.7109375" style="540" customWidth="1"/>
    <col min="8709" max="8709" width="12.85546875" style="540" bestFit="1" customWidth="1"/>
    <col min="8710" max="8710" width="17" style="540" bestFit="1" customWidth="1"/>
    <col min="8711" max="8711" width="23" style="540" bestFit="1" customWidth="1"/>
    <col min="8712" max="8712" width="16.5703125" style="540" customWidth="1"/>
    <col min="8713" max="8713" width="81.42578125" style="540" customWidth="1"/>
    <col min="8714" max="8714" width="13.7109375" style="540" customWidth="1"/>
    <col min="8715" max="8715" width="10.28515625" style="540" customWidth="1"/>
    <col min="8716" max="8960" width="9.140625" style="540"/>
    <col min="8961" max="8961" width="14.5703125" style="540" bestFit="1" customWidth="1"/>
    <col min="8962" max="8962" width="8.140625" style="540" customWidth="1"/>
    <col min="8963" max="8963" width="76.28515625" style="540" customWidth="1"/>
    <col min="8964" max="8964" width="8.7109375" style="540" customWidth="1"/>
    <col min="8965" max="8965" width="12.85546875" style="540" bestFit="1" customWidth="1"/>
    <col min="8966" max="8966" width="17" style="540" bestFit="1" customWidth="1"/>
    <col min="8967" max="8967" width="23" style="540" bestFit="1" customWidth="1"/>
    <col min="8968" max="8968" width="16.5703125" style="540" customWidth="1"/>
    <col min="8969" max="8969" width="81.42578125" style="540" customWidth="1"/>
    <col min="8970" max="8970" width="13.7109375" style="540" customWidth="1"/>
    <col min="8971" max="8971" width="10.28515625" style="540" customWidth="1"/>
    <col min="8972" max="9216" width="9.140625" style="540"/>
    <col min="9217" max="9217" width="14.5703125" style="540" bestFit="1" customWidth="1"/>
    <col min="9218" max="9218" width="8.140625" style="540" customWidth="1"/>
    <col min="9219" max="9219" width="76.28515625" style="540" customWidth="1"/>
    <col min="9220" max="9220" width="8.7109375" style="540" customWidth="1"/>
    <col min="9221" max="9221" width="12.85546875" style="540" bestFit="1" customWidth="1"/>
    <col min="9222" max="9222" width="17" style="540" bestFit="1" customWidth="1"/>
    <col min="9223" max="9223" width="23" style="540" bestFit="1" customWidth="1"/>
    <col min="9224" max="9224" width="16.5703125" style="540" customWidth="1"/>
    <col min="9225" max="9225" width="81.42578125" style="540" customWidth="1"/>
    <col min="9226" max="9226" width="13.7109375" style="540" customWidth="1"/>
    <col min="9227" max="9227" width="10.28515625" style="540" customWidth="1"/>
    <col min="9228" max="9472" width="9.140625" style="540"/>
    <col min="9473" max="9473" width="14.5703125" style="540" bestFit="1" customWidth="1"/>
    <col min="9474" max="9474" width="8.140625" style="540" customWidth="1"/>
    <col min="9475" max="9475" width="76.28515625" style="540" customWidth="1"/>
    <col min="9476" max="9476" width="8.7109375" style="540" customWidth="1"/>
    <col min="9477" max="9477" width="12.85546875" style="540" bestFit="1" customWidth="1"/>
    <col min="9478" max="9478" width="17" style="540" bestFit="1" customWidth="1"/>
    <col min="9479" max="9479" width="23" style="540" bestFit="1" customWidth="1"/>
    <col min="9480" max="9480" width="16.5703125" style="540" customWidth="1"/>
    <col min="9481" max="9481" width="81.42578125" style="540" customWidth="1"/>
    <col min="9482" max="9482" width="13.7109375" style="540" customWidth="1"/>
    <col min="9483" max="9483" width="10.28515625" style="540" customWidth="1"/>
    <col min="9484" max="9728" width="9.140625" style="540"/>
    <col min="9729" max="9729" width="14.5703125" style="540" bestFit="1" customWidth="1"/>
    <col min="9730" max="9730" width="8.140625" style="540" customWidth="1"/>
    <col min="9731" max="9731" width="76.28515625" style="540" customWidth="1"/>
    <col min="9732" max="9732" width="8.7109375" style="540" customWidth="1"/>
    <col min="9733" max="9733" width="12.85546875" style="540" bestFit="1" customWidth="1"/>
    <col min="9734" max="9734" width="17" style="540" bestFit="1" customWidth="1"/>
    <col min="9735" max="9735" width="23" style="540" bestFit="1" customWidth="1"/>
    <col min="9736" max="9736" width="16.5703125" style="540" customWidth="1"/>
    <col min="9737" max="9737" width="81.42578125" style="540" customWidth="1"/>
    <col min="9738" max="9738" width="13.7109375" style="540" customWidth="1"/>
    <col min="9739" max="9739" width="10.28515625" style="540" customWidth="1"/>
    <col min="9740" max="9984" width="9.140625" style="540"/>
    <col min="9985" max="9985" width="14.5703125" style="540" bestFit="1" customWidth="1"/>
    <col min="9986" max="9986" width="8.140625" style="540" customWidth="1"/>
    <col min="9987" max="9987" width="76.28515625" style="540" customWidth="1"/>
    <col min="9988" max="9988" width="8.7109375" style="540" customWidth="1"/>
    <col min="9989" max="9989" width="12.85546875" style="540" bestFit="1" customWidth="1"/>
    <col min="9990" max="9990" width="17" style="540" bestFit="1" customWidth="1"/>
    <col min="9991" max="9991" width="23" style="540" bestFit="1" customWidth="1"/>
    <col min="9992" max="9992" width="16.5703125" style="540" customWidth="1"/>
    <col min="9993" max="9993" width="81.42578125" style="540" customWidth="1"/>
    <col min="9994" max="9994" width="13.7109375" style="540" customWidth="1"/>
    <col min="9995" max="9995" width="10.28515625" style="540" customWidth="1"/>
    <col min="9996" max="10240" width="9.140625" style="540"/>
    <col min="10241" max="10241" width="14.5703125" style="540" bestFit="1" customWidth="1"/>
    <col min="10242" max="10242" width="8.140625" style="540" customWidth="1"/>
    <col min="10243" max="10243" width="76.28515625" style="540" customWidth="1"/>
    <col min="10244" max="10244" width="8.7109375" style="540" customWidth="1"/>
    <col min="10245" max="10245" width="12.85546875" style="540" bestFit="1" customWidth="1"/>
    <col min="10246" max="10246" width="17" style="540" bestFit="1" customWidth="1"/>
    <col min="10247" max="10247" width="23" style="540" bestFit="1" customWidth="1"/>
    <col min="10248" max="10248" width="16.5703125" style="540" customWidth="1"/>
    <col min="10249" max="10249" width="81.42578125" style="540" customWidth="1"/>
    <col min="10250" max="10250" width="13.7109375" style="540" customWidth="1"/>
    <col min="10251" max="10251" width="10.28515625" style="540" customWidth="1"/>
    <col min="10252" max="10496" width="9.140625" style="540"/>
    <col min="10497" max="10497" width="14.5703125" style="540" bestFit="1" customWidth="1"/>
    <col min="10498" max="10498" width="8.140625" style="540" customWidth="1"/>
    <col min="10499" max="10499" width="76.28515625" style="540" customWidth="1"/>
    <col min="10500" max="10500" width="8.7109375" style="540" customWidth="1"/>
    <col min="10501" max="10501" width="12.85546875" style="540" bestFit="1" customWidth="1"/>
    <col min="10502" max="10502" width="17" style="540" bestFit="1" customWidth="1"/>
    <col min="10503" max="10503" width="23" style="540" bestFit="1" customWidth="1"/>
    <col min="10504" max="10504" width="16.5703125" style="540" customWidth="1"/>
    <col min="10505" max="10505" width="81.42578125" style="540" customWidth="1"/>
    <col min="10506" max="10506" width="13.7109375" style="540" customWidth="1"/>
    <col min="10507" max="10507" width="10.28515625" style="540" customWidth="1"/>
    <col min="10508" max="10752" width="9.140625" style="540"/>
    <col min="10753" max="10753" width="14.5703125" style="540" bestFit="1" customWidth="1"/>
    <col min="10754" max="10754" width="8.140625" style="540" customWidth="1"/>
    <col min="10755" max="10755" width="76.28515625" style="540" customWidth="1"/>
    <col min="10756" max="10756" width="8.7109375" style="540" customWidth="1"/>
    <col min="10757" max="10757" width="12.85546875" style="540" bestFit="1" customWidth="1"/>
    <col min="10758" max="10758" width="17" style="540" bestFit="1" customWidth="1"/>
    <col min="10759" max="10759" width="23" style="540" bestFit="1" customWidth="1"/>
    <col min="10760" max="10760" width="16.5703125" style="540" customWidth="1"/>
    <col min="10761" max="10761" width="81.42578125" style="540" customWidth="1"/>
    <col min="10762" max="10762" width="13.7109375" style="540" customWidth="1"/>
    <col min="10763" max="10763" width="10.28515625" style="540" customWidth="1"/>
    <col min="10764" max="11008" width="9.140625" style="540"/>
    <col min="11009" max="11009" width="14.5703125" style="540" bestFit="1" customWidth="1"/>
    <col min="11010" max="11010" width="8.140625" style="540" customWidth="1"/>
    <col min="11011" max="11011" width="76.28515625" style="540" customWidth="1"/>
    <col min="11012" max="11012" width="8.7109375" style="540" customWidth="1"/>
    <col min="11013" max="11013" width="12.85546875" style="540" bestFit="1" customWidth="1"/>
    <col min="11014" max="11014" width="17" style="540" bestFit="1" customWidth="1"/>
    <col min="11015" max="11015" width="23" style="540" bestFit="1" customWidth="1"/>
    <col min="11016" max="11016" width="16.5703125" style="540" customWidth="1"/>
    <col min="11017" max="11017" width="81.42578125" style="540" customWidth="1"/>
    <col min="11018" max="11018" width="13.7109375" style="540" customWidth="1"/>
    <col min="11019" max="11019" width="10.28515625" style="540" customWidth="1"/>
    <col min="11020" max="11264" width="9.140625" style="540"/>
    <col min="11265" max="11265" width="14.5703125" style="540" bestFit="1" customWidth="1"/>
    <col min="11266" max="11266" width="8.140625" style="540" customWidth="1"/>
    <col min="11267" max="11267" width="76.28515625" style="540" customWidth="1"/>
    <col min="11268" max="11268" width="8.7109375" style="540" customWidth="1"/>
    <col min="11269" max="11269" width="12.85546875" style="540" bestFit="1" customWidth="1"/>
    <col min="11270" max="11270" width="17" style="540" bestFit="1" customWidth="1"/>
    <col min="11271" max="11271" width="23" style="540" bestFit="1" customWidth="1"/>
    <col min="11272" max="11272" width="16.5703125" style="540" customWidth="1"/>
    <col min="11273" max="11273" width="81.42578125" style="540" customWidth="1"/>
    <col min="11274" max="11274" width="13.7109375" style="540" customWidth="1"/>
    <col min="11275" max="11275" width="10.28515625" style="540" customWidth="1"/>
    <col min="11276" max="11520" width="9.140625" style="540"/>
    <col min="11521" max="11521" width="14.5703125" style="540" bestFit="1" customWidth="1"/>
    <col min="11522" max="11522" width="8.140625" style="540" customWidth="1"/>
    <col min="11523" max="11523" width="76.28515625" style="540" customWidth="1"/>
    <col min="11524" max="11524" width="8.7109375" style="540" customWidth="1"/>
    <col min="11525" max="11525" width="12.85546875" style="540" bestFit="1" customWidth="1"/>
    <col min="11526" max="11526" width="17" style="540" bestFit="1" customWidth="1"/>
    <col min="11527" max="11527" width="23" style="540" bestFit="1" customWidth="1"/>
    <col min="11528" max="11528" width="16.5703125" style="540" customWidth="1"/>
    <col min="11529" max="11529" width="81.42578125" style="540" customWidth="1"/>
    <col min="11530" max="11530" width="13.7109375" style="540" customWidth="1"/>
    <col min="11531" max="11531" width="10.28515625" style="540" customWidth="1"/>
    <col min="11532" max="11776" width="9.140625" style="540"/>
    <col min="11777" max="11777" width="14.5703125" style="540" bestFit="1" customWidth="1"/>
    <col min="11778" max="11778" width="8.140625" style="540" customWidth="1"/>
    <col min="11779" max="11779" width="76.28515625" style="540" customWidth="1"/>
    <col min="11780" max="11780" width="8.7109375" style="540" customWidth="1"/>
    <col min="11781" max="11781" width="12.85546875" style="540" bestFit="1" customWidth="1"/>
    <col min="11782" max="11782" width="17" style="540" bestFit="1" customWidth="1"/>
    <col min="11783" max="11783" width="23" style="540" bestFit="1" customWidth="1"/>
    <col min="11784" max="11784" width="16.5703125" style="540" customWidth="1"/>
    <col min="11785" max="11785" width="81.42578125" style="540" customWidth="1"/>
    <col min="11786" max="11786" width="13.7109375" style="540" customWidth="1"/>
    <col min="11787" max="11787" width="10.28515625" style="540" customWidth="1"/>
    <col min="11788" max="12032" width="9.140625" style="540"/>
    <col min="12033" max="12033" width="14.5703125" style="540" bestFit="1" customWidth="1"/>
    <col min="12034" max="12034" width="8.140625" style="540" customWidth="1"/>
    <col min="12035" max="12035" width="76.28515625" style="540" customWidth="1"/>
    <col min="12036" max="12036" width="8.7109375" style="540" customWidth="1"/>
    <col min="12037" max="12037" width="12.85546875" style="540" bestFit="1" customWidth="1"/>
    <col min="12038" max="12038" width="17" style="540" bestFit="1" customWidth="1"/>
    <col min="12039" max="12039" width="23" style="540" bestFit="1" customWidth="1"/>
    <col min="12040" max="12040" width="16.5703125" style="540" customWidth="1"/>
    <col min="12041" max="12041" width="81.42578125" style="540" customWidth="1"/>
    <col min="12042" max="12042" width="13.7109375" style="540" customWidth="1"/>
    <col min="12043" max="12043" width="10.28515625" style="540" customWidth="1"/>
    <col min="12044" max="12288" width="9.140625" style="540"/>
    <col min="12289" max="12289" width="14.5703125" style="540" bestFit="1" customWidth="1"/>
    <col min="12290" max="12290" width="8.140625" style="540" customWidth="1"/>
    <col min="12291" max="12291" width="76.28515625" style="540" customWidth="1"/>
    <col min="12292" max="12292" width="8.7109375" style="540" customWidth="1"/>
    <col min="12293" max="12293" width="12.85546875" style="540" bestFit="1" customWidth="1"/>
    <col min="12294" max="12294" width="17" style="540" bestFit="1" customWidth="1"/>
    <col min="12295" max="12295" width="23" style="540" bestFit="1" customWidth="1"/>
    <col min="12296" max="12296" width="16.5703125" style="540" customWidth="1"/>
    <col min="12297" max="12297" width="81.42578125" style="540" customWidth="1"/>
    <col min="12298" max="12298" width="13.7109375" style="540" customWidth="1"/>
    <col min="12299" max="12299" width="10.28515625" style="540" customWidth="1"/>
    <col min="12300" max="12544" width="9.140625" style="540"/>
    <col min="12545" max="12545" width="14.5703125" style="540" bestFit="1" customWidth="1"/>
    <col min="12546" max="12546" width="8.140625" style="540" customWidth="1"/>
    <col min="12547" max="12547" width="76.28515625" style="540" customWidth="1"/>
    <col min="12548" max="12548" width="8.7109375" style="540" customWidth="1"/>
    <col min="12549" max="12549" width="12.85546875" style="540" bestFit="1" customWidth="1"/>
    <col min="12550" max="12550" width="17" style="540" bestFit="1" customWidth="1"/>
    <col min="12551" max="12551" width="23" style="540" bestFit="1" customWidth="1"/>
    <col min="12552" max="12552" width="16.5703125" style="540" customWidth="1"/>
    <col min="12553" max="12553" width="81.42578125" style="540" customWidth="1"/>
    <col min="12554" max="12554" width="13.7109375" style="540" customWidth="1"/>
    <col min="12555" max="12555" width="10.28515625" style="540" customWidth="1"/>
    <col min="12556" max="12800" width="9.140625" style="540"/>
    <col min="12801" max="12801" width="14.5703125" style="540" bestFit="1" customWidth="1"/>
    <col min="12802" max="12802" width="8.140625" style="540" customWidth="1"/>
    <col min="12803" max="12803" width="76.28515625" style="540" customWidth="1"/>
    <col min="12804" max="12804" width="8.7109375" style="540" customWidth="1"/>
    <col min="12805" max="12805" width="12.85546875" style="540" bestFit="1" customWidth="1"/>
    <col min="12806" max="12806" width="17" style="540" bestFit="1" customWidth="1"/>
    <col min="12807" max="12807" width="23" style="540" bestFit="1" customWidth="1"/>
    <col min="12808" max="12808" width="16.5703125" style="540" customWidth="1"/>
    <col min="12809" max="12809" width="81.42578125" style="540" customWidth="1"/>
    <col min="12810" max="12810" width="13.7109375" style="540" customWidth="1"/>
    <col min="12811" max="12811" width="10.28515625" style="540" customWidth="1"/>
    <col min="12812" max="13056" width="9.140625" style="540"/>
    <col min="13057" max="13057" width="14.5703125" style="540" bestFit="1" customWidth="1"/>
    <col min="13058" max="13058" width="8.140625" style="540" customWidth="1"/>
    <col min="13059" max="13059" width="76.28515625" style="540" customWidth="1"/>
    <col min="13060" max="13060" width="8.7109375" style="540" customWidth="1"/>
    <col min="13061" max="13061" width="12.85546875" style="540" bestFit="1" customWidth="1"/>
    <col min="13062" max="13062" width="17" style="540" bestFit="1" customWidth="1"/>
    <col min="13063" max="13063" width="23" style="540" bestFit="1" customWidth="1"/>
    <col min="13064" max="13064" width="16.5703125" style="540" customWidth="1"/>
    <col min="13065" max="13065" width="81.42578125" style="540" customWidth="1"/>
    <col min="13066" max="13066" width="13.7109375" style="540" customWidth="1"/>
    <col min="13067" max="13067" width="10.28515625" style="540" customWidth="1"/>
    <col min="13068" max="13312" width="9.140625" style="540"/>
    <col min="13313" max="13313" width="14.5703125" style="540" bestFit="1" customWidth="1"/>
    <col min="13314" max="13314" width="8.140625" style="540" customWidth="1"/>
    <col min="13315" max="13315" width="76.28515625" style="540" customWidth="1"/>
    <col min="13316" max="13316" width="8.7109375" style="540" customWidth="1"/>
    <col min="13317" max="13317" width="12.85546875" style="540" bestFit="1" customWidth="1"/>
    <col min="13318" max="13318" width="17" style="540" bestFit="1" customWidth="1"/>
    <col min="13319" max="13319" width="23" style="540" bestFit="1" customWidth="1"/>
    <col min="13320" max="13320" width="16.5703125" style="540" customWidth="1"/>
    <col min="13321" max="13321" width="81.42578125" style="540" customWidth="1"/>
    <col min="13322" max="13322" width="13.7109375" style="540" customWidth="1"/>
    <col min="13323" max="13323" width="10.28515625" style="540" customWidth="1"/>
    <col min="13324" max="13568" width="9.140625" style="540"/>
    <col min="13569" max="13569" width="14.5703125" style="540" bestFit="1" customWidth="1"/>
    <col min="13570" max="13570" width="8.140625" style="540" customWidth="1"/>
    <col min="13571" max="13571" width="76.28515625" style="540" customWidth="1"/>
    <col min="13572" max="13572" width="8.7109375" style="540" customWidth="1"/>
    <col min="13573" max="13573" width="12.85546875" style="540" bestFit="1" customWidth="1"/>
    <col min="13574" max="13574" width="17" style="540" bestFit="1" customWidth="1"/>
    <col min="13575" max="13575" width="23" style="540" bestFit="1" customWidth="1"/>
    <col min="13576" max="13576" width="16.5703125" style="540" customWidth="1"/>
    <col min="13577" max="13577" width="81.42578125" style="540" customWidth="1"/>
    <col min="13578" max="13578" width="13.7109375" style="540" customWidth="1"/>
    <col min="13579" max="13579" width="10.28515625" style="540" customWidth="1"/>
    <col min="13580" max="13824" width="9.140625" style="540"/>
    <col min="13825" max="13825" width="14.5703125" style="540" bestFit="1" customWidth="1"/>
    <col min="13826" max="13826" width="8.140625" style="540" customWidth="1"/>
    <col min="13827" max="13827" width="76.28515625" style="540" customWidth="1"/>
    <col min="13828" max="13828" width="8.7109375" style="540" customWidth="1"/>
    <col min="13829" max="13829" width="12.85546875" style="540" bestFit="1" customWidth="1"/>
    <col min="13830" max="13830" width="17" style="540" bestFit="1" customWidth="1"/>
    <col min="13831" max="13831" width="23" style="540" bestFit="1" customWidth="1"/>
    <col min="13832" max="13832" width="16.5703125" style="540" customWidth="1"/>
    <col min="13833" max="13833" width="81.42578125" style="540" customWidth="1"/>
    <col min="13834" max="13834" width="13.7109375" style="540" customWidth="1"/>
    <col min="13835" max="13835" width="10.28515625" style="540" customWidth="1"/>
    <col min="13836" max="14080" width="9.140625" style="540"/>
    <col min="14081" max="14081" width="14.5703125" style="540" bestFit="1" customWidth="1"/>
    <col min="14082" max="14082" width="8.140625" style="540" customWidth="1"/>
    <col min="14083" max="14083" width="76.28515625" style="540" customWidth="1"/>
    <col min="14084" max="14084" width="8.7109375" style="540" customWidth="1"/>
    <col min="14085" max="14085" width="12.85546875" style="540" bestFit="1" customWidth="1"/>
    <col min="14086" max="14086" width="17" style="540" bestFit="1" customWidth="1"/>
    <col min="14087" max="14087" width="23" style="540" bestFit="1" customWidth="1"/>
    <col min="14088" max="14088" width="16.5703125" style="540" customWidth="1"/>
    <col min="14089" max="14089" width="81.42578125" style="540" customWidth="1"/>
    <col min="14090" max="14090" width="13.7109375" style="540" customWidth="1"/>
    <col min="14091" max="14091" width="10.28515625" style="540" customWidth="1"/>
    <col min="14092" max="14336" width="9.140625" style="540"/>
    <col min="14337" max="14337" width="14.5703125" style="540" bestFit="1" customWidth="1"/>
    <col min="14338" max="14338" width="8.140625" style="540" customWidth="1"/>
    <col min="14339" max="14339" width="76.28515625" style="540" customWidth="1"/>
    <col min="14340" max="14340" width="8.7109375" style="540" customWidth="1"/>
    <col min="14341" max="14341" width="12.85546875" style="540" bestFit="1" customWidth="1"/>
    <col min="14342" max="14342" width="17" style="540" bestFit="1" customWidth="1"/>
    <col min="14343" max="14343" width="23" style="540" bestFit="1" customWidth="1"/>
    <col min="14344" max="14344" width="16.5703125" style="540" customWidth="1"/>
    <col min="14345" max="14345" width="81.42578125" style="540" customWidth="1"/>
    <col min="14346" max="14346" width="13.7109375" style="540" customWidth="1"/>
    <col min="14347" max="14347" width="10.28515625" style="540" customWidth="1"/>
    <col min="14348" max="14592" width="9.140625" style="540"/>
    <col min="14593" max="14593" width="14.5703125" style="540" bestFit="1" customWidth="1"/>
    <col min="14594" max="14594" width="8.140625" style="540" customWidth="1"/>
    <col min="14595" max="14595" width="76.28515625" style="540" customWidth="1"/>
    <col min="14596" max="14596" width="8.7109375" style="540" customWidth="1"/>
    <col min="14597" max="14597" width="12.85546875" style="540" bestFit="1" customWidth="1"/>
    <col min="14598" max="14598" width="17" style="540" bestFit="1" customWidth="1"/>
    <col min="14599" max="14599" width="23" style="540" bestFit="1" customWidth="1"/>
    <col min="14600" max="14600" width="16.5703125" style="540" customWidth="1"/>
    <col min="14601" max="14601" width="81.42578125" style="540" customWidth="1"/>
    <col min="14602" max="14602" width="13.7109375" style="540" customWidth="1"/>
    <col min="14603" max="14603" width="10.28515625" style="540" customWidth="1"/>
    <col min="14604" max="14848" width="9.140625" style="540"/>
    <col min="14849" max="14849" width="14.5703125" style="540" bestFit="1" customWidth="1"/>
    <col min="14850" max="14850" width="8.140625" style="540" customWidth="1"/>
    <col min="14851" max="14851" width="76.28515625" style="540" customWidth="1"/>
    <col min="14852" max="14852" width="8.7109375" style="540" customWidth="1"/>
    <col min="14853" max="14853" width="12.85546875" style="540" bestFit="1" customWidth="1"/>
    <col min="14854" max="14854" width="17" style="540" bestFit="1" customWidth="1"/>
    <col min="14855" max="14855" width="23" style="540" bestFit="1" customWidth="1"/>
    <col min="14856" max="14856" width="16.5703125" style="540" customWidth="1"/>
    <col min="14857" max="14857" width="81.42578125" style="540" customWidth="1"/>
    <col min="14858" max="14858" width="13.7109375" style="540" customWidth="1"/>
    <col min="14859" max="14859" width="10.28515625" style="540" customWidth="1"/>
    <col min="14860" max="15104" width="9.140625" style="540"/>
    <col min="15105" max="15105" width="14.5703125" style="540" bestFit="1" customWidth="1"/>
    <col min="15106" max="15106" width="8.140625" style="540" customWidth="1"/>
    <col min="15107" max="15107" width="76.28515625" style="540" customWidth="1"/>
    <col min="15108" max="15108" width="8.7109375" style="540" customWidth="1"/>
    <col min="15109" max="15109" width="12.85546875" style="540" bestFit="1" customWidth="1"/>
    <col min="15110" max="15110" width="17" style="540" bestFit="1" customWidth="1"/>
    <col min="15111" max="15111" width="23" style="540" bestFit="1" customWidth="1"/>
    <col min="15112" max="15112" width="16.5703125" style="540" customWidth="1"/>
    <col min="15113" max="15113" width="81.42578125" style="540" customWidth="1"/>
    <col min="15114" max="15114" width="13.7109375" style="540" customWidth="1"/>
    <col min="15115" max="15115" width="10.28515625" style="540" customWidth="1"/>
    <col min="15116" max="15360" width="9.140625" style="540"/>
    <col min="15361" max="15361" width="14.5703125" style="540" bestFit="1" customWidth="1"/>
    <col min="15362" max="15362" width="8.140625" style="540" customWidth="1"/>
    <col min="15363" max="15363" width="76.28515625" style="540" customWidth="1"/>
    <col min="15364" max="15364" width="8.7109375" style="540" customWidth="1"/>
    <col min="15365" max="15365" width="12.85546875" style="540" bestFit="1" customWidth="1"/>
    <col min="15366" max="15366" width="17" style="540" bestFit="1" customWidth="1"/>
    <col min="15367" max="15367" width="23" style="540" bestFit="1" customWidth="1"/>
    <col min="15368" max="15368" width="16.5703125" style="540" customWidth="1"/>
    <col min="15369" max="15369" width="81.42578125" style="540" customWidth="1"/>
    <col min="15370" max="15370" width="13.7109375" style="540" customWidth="1"/>
    <col min="15371" max="15371" width="10.28515625" style="540" customWidth="1"/>
    <col min="15372" max="15616" width="9.140625" style="540"/>
    <col min="15617" max="15617" width="14.5703125" style="540" bestFit="1" customWidth="1"/>
    <col min="15618" max="15618" width="8.140625" style="540" customWidth="1"/>
    <col min="15619" max="15619" width="76.28515625" style="540" customWidth="1"/>
    <col min="15620" max="15620" width="8.7109375" style="540" customWidth="1"/>
    <col min="15621" max="15621" width="12.85546875" style="540" bestFit="1" customWidth="1"/>
    <col min="15622" max="15622" width="17" style="540" bestFit="1" customWidth="1"/>
    <col min="15623" max="15623" width="23" style="540" bestFit="1" customWidth="1"/>
    <col min="15624" max="15624" width="16.5703125" style="540" customWidth="1"/>
    <col min="15625" max="15625" width="81.42578125" style="540" customWidth="1"/>
    <col min="15626" max="15626" width="13.7109375" style="540" customWidth="1"/>
    <col min="15627" max="15627" width="10.28515625" style="540" customWidth="1"/>
    <col min="15628" max="15872" width="9.140625" style="540"/>
    <col min="15873" max="15873" width="14.5703125" style="540" bestFit="1" customWidth="1"/>
    <col min="15874" max="15874" width="8.140625" style="540" customWidth="1"/>
    <col min="15875" max="15875" width="76.28515625" style="540" customWidth="1"/>
    <col min="15876" max="15876" width="8.7109375" style="540" customWidth="1"/>
    <col min="15877" max="15877" width="12.85546875" style="540" bestFit="1" customWidth="1"/>
    <col min="15878" max="15878" width="17" style="540" bestFit="1" customWidth="1"/>
    <col min="15879" max="15879" width="23" style="540" bestFit="1" customWidth="1"/>
    <col min="15880" max="15880" width="16.5703125" style="540" customWidth="1"/>
    <col min="15881" max="15881" width="81.42578125" style="540" customWidth="1"/>
    <col min="15882" max="15882" width="13.7109375" style="540" customWidth="1"/>
    <col min="15883" max="15883" width="10.28515625" style="540" customWidth="1"/>
    <col min="15884" max="16128" width="9.140625" style="540"/>
    <col min="16129" max="16129" width="14.5703125" style="540" bestFit="1" customWidth="1"/>
    <col min="16130" max="16130" width="8.140625" style="540" customWidth="1"/>
    <col min="16131" max="16131" width="76.28515625" style="540" customWidth="1"/>
    <col min="16132" max="16132" width="8.7109375" style="540" customWidth="1"/>
    <col min="16133" max="16133" width="12.85546875" style="540" bestFit="1" customWidth="1"/>
    <col min="16134" max="16134" width="17" style="540" bestFit="1" customWidth="1"/>
    <col min="16135" max="16135" width="23" style="540" bestFit="1" customWidth="1"/>
    <col min="16136" max="16136" width="16.5703125" style="540" customWidth="1"/>
    <col min="16137" max="16137" width="81.42578125" style="540" customWidth="1"/>
    <col min="16138" max="16138" width="13.7109375" style="540" customWidth="1"/>
    <col min="16139" max="16139" width="10.28515625" style="540" customWidth="1"/>
    <col min="16140" max="16384" width="9.140625" style="540"/>
  </cols>
  <sheetData>
    <row r="1" spans="1:12" s="478" customFormat="1" ht="35.25" customHeight="1">
      <c r="A1" s="774" t="s">
        <v>94</v>
      </c>
      <c r="B1" s="775"/>
      <c r="C1" s="775"/>
      <c r="D1" s="775"/>
      <c r="E1" s="775"/>
      <c r="F1" s="775"/>
      <c r="G1" s="776"/>
      <c r="H1" s="477"/>
      <c r="I1" s="477"/>
      <c r="J1" s="477"/>
    </row>
    <row r="2" spans="1:12" s="478" customFormat="1" ht="24.75">
      <c r="A2" s="479" t="s">
        <v>191</v>
      </c>
      <c r="B2" s="480"/>
      <c r="C2" s="481" t="str">
        <f>Orç!C2</f>
        <v>Obra: Drenagem de Águas Pluviais</v>
      </c>
      <c r="D2" s="482"/>
      <c r="E2" s="482"/>
      <c r="F2" s="482"/>
      <c r="G2" s="483"/>
      <c r="H2" s="477"/>
      <c r="I2" s="477"/>
      <c r="J2" s="477"/>
    </row>
    <row r="3" spans="1:12" s="478" customFormat="1" ht="23.25">
      <c r="A3" s="484" t="s">
        <v>192</v>
      </c>
      <c r="B3" s="485"/>
      <c r="C3" s="486" t="str">
        <f>Orç!C3</f>
        <v>Local: Canal às Margens da MT-242</v>
      </c>
      <c r="D3" s="329"/>
      <c r="E3" s="487"/>
      <c r="F3" s="482"/>
      <c r="G3" s="483"/>
      <c r="H3" s="477"/>
      <c r="I3" s="477"/>
      <c r="J3" s="477"/>
    </row>
    <row r="4" spans="1:12" s="478" customFormat="1" ht="23.25">
      <c r="A4" s="484"/>
      <c r="B4" s="485"/>
      <c r="C4" s="486" t="str">
        <f>Orç!C4</f>
        <v>Tipo de Intervenção: Construção</v>
      </c>
      <c r="D4" s="238" t="s">
        <v>240</v>
      </c>
      <c r="E4" s="488"/>
      <c r="F4" s="481"/>
      <c r="G4" s="489"/>
      <c r="H4" s="477"/>
      <c r="I4" s="477"/>
      <c r="J4" s="477"/>
    </row>
    <row r="5" spans="1:12" s="478" customFormat="1" ht="23.25">
      <c r="A5" s="484"/>
      <c r="B5" s="485"/>
      <c r="C5" s="486" t="str">
        <f>Orç!C5</f>
        <v>Prazo de Execução: 300 dias</v>
      </c>
      <c r="D5" s="777" t="s">
        <v>239</v>
      </c>
      <c r="E5" s="777"/>
      <c r="F5" s="777"/>
      <c r="G5" s="777"/>
      <c r="H5" s="477"/>
      <c r="I5" s="477"/>
      <c r="J5" s="477"/>
    </row>
    <row r="6" spans="1:12" s="478" customFormat="1" ht="23.25">
      <c r="A6" s="484"/>
      <c r="B6" s="485"/>
      <c r="C6" s="486" t="str">
        <f>Orç!C6</f>
        <v>Extensão: 2.599,00 metros</v>
      </c>
      <c r="D6" s="777"/>
      <c r="E6" s="777"/>
      <c r="F6" s="777"/>
      <c r="G6" s="777"/>
      <c r="H6" s="477"/>
      <c r="I6" s="477"/>
      <c r="J6" s="477"/>
    </row>
    <row r="7" spans="1:12" s="478" customFormat="1" ht="23.25">
      <c r="A7" s="484"/>
      <c r="B7" s="485"/>
      <c r="C7" s="490" t="str">
        <f>Orç!D3</f>
        <v>Boletim de Referência: SINAPI Dez/2020 desonerada</v>
      </c>
      <c r="D7" s="778"/>
      <c r="E7" s="778"/>
      <c r="F7" s="778"/>
      <c r="G7" s="778"/>
      <c r="H7" s="477"/>
      <c r="I7" s="477"/>
      <c r="J7" s="477"/>
    </row>
    <row r="8" spans="1:12" s="478" customFormat="1" ht="19.5">
      <c r="A8" s="491"/>
      <c r="B8" s="492"/>
      <c r="C8" s="486" t="s">
        <v>111</v>
      </c>
      <c r="D8" s="493"/>
      <c r="E8" s="493"/>
      <c r="F8" s="493"/>
      <c r="G8" s="493"/>
    </row>
    <row r="9" spans="1:12" s="478" customFormat="1" ht="42">
      <c r="A9" s="779" t="s">
        <v>193</v>
      </c>
      <c r="B9" s="779"/>
      <c r="C9" s="779"/>
      <c r="D9" s="779"/>
      <c r="E9" s="779"/>
      <c r="F9" s="779"/>
      <c r="G9" s="779"/>
    </row>
    <row r="10" spans="1:12" s="497" customFormat="1" ht="19.5" customHeight="1">
      <c r="A10" s="494" t="s">
        <v>0</v>
      </c>
      <c r="B10" s="495" t="s">
        <v>1</v>
      </c>
      <c r="C10" s="496" t="s">
        <v>2</v>
      </c>
      <c r="D10" s="780" t="s">
        <v>58</v>
      </c>
      <c r="E10" s="781"/>
      <c r="F10" s="780" t="s">
        <v>59</v>
      </c>
      <c r="G10" s="782"/>
    </row>
    <row r="11" spans="1:12" s="478" customFormat="1" ht="17.25">
      <c r="A11" s="498"/>
      <c r="B11" s="498"/>
      <c r="C11" s="499"/>
      <c r="D11" s="500" t="s">
        <v>4</v>
      </c>
      <c r="E11" s="500" t="s">
        <v>3</v>
      </c>
      <c r="F11" s="500" t="s">
        <v>194</v>
      </c>
      <c r="G11" s="501" t="s">
        <v>195</v>
      </c>
      <c r="H11" s="502"/>
      <c r="I11" s="503"/>
      <c r="J11" s="503"/>
      <c r="K11" s="503"/>
    </row>
    <row r="12" spans="1:12" s="478" customFormat="1">
      <c r="A12" s="504" t="s">
        <v>196</v>
      </c>
      <c r="B12" s="505" t="s">
        <v>5</v>
      </c>
      <c r="C12" s="506" t="s">
        <v>197</v>
      </c>
      <c r="D12" s="507" t="s">
        <v>198</v>
      </c>
      <c r="E12" s="506"/>
      <c r="F12" s="508"/>
      <c r="G12" s="509"/>
      <c r="H12" s="502"/>
      <c r="I12" s="510"/>
      <c r="J12" s="510"/>
      <c r="K12" s="510"/>
    </row>
    <row r="13" spans="1:12" s="493" customFormat="1" ht="15.75">
      <c r="A13" s="571">
        <v>90777</v>
      </c>
      <c r="B13" s="571" t="s">
        <v>7</v>
      </c>
      <c r="C13" s="572" t="s">
        <v>199</v>
      </c>
      <c r="D13" s="571" t="s">
        <v>200</v>
      </c>
      <c r="E13" s="573">
        <f>20*2*10</f>
        <v>400</v>
      </c>
      <c r="F13" s="574"/>
      <c r="G13" s="575">
        <f>E13*F13-0.03</f>
        <v>-0.03</v>
      </c>
      <c r="H13" s="511"/>
      <c r="I13" s="512"/>
      <c r="J13" s="512"/>
      <c r="K13" s="512"/>
      <c r="L13" s="513"/>
    </row>
    <row r="14" spans="1:12" s="493" customFormat="1" ht="15.75">
      <c r="A14" s="571">
        <v>90776</v>
      </c>
      <c r="B14" s="571" t="s">
        <v>9</v>
      </c>
      <c r="C14" s="572" t="s">
        <v>201</v>
      </c>
      <c r="D14" s="576" t="s">
        <v>200</v>
      </c>
      <c r="E14" s="577">
        <f>20*4*10</f>
        <v>800</v>
      </c>
      <c r="F14" s="578"/>
      <c r="G14" s="575">
        <f>E14*F14</f>
        <v>0</v>
      </c>
      <c r="H14" s="511"/>
      <c r="I14" s="512"/>
      <c r="J14" s="512"/>
      <c r="K14" s="512"/>
      <c r="L14" s="513"/>
    </row>
    <row r="15" spans="1:12" s="478" customFormat="1">
      <c r="A15" s="769" t="s">
        <v>202</v>
      </c>
      <c r="B15" s="770"/>
      <c r="C15" s="770"/>
      <c r="D15" s="770"/>
      <c r="E15" s="770"/>
      <c r="F15" s="770"/>
      <c r="G15" s="515">
        <f>SUM(G13:G14)</f>
        <v>-0.03</v>
      </c>
      <c r="H15" s="516"/>
      <c r="I15" s="503"/>
      <c r="J15" s="503"/>
      <c r="K15" s="503"/>
      <c r="L15" s="517"/>
    </row>
    <row r="16" spans="1:12" s="478" customFormat="1">
      <c r="A16" s="524"/>
      <c r="B16" s="524"/>
      <c r="C16" s="524"/>
      <c r="D16" s="524"/>
      <c r="E16" s="524"/>
      <c r="F16" s="524"/>
      <c r="G16" s="525"/>
      <c r="H16" s="516"/>
      <c r="I16" s="503"/>
      <c r="J16" s="503"/>
      <c r="K16" s="503"/>
      <c r="L16" s="517"/>
    </row>
    <row r="17" spans="1:12" s="530" customFormat="1" ht="30" customHeight="1">
      <c r="A17" s="518" t="s">
        <v>203</v>
      </c>
      <c r="B17" s="519" t="s">
        <v>10</v>
      </c>
      <c r="C17" s="526" t="s">
        <v>318</v>
      </c>
      <c r="D17" s="520" t="s">
        <v>224</v>
      </c>
      <c r="E17" s="771" t="s">
        <v>249</v>
      </c>
      <c r="F17" s="772"/>
      <c r="G17" s="773"/>
      <c r="I17" s="531"/>
    </row>
    <row r="18" spans="1:12" s="530" customFormat="1">
      <c r="A18" s="632"/>
      <c r="B18" s="519"/>
      <c r="C18" s="526" t="s">
        <v>204</v>
      </c>
      <c r="D18" s="520"/>
      <c r="E18" s="625"/>
      <c r="F18" s="626"/>
      <c r="G18" s="626"/>
      <c r="I18" s="531"/>
    </row>
    <row r="19" spans="1:12" s="565" customFormat="1" ht="31.5">
      <c r="A19" s="651">
        <v>5631</v>
      </c>
      <c r="B19" s="566" t="s">
        <v>11</v>
      </c>
      <c r="C19" s="527" t="s">
        <v>348</v>
      </c>
      <c r="D19" s="631" t="s">
        <v>293</v>
      </c>
      <c r="E19" s="631">
        <v>1</v>
      </c>
      <c r="F19" s="566"/>
      <c r="G19" s="569">
        <v>0.01</v>
      </c>
      <c r="H19" s="528"/>
      <c r="I19" s="528"/>
      <c r="J19" s="529"/>
      <c r="K19" s="528"/>
      <c r="L19" s="564"/>
    </row>
    <row r="20" spans="1:12" s="565" customFormat="1" ht="31.5">
      <c r="A20" s="651">
        <v>89272</v>
      </c>
      <c r="B20" s="566" t="s">
        <v>12</v>
      </c>
      <c r="C20" s="527" t="s">
        <v>361</v>
      </c>
      <c r="D20" s="631" t="s">
        <v>216</v>
      </c>
      <c r="E20" s="631">
        <v>1</v>
      </c>
      <c r="F20" s="566"/>
      <c r="G20" s="569">
        <f t="shared" ref="G20:G33" si="0">TRUNC(E20*F20,2)</f>
        <v>0</v>
      </c>
      <c r="H20" s="633"/>
      <c r="I20" s="633"/>
      <c r="J20" s="634"/>
      <c r="K20" s="633"/>
      <c r="L20" s="635"/>
    </row>
    <row r="21" spans="1:12" s="609" customFormat="1" ht="20.25" customHeight="1">
      <c r="A21" s="632"/>
      <c r="B21" s="519"/>
      <c r="C21" s="526" t="s">
        <v>294</v>
      </c>
      <c r="D21" s="520"/>
      <c r="E21" s="625"/>
      <c r="F21" s="626"/>
      <c r="G21" s="626"/>
      <c r="H21" s="606"/>
      <c r="I21" s="606"/>
      <c r="J21" s="607"/>
      <c r="K21" s="606"/>
      <c r="L21" s="608"/>
    </row>
    <row r="22" spans="1:12" s="565" customFormat="1" ht="15.75">
      <c r="A22" s="651">
        <v>88279</v>
      </c>
      <c r="B22" s="566" t="s">
        <v>13</v>
      </c>
      <c r="C22" s="527" t="s">
        <v>349</v>
      </c>
      <c r="D22" s="631" t="s">
        <v>216</v>
      </c>
      <c r="E22" s="631">
        <v>1</v>
      </c>
      <c r="F22" s="566"/>
      <c r="G22" s="569">
        <f t="shared" si="0"/>
        <v>0</v>
      </c>
      <c r="H22" s="528"/>
      <c r="I22" s="528"/>
      <c r="J22" s="529"/>
      <c r="K22" s="528"/>
      <c r="L22" s="564"/>
    </row>
    <row r="23" spans="1:12" s="565" customFormat="1" ht="19.5" customHeight="1">
      <c r="A23" s="651">
        <v>88316</v>
      </c>
      <c r="B23" s="566" t="s">
        <v>63</v>
      </c>
      <c r="C23" s="527" t="s">
        <v>206</v>
      </c>
      <c r="D23" s="631" t="s">
        <v>216</v>
      </c>
      <c r="E23" s="631">
        <v>3</v>
      </c>
      <c r="F23" s="566"/>
      <c r="G23" s="569">
        <f t="shared" si="0"/>
        <v>0</v>
      </c>
      <c r="H23" s="528"/>
      <c r="I23" s="528"/>
      <c r="J23" s="529"/>
      <c r="K23" s="528"/>
      <c r="L23" s="564"/>
    </row>
    <row r="24" spans="1:12" s="565" customFormat="1" ht="19.5" customHeight="1">
      <c r="A24" s="632"/>
      <c r="B24" s="519"/>
      <c r="C24" s="526" t="s">
        <v>297</v>
      </c>
      <c r="D24" s="520"/>
      <c r="E24" s="625"/>
      <c r="F24" s="626"/>
      <c r="G24" s="626"/>
      <c r="H24" s="528"/>
      <c r="I24" s="528"/>
      <c r="J24" s="529"/>
      <c r="K24" s="528"/>
      <c r="L24" s="564"/>
    </row>
    <row r="25" spans="1:12" s="565" customFormat="1" ht="15.75">
      <c r="A25" s="522" t="str">
        <f>A55</f>
        <v>C - 004</v>
      </c>
      <c r="B25" s="566" t="s">
        <v>236</v>
      </c>
      <c r="C25" s="527" t="s">
        <v>298</v>
      </c>
      <c r="D25" s="631" t="s">
        <v>224</v>
      </c>
      <c r="E25" s="636">
        <v>1.2514000000000001</v>
      </c>
      <c r="F25" s="649"/>
      <c r="G25" s="569">
        <f t="shared" si="0"/>
        <v>0</v>
      </c>
      <c r="H25" s="528"/>
      <c r="I25" s="528"/>
      <c r="J25" s="529"/>
      <c r="K25" s="528"/>
      <c r="L25" s="564"/>
    </row>
    <row r="26" spans="1:12" s="565" customFormat="1" ht="31.5">
      <c r="A26" s="652">
        <v>87299</v>
      </c>
      <c r="B26" s="566" t="s">
        <v>251</v>
      </c>
      <c r="C26" s="527" t="s">
        <v>350</v>
      </c>
      <c r="D26" s="631" t="s">
        <v>207</v>
      </c>
      <c r="E26" s="636">
        <v>0.15559999999999999</v>
      </c>
      <c r="F26" s="566"/>
      <c r="G26" s="569">
        <f t="shared" si="0"/>
        <v>0</v>
      </c>
      <c r="H26" s="528"/>
      <c r="I26" s="528"/>
      <c r="J26" s="529"/>
      <c r="K26" s="528"/>
      <c r="L26" s="564"/>
    </row>
    <row r="27" spans="1:12" s="565" customFormat="1" ht="15.75">
      <c r="A27" s="522" t="str">
        <f>A64</f>
        <v>C - 005</v>
      </c>
      <c r="B27" s="566" t="s">
        <v>301</v>
      </c>
      <c r="C27" s="527" t="s">
        <v>300</v>
      </c>
      <c r="D27" s="631" t="s">
        <v>271</v>
      </c>
      <c r="E27" s="636">
        <v>1</v>
      </c>
      <c r="F27" s="649"/>
      <c r="G27" s="569">
        <f t="shared" si="0"/>
        <v>0</v>
      </c>
      <c r="H27" s="528"/>
      <c r="I27" s="528"/>
      <c r="J27" s="529"/>
      <c r="K27" s="528"/>
      <c r="L27" s="564"/>
    </row>
    <row r="28" spans="1:12" s="565" customFormat="1">
      <c r="A28" s="632"/>
      <c r="B28" s="519"/>
      <c r="C28" s="526" t="s">
        <v>302</v>
      </c>
      <c r="D28" s="520"/>
      <c r="E28" s="625"/>
      <c r="F28" s="626"/>
      <c r="G28" s="626"/>
      <c r="H28" s="528"/>
      <c r="I28" s="528"/>
      <c r="J28" s="529"/>
      <c r="K28" s="528"/>
      <c r="L28" s="564"/>
    </row>
    <row r="29" spans="1:12" s="565" customFormat="1" ht="15.75">
      <c r="A29" s="522"/>
      <c r="B29" s="566" t="s">
        <v>305</v>
      </c>
      <c r="C29" s="527" t="s">
        <v>304</v>
      </c>
      <c r="D29" s="631" t="s">
        <v>310</v>
      </c>
      <c r="E29" s="636">
        <f>264*0.1578</f>
        <v>41.659199999999998</v>
      </c>
      <c r="F29" s="566"/>
      <c r="G29" s="569">
        <f t="shared" si="0"/>
        <v>0</v>
      </c>
      <c r="H29" s="528"/>
      <c r="I29" s="528"/>
      <c r="J29" s="529"/>
      <c r="K29" s="528"/>
      <c r="L29" s="564"/>
    </row>
    <row r="30" spans="1:12" s="565" customFormat="1">
      <c r="A30" s="632"/>
      <c r="B30" s="519"/>
      <c r="C30" s="526" t="s">
        <v>303</v>
      </c>
      <c r="D30" s="520"/>
      <c r="E30" s="625"/>
      <c r="F30" s="626"/>
      <c r="G30" s="626"/>
      <c r="H30" s="528"/>
      <c r="I30" s="528"/>
      <c r="J30" s="529"/>
      <c r="K30" s="528"/>
      <c r="L30" s="564"/>
    </row>
    <row r="31" spans="1:12" s="565" customFormat="1" ht="15.75">
      <c r="A31" s="522"/>
      <c r="B31" s="566" t="s">
        <v>306</v>
      </c>
      <c r="C31" s="527" t="s">
        <v>311</v>
      </c>
      <c r="D31" s="631" t="s">
        <v>310</v>
      </c>
      <c r="E31" s="636">
        <f>3.3*0.6848</f>
        <v>2.2598399999999996</v>
      </c>
      <c r="F31" s="566"/>
      <c r="G31" s="569">
        <f t="shared" si="0"/>
        <v>0</v>
      </c>
      <c r="H31" s="528"/>
      <c r="I31" s="528"/>
      <c r="J31" s="529"/>
      <c r="K31" s="528"/>
      <c r="L31" s="564"/>
    </row>
    <row r="32" spans="1:12" s="565" customFormat="1" ht="15.75">
      <c r="A32" s="522"/>
      <c r="B32" s="566" t="s">
        <v>307</v>
      </c>
      <c r="C32" s="527" t="s">
        <v>312</v>
      </c>
      <c r="D32" s="631" t="s">
        <v>310</v>
      </c>
      <c r="E32" s="636">
        <f>16.5*0.6848</f>
        <v>11.299199999999999</v>
      </c>
      <c r="F32" s="566"/>
      <c r="G32" s="569">
        <f t="shared" si="0"/>
        <v>0</v>
      </c>
      <c r="H32" s="528"/>
      <c r="I32" s="528"/>
      <c r="J32" s="529"/>
      <c r="K32" s="528"/>
      <c r="L32" s="564"/>
    </row>
    <row r="33" spans="1:12" s="565" customFormat="1" ht="15.75">
      <c r="A33" s="522"/>
      <c r="B33" s="566" t="s">
        <v>308</v>
      </c>
      <c r="C33" s="527" t="s">
        <v>309</v>
      </c>
      <c r="D33" s="631" t="s">
        <v>310</v>
      </c>
      <c r="E33" s="636">
        <f>5*5.4964</f>
        <v>27.482000000000003</v>
      </c>
      <c r="F33" s="566"/>
      <c r="G33" s="569">
        <f t="shared" si="0"/>
        <v>0</v>
      </c>
      <c r="H33" s="528"/>
      <c r="I33" s="528"/>
      <c r="J33" s="529"/>
      <c r="K33" s="528"/>
      <c r="L33" s="564"/>
    </row>
    <row r="34" spans="1:12" s="530" customFormat="1" ht="16.5" customHeight="1">
      <c r="A34" s="783" t="s">
        <v>202</v>
      </c>
      <c r="B34" s="784"/>
      <c r="C34" s="784"/>
      <c r="D34" s="784"/>
      <c r="E34" s="784"/>
      <c r="F34" s="785"/>
      <c r="G34" s="515">
        <f>SUM(G19:G33)</f>
        <v>0.01</v>
      </c>
      <c r="H34" s="561"/>
      <c r="I34" s="561"/>
      <c r="J34" s="562"/>
      <c r="K34" s="561"/>
      <c r="L34" s="563"/>
    </row>
    <row r="35" spans="1:12" s="530" customFormat="1" ht="16.5" customHeight="1">
      <c r="A35" s="629"/>
      <c r="B35" s="629"/>
      <c r="C35" s="629"/>
      <c r="D35" s="629"/>
      <c r="E35" s="629"/>
      <c r="F35" s="629"/>
      <c r="G35" s="525"/>
      <c r="H35" s="645"/>
      <c r="I35" s="645"/>
      <c r="J35" s="646"/>
      <c r="K35" s="645"/>
      <c r="L35" s="647"/>
    </row>
    <row r="36" spans="1:12" s="530" customFormat="1" ht="32.25" customHeight="1">
      <c r="A36" s="518" t="s">
        <v>209</v>
      </c>
      <c r="B36" s="519" t="s">
        <v>10</v>
      </c>
      <c r="C36" s="526" t="s">
        <v>347</v>
      </c>
      <c r="D36" s="520" t="s">
        <v>224</v>
      </c>
      <c r="E36" s="771" t="s">
        <v>249</v>
      </c>
      <c r="F36" s="772"/>
      <c r="G36" s="773"/>
      <c r="H36" s="645"/>
      <c r="I36" s="645"/>
      <c r="J36" s="646"/>
      <c r="K36" s="645"/>
      <c r="L36" s="647"/>
    </row>
    <row r="37" spans="1:12" s="530" customFormat="1" ht="16.5" customHeight="1">
      <c r="A37" s="632"/>
      <c r="B37" s="519"/>
      <c r="C37" s="526" t="s">
        <v>204</v>
      </c>
      <c r="D37" s="520"/>
      <c r="E37" s="627"/>
      <c r="F37" s="628"/>
      <c r="G37" s="628"/>
      <c r="H37" s="645"/>
      <c r="I37" s="645"/>
      <c r="J37" s="646"/>
      <c r="K37" s="645"/>
      <c r="L37" s="647"/>
    </row>
    <row r="38" spans="1:12" s="530" customFormat="1" ht="16.5" customHeight="1">
      <c r="A38" s="522"/>
      <c r="B38" s="566" t="s">
        <v>11</v>
      </c>
      <c r="C38" s="527" t="s">
        <v>292</v>
      </c>
      <c r="D38" s="631" t="s">
        <v>293</v>
      </c>
      <c r="E38" s="631">
        <v>1</v>
      </c>
      <c r="F38" s="648"/>
      <c r="G38" s="569">
        <v>0.01</v>
      </c>
      <c r="H38" s="645"/>
      <c r="I38" s="645"/>
      <c r="J38" s="646"/>
      <c r="K38" s="645"/>
      <c r="L38" s="647"/>
    </row>
    <row r="39" spans="1:12" s="530" customFormat="1" ht="31.5">
      <c r="A39" s="651">
        <v>89272</v>
      </c>
      <c r="B39" s="566" t="s">
        <v>12</v>
      </c>
      <c r="C39" s="527" t="s">
        <v>361</v>
      </c>
      <c r="D39" s="631" t="s">
        <v>216</v>
      </c>
      <c r="E39" s="631">
        <v>1</v>
      </c>
      <c r="F39" s="566"/>
      <c r="G39" s="569">
        <f t="shared" ref="G39" si="1">TRUNC(E39*F39,2)</f>
        <v>0</v>
      </c>
      <c r="H39" s="645"/>
      <c r="I39" s="645"/>
      <c r="J39" s="646"/>
      <c r="K39" s="645"/>
      <c r="L39" s="647"/>
    </row>
    <row r="40" spans="1:12" s="530" customFormat="1" ht="16.5" customHeight="1">
      <c r="A40" s="632"/>
      <c r="B40" s="519"/>
      <c r="C40" s="526" t="s">
        <v>294</v>
      </c>
      <c r="D40" s="520"/>
      <c r="E40" s="627"/>
      <c r="F40" s="628"/>
      <c r="G40" s="628"/>
      <c r="H40" s="645"/>
      <c r="I40" s="645"/>
      <c r="J40" s="646"/>
      <c r="K40" s="645"/>
      <c r="L40" s="647"/>
    </row>
    <row r="41" spans="1:12" s="530" customFormat="1" ht="16.5" customHeight="1">
      <c r="A41" s="522"/>
      <c r="B41" s="566" t="s">
        <v>13</v>
      </c>
      <c r="C41" s="527" t="s">
        <v>295</v>
      </c>
      <c r="D41" s="631" t="s">
        <v>216</v>
      </c>
      <c r="E41" s="631">
        <v>1</v>
      </c>
      <c r="F41" s="566"/>
      <c r="G41" s="569">
        <f t="shared" ref="G41:G42" si="2">TRUNC(E41*F41,2)</f>
        <v>0</v>
      </c>
      <c r="H41" s="645"/>
      <c r="I41" s="645"/>
      <c r="J41" s="646"/>
      <c r="K41" s="645"/>
      <c r="L41" s="647"/>
    </row>
    <row r="42" spans="1:12" s="530" customFormat="1" ht="16.5" customHeight="1">
      <c r="A42" s="522"/>
      <c r="B42" s="566" t="s">
        <v>63</v>
      </c>
      <c r="C42" s="527" t="s">
        <v>296</v>
      </c>
      <c r="D42" s="631" t="s">
        <v>216</v>
      </c>
      <c r="E42" s="631">
        <v>3</v>
      </c>
      <c r="F42" s="566"/>
      <c r="G42" s="569">
        <f t="shared" si="2"/>
        <v>0</v>
      </c>
      <c r="H42" s="645"/>
      <c r="I42" s="645"/>
      <c r="J42" s="646"/>
      <c r="K42" s="645"/>
      <c r="L42" s="647"/>
    </row>
    <row r="43" spans="1:12" s="530" customFormat="1" ht="16.5" customHeight="1">
      <c r="A43" s="632"/>
      <c r="B43" s="519"/>
      <c r="C43" s="526" t="s">
        <v>297</v>
      </c>
      <c r="D43" s="520"/>
      <c r="E43" s="627"/>
      <c r="F43" s="628"/>
      <c r="G43" s="628"/>
      <c r="H43" s="645"/>
      <c r="I43" s="645"/>
      <c r="J43" s="646"/>
      <c r="K43" s="645"/>
      <c r="L43" s="647"/>
    </row>
    <row r="44" spans="1:12" s="530" customFormat="1" ht="16.5" customHeight="1">
      <c r="A44" s="522"/>
      <c r="B44" s="566" t="s">
        <v>236</v>
      </c>
      <c r="C44" s="527" t="s">
        <v>298</v>
      </c>
      <c r="D44" s="631" t="s">
        <v>224</v>
      </c>
      <c r="E44" s="636">
        <v>2.0497999999999998</v>
      </c>
      <c r="F44" s="566"/>
      <c r="G44" s="569">
        <f t="shared" ref="G44:G46" si="3">TRUNC(E44*F44,2)</f>
        <v>0</v>
      </c>
      <c r="H44" s="645"/>
      <c r="I44" s="645"/>
      <c r="J44" s="646"/>
      <c r="K44" s="645"/>
      <c r="L44" s="647"/>
    </row>
    <row r="45" spans="1:12" s="530" customFormat="1" ht="16.5" customHeight="1">
      <c r="A45" s="522"/>
      <c r="B45" s="566" t="s">
        <v>251</v>
      </c>
      <c r="C45" s="527" t="s">
        <v>299</v>
      </c>
      <c r="D45" s="631" t="s">
        <v>207</v>
      </c>
      <c r="E45" s="636">
        <v>0.1709</v>
      </c>
      <c r="F45" s="566"/>
      <c r="G45" s="569">
        <f t="shared" si="3"/>
        <v>0</v>
      </c>
      <c r="H45" s="645"/>
      <c r="I45" s="645"/>
      <c r="J45" s="646"/>
      <c r="K45" s="645"/>
      <c r="L45" s="647"/>
    </row>
    <row r="46" spans="1:12" s="530" customFormat="1" ht="16.5" customHeight="1">
      <c r="A46" s="522"/>
      <c r="B46" s="566" t="s">
        <v>301</v>
      </c>
      <c r="C46" s="527" t="s">
        <v>300</v>
      </c>
      <c r="D46" s="631" t="s">
        <v>271</v>
      </c>
      <c r="E46" s="636">
        <v>1</v>
      </c>
      <c r="F46" s="649"/>
      <c r="G46" s="569">
        <f t="shared" si="3"/>
        <v>0</v>
      </c>
      <c r="H46" s="645"/>
      <c r="I46" s="645"/>
      <c r="J46" s="646"/>
      <c r="K46" s="645"/>
      <c r="L46" s="647"/>
    </row>
    <row r="47" spans="1:12" s="530" customFormat="1" ht="16.5" customHeight="1">
      <c r="A47" s="632"/>
      <c r="B47" s="519"/>
      <c r="C47" s="526" t="s">
        <v>302</v>
      </c>
      <c r="D47" s="520"/>
      <c r="E47" s="627"/>
      <c r="F47" s="628"/>
      <c r="G47" s="628"/>
      <c r="H47" s="645"/>
      <c r="I47" s="645"/>
      <c r="J47" s="646"/>
      <c r="K47" s="645"/>
      <c r="L47" s="647"/>
    </row>
    <row r="48" spans="1:12" s="530" customFormat="1" ht="16.5" customHeight="1">
      <c r="A48" s="522"/>
      <c r="B48" s="566" t="s">
        <v>305</v>
      </c>
      <c r="C48" s="527" t="s">
        <v>304</v>
      </c>
      <c r="D48" s="631" t="s">
        <v>310</v>
      </c>
      <c r="E48" s="636">
        <f>264*0.1653</f>
        <v>43.639200000000002</v>
      </c>
      <c r="F48" s="566"/>
      <c r="G48" s="569">
        <f t="shared" ref="G48" si="4">TRUNC(E48*F48,2)</f>
        <v>0</v>
      </c>
      <c r="H48" s="645"/>
      <c r="I48" s="645"/>
      <c r="J48" s="646"/>
      <c r="K48" s="645"/>
      <c r="L48" s="647"/>
    </row>
    <row r="49" spans="1:12" s="530" customFormat="1" ht="16.5" customHeight="1">
      <c r="A49" s="632"/>
      <c r="B49" s="519"/>
      <c r="C49" s="526" t="s">
        <v>303</v>
      </c>
      <c r="D49" s="520"/>
      <c r="E49" s="627"/>
      <c r="F49" s="628"/>
      <c r="G49" s="628"/>
      <c r="H49" s="645"/>
      <c r="I49" s="645"/>
      <c r="J49" s="646"/>
      <c r="K49" s="645"/>
      <c r="L49" s="647"/>
    </row>
    <row r="50" spans="1:12" s="530" customFormat="1" ht="16.5" customHeight="1">
      <c r="A50" s="522"/>
      <c r="B50" s="566" t="s">
        <v>306</v>
      </c>
      <c r="C50" s="527" t="s">
        <v>311</v>
      </c>
      <c r="D50" s="631" t="s">
        <v>310</v>
      </c>
      <c r="E50" s="636">
        <f>3.3*0.7123</f>
        <v>2.35059</v>
      </c>
      <c r="F50" s="566"/>
      <c r="G50" s="569">
        <f t="shared" ref="G50:G52" si="5">TRUNC(E50*F50,2)</f>
        <v>0</v>
      </c>
      <c r="H50" s="645"/>
      <c r="I50" s="645"/>
      <c r="J50" s="646"/>
      <c r="K50" s="645"/>
      <c r="L50" s="647"/>
    </row>
    <row r="51" spans="1:12" s="530" customFormat="1" ht="16.5" customHeight="1">
      <c r="A51" s="522"/>
      <c r="B51" s="566" t="s">
        <v>307</v>
      </c>
      <c r="C51" s="527" t="s">
        <v>312</v>
      </c>
      <c r="D51" s="631" t="s">
        <v>310</v>
      </c>
      <c r="E51" s="636">
        <f>16.5*0.7123</f>
        <v>11.75295</v>
      </c>
      <c r="F51" s="566"/>
      <c r="G51" s="569">
        <f t="shared" si="5"/>
        <v>0</v>
      </c>
      <c r="H51" s="645"/>
      <c r="I51" s="645"/>
      <c r="J51" s="646"/>
      <c r="K51" s="645"/>
      <c r="L51" s="647"/>
    </row>
    <row r="52" spans="1:12" s="530" customFormat="1" ht="16.5" customHeight="1">
      <c r="A52" s="522"/>
      <c r="B52" s="566" t="s">
        <v>308</v>
      </c>
      <c r="C52" s="527" t="s">
        <v>309</v>
      </c>
      <c r="D52" s="631" t="s">
        <v>310</v>
      </c>
      <c r="E52" s="636">
        <f>5*4.728</f>
        <v>23.64</v>
      </c>
      <c r="F52" s="566"/>
      <c r="G52" s="569">
        <f t="shared" si="5"/>
        <v>0</v>
      </c>
      <c r="H52" s="645"/>
      <c r="I52" s="645"/>
      <c r="J52" s="646"/>
      <c r="K52" s="645"/>
      <c r="L52" s="647"/>
    </row>
    <row r="53" spans="1:12" s="530" customFormat="1" ht="16.5" customHeight="1">
      <c r="A53" s="783" t="s">
        <v>202</v>
      </c>
      <c r="B53" s="784"/>
      <c r="C53" s="784"/>
      <c r="D53" s="784"/>
      <c r="E53" s="784"/>
      <c r="F53" s="785"/>
      <c r="G53" s="515">
        <f>SUM(G38:G52)</f>
        <v>0.01</v>
      </c>
      <c r="H53" s="645"/>
      <c r="I53" s="645"/>
      <c r="J53" s="646"/>
      <c r="K53" s="645"/>
      <c r="L53" s="647"/>
    </row>
    <row r="54" spans="1:12" s="530" customFormat="1" ht="16.5" customHeight="1">
      <c r="A54" s="629"/>
      <c r="B54" s="629"/>
      <c r="C54" s="629"/>
      <c r="D54" s="629"/>
      <c r="E54" s="629"/>
      <c r="F54" s="629"/>
      <c r="G54" s="525"/>
      <c r="H54" s="645"/>
      <c r="I54" s="645"/>
      <c r="J54" s="646"/>
      <c r="K54" s="645"/>
      <c r="L54" s="647"/>
    </row>
    <row r="55" spans="1:12" s="530" customFormat="1" ht="30.75" customHeight="1">
      <c r="A55" s="518" t="s">
        <v>211</v>
      </c>
      <c r="B55" s="519" t="s">
        <v>14</v>
      </c>
      <c r="C55" s="568" t="s">
        <v>298</v>
      </c>
      <c r="D55" s="520" t="s">
        <v>224</v>
      </c>
      <c r="E55" s="771" t="s">
        <v>249</v>
      </c>
      <c r="F55" s="772"/>
      <c r="G55" s="773"/>
    </row>
    <row r="56" spans="1:12" s="530" customFormat="1">
      <c r="A56" s="632"/>
      <c r="B56" s="519"/>
      <c r="C56" s="526" t="s">
        <v>294</v>
      </c>
      <c r="D56" s="520"/>
      <c r="E56" s="627"/>
      <c r="F56" s="628"/>
      <c r="G56" s="628"/>
    </row>
    <row r="57" spans="1:12" s="530" customFormat="1" ht="15.75">
      <c r="A57" s="567"/>
      <c r="B57" s="567" t="s">
        <v>15</v>
      </c>
      <c r="C57" s="527" t="s">
        <v>313</v>
      </c>
      <c r="D57" s="567" t="s">
        <v>216</v>
      </c>
      <c r="E57" s="637">
        <v>3</v>
      </c>
      <c r="F57" s="570"/>
      <c r="G57" s="569">
        <f t="shared" ref="G57:G61" si="6">TRUNC(E57*F57,2)</f>
        <v>0</v>
      </c>
    </row>
    <row r="58" spans="1:12" s="530" customFormat="1">
      <c r="A58" s="632"/>
      <c r="B58" s="519"/>
      <c r="C58" s="526" t="s">
        <v>315</v>
      </c>
      <c r="D58" s="520"/>
      <c r="E58" s="638"/>
      <c r="F58" s="626"/>
      <c r="G58" s="626"/>
      <c r="H58" s="589">
        <f>E56+E57+E58</f>
        <v>3</v>
      </c>
    </row>
    <row r="59" spans="1:12" s="530" customFormat="1" ht="15.75">
      <c r="A59" s="567"/>
      <c r="B59" s="567" t="s">
        <v>168</v>
      </c>
      <c r="C59" s="527" t="s">
        <v>314</v>
      </c>
      <c r="D59" s="567" t="s">
        <v>317</v>
      </c>
      <c r="E59" s="637">
        <v>1.05</v>
      </c>
      <c r="F59" s="570"/>
      <c r="G59" s="569">
        <f t="shared" si="6"/>
        <v>0</v>
      </c>
    </row>
    <row r="60" spans="1:12" s="530" customFormat="1">
      <c r="A60" s="632"/>
      <c r="B60" s="519"/>
      <c r="C60" s="526" t="s">
        <v>302</v>
      </c>
      <c r="D60" s="520"/>
      <c r="E60" s="638"/>
      <c r="F60" s="626"/>
      <c r="G60" s="626"/>
    </row>
    <row r="61" spans="1:12" s="530" customFormat="1" ht="15.75">
      <c r="A61" s="567"/>
      <c r="B61" s="567" t="s">
        <v>169</v>
      </c>
      <c r="C61" s="527" t="s">
        <v>316</v>
      </c>
      <c r="D61" s="567" t="s">
        <v>310</v>
      </c>
      <c r="E61" s="637">
        <f>0.0005*437.1</f>
        <v>0.21855000000000002</v>
      </c>
      <c r="F61" s="570"/>
      <c r="G61" s="569">
        <f t="shared" si="6"/>
        <v>0</v>
      </c>
    </row>
    <row r="62" spans="1:12" s="530" customFormat="1">
      <c r="A62" s="783" t="s">
        <v>202</v>
      </c>
      <c r="B62" s="784"/>
      <c r="C62" s="784"/>
      <c r="D62" s="784"/>
      <c r="E62" s="784"/>
      <c r="F62" s="785"/>
      <c r="G62" s="515">
        <f>SUM(G56:G61)</f>
        <v>0</v>
      </c>
    </row>
    <row r="63" spans="1:12" s="530" customFormat="1" ht="12.75" customHeight="1">
      <c r="A63" s="493"/>
      <c r="B63" s="493"/>
      <c r="C63" s="533"/>
      <c r="D63" s="534"/>
      <c r="E63" s="533"/>
      <c r="F63" s="533"/>
      <c r="G63" s="534"/>
      <c r="H63" s="535"/>
      <c r="I63" s="535"/>
      <c r="J63" s="535"/>
    </row>
    <row r="64" spans="1:12" s="530" customFormat="1" ht="29.25" customHeight="1">
      <c r="A64" s="518" t="s">
        <v>272</v>
      </c>
      <c r="B64" s="519" t="s">
        <v>17</v>
      </c>
      <c r="C64" s="568" t="s">
        <v>319</v>
      </c>
      <c r="D64" s="520" t="s">
        <v>271</v>
      </c>
      <c r="E64" s="771" t="s">
        <v>249</v>
      </c>
      <c r="F64" s="772"/>
      <c r="G64" s="773"/>
    </row>
    <row r="65" spans="1:10" s="532" customFormat="1">
      <c r="A65" s="632"/>
      <c r="B65" s="519"/>
      <c r="C65" s="526" t="s">
        <v>320</v>
      </c>
      <c r="D65" s="520"/>
      <c r="E65" s="638"/>
      <c r="F65" s="626"/>
      <c r="G65" s="626"/>
      <c r="H65" s="618"/>
      <c r="I65" s="537"/>
      <c r="J65" s="537"/>
    </row>
    <row r="66" spans="1:10" s="530" customFormat="1" ht="15.75">
      <c r="A66" s="620"/>
      <c r="B66" s="567" t="s">
        <v>212</v>
      </c>
      <c r="C66" s="527" t="s">
        <v>321</v>
      </c>
      <c r="D66" s="567" t="s">
        <v>216</v>
      </c>
      <c r="E66" s="631">
        <v>1</v>
      </c>
      <c r="F66" s="527"/>
      <c r="G66" s="569">
        <f t="shared" ref="G66:G81" si="7">TRUNC(E66*F66,2)</f>
        <v>0</v>
      </c>
      <c r="H66" s="618"/>
    </row>
    <row r="67" spans="1:10" s="532" customFormat="1" ht="15.75">
      <c r="A67" s="620"/>
      <c r="B67" s="567" t="s">
        <v>213</v>
      </c>
      <c r="C67" s="527" t="s">
        <v>322</v>
      </c>
      <c r="D67" s="567" t="s">
        <v>216</v>
      </c>
      <c r="E67" s="631">
        <v>1</v>
      </c>
      <c r="F67" s="527"/>
      <c r="G67" s="569">
        <f t="shared" si="7"/>
        <v>0</v>
      </c>
      <c r="H67" s="618"/>
    </row>
    <row r="68" spans="1:10" s="532" customFormat="1" ht="15.75">
      <c r="A68" s="620"/>
      <c r="B68" s="567" t="s">
        <v>214</v>
      </c>
      <c r="C68" s="527" t="s">
        <v>323</v>
      </c>
      <c r="D68" s="567" t="s">
        <v>216</v>
      </c>
      <c r="E68" s="631">
        <v>1</v>
      </c>
      <c r="F68" s="527"/>
      <c r="G68" s="569">
        <f t="shared" si="7"/>
        <v>0</v>
      </c>
      <c r="H68" s="618"/>
    </row>
    <row r="69" spans="1:10" s="532" customFormat="1">
      <c r="A69" s="632"/>
      <c r="B69" s="519"/>
      <c r="C69" s="526" t="s">
        <v>205</v>
      </c>
      <c r="D69" s="520"/>
      <c r="E69" s="638"/>
      <c r="F69" s="626"/>
      <c r="G69" s="626"/>
      <c r="H69" s="618"/>
    </row>
    <row r="70" spans="1:10" s="532" customFormat="1" ht="18" customHeight="1">
      <c r="A70" s="620">
        <v>88316</v>
      </c>
      <c r="B70" s="567" t="s">
        <v>215</v>
      </c>
      <c r="C70" s="527" t="s">
        <v>206</v>
      </c>
      <c r="D70" s="567" t="s">
        <v>216</v>
      </c>
      <c r="E70" s="631">
        <v>2</v>
      </c>
      <c r="F70" s="527"/>
      <c r="G70" s="569">
        <f t="shared" si="7"/>
        <v>0</v>
      </c>
      <c r="H70" s="618"/>
    </row>
    <row r="71" spans="1:10" s="532" customFormat="1">
      <c r="A71" s="632"/>
      <c r="B71" s="519"/>
      <c r="C71" s="526" t="s">
        <v>297</v>
      </c>
      <c r="D71" s="520"/>
      <c r="E71" s="638"/>
      <c r="F71" s="626"/>
      <c r="G71" s="626"/>
      <c r="H71" s="618"/>
    </row>
    <row r="72" spans="1:10" s="532" customFormat="1" ht="15.75">
      <c r="A72" s="620">
        <v>88238</v>
      </c>
      <c r="B72" s="567" t="s">
        <v>217</v>
      </c>
      <c r="C72" s="527" t="s">
        <v>324</v>
      </c>
      <c r="D72" s="567" t="s">
        <v>208</v>
      </c>
      <c r="E72" s="621">
        <v>26.033000000000001</v>
      </c>
      <c r="F72" s="527"/>
      <c r="G72" s="569">
        <f t="shared" si="7"/>
        <v>0</v>
      </c>
      <c r="H72" s="618"/>
    </row>
    <row r="73" spans="1:10" s="532" customFormat="1" ht="31.5">
      <c r="A73" s="620"/>
      <c r="B73" s="567" t="s">
        <v>218</v>
      </c>
      <c r="C73" s="527" t="s">
        <v>326</v>
      </c>
      <c r="D73" s="567" t="s">
        <v>224</v>
      </c>
      <c r="E73" s="621">
        <v>14.9657</v>
      </c>
      <c r="F73" s="527"/>
      <c r="G73" s="569">
        <f t="shared" si="7"/>
        <v>0</v>
      </c>
      <c r="H73" s="618"/>
    </row>
    <row r="74" spans="1:10" s="532" customFormat="1" ht="18" customHeight="1">
      <c r="A74" s="620"/>
      <c r="B74" s="567" t="s">
        <v>219</v>
      </c>
      <c r="C74" s="527" t="s">
        <v>327</v>
      </c>
      <c r="D74" s="567" t="s">
        <v>208</v>
      </c>
      <c r="E74" s="621">
        <v>47.61</v>
      </c>
      <c r="F74" s="527"/>
      <c r="G74" s="569">
        <f t="shared" si="7"/>
        <v>0</v>
      </c>
      <c r="H74" s="618"/>
    </row>
    <row r="75" spans="1:10" s="532" customFormat="1" ht="18" customHeight="1">
      <c r="A75" s="620"/>
      <c r="B75" s="567" t="s">
        <v>220</v>
      </c>
      <c r="C75" s="527" t="s">
        <v>328</v>
      </c>
      <c r="D75" s="567" t="s">
        <v>207</v>
      </c>
      <c r="E75" s="621">
        <v>1.52</v>
      </c>
      <c r="F75" s="527"/>
      <c r="G75" s="569">
        <f t="shared" si="7"/>
        <v>0</v>
      </c>
      <c r="H75" s="618"/>
    </row>
    <row r="76" spans="1:10" s="532" customFormat="1" ht="18" customHeight="1">
      <c r="A76" s="632"/>
      <c r="B76" s="519"/>
      <c r="C76" s="526" t="s">
        <v>302</v>
      </c>
      <c r="D76" s="520"/>
      <c r="E76" s="638"/>
      <c r="F76" s="626"/>
      <c r="G76" s="626"/>
      <c r="H76" s="618"/>
    </row>
    <row r="77" spans="1:10" s="532" customFormat="1" ht="18" customHeight="1">
      <c r="A77" s="620"/>
      <c r="B77" s="567" t="s">
        <v>221</v>
      </c>
      <c r="C77" s="527" t="s">
        <v>304</v>
      </c>
      <c r="D77" s="567" t="s">
        <v>310</v>
      </c>
      <c r="E77" s="621">
        <f>0.532*264</f>
        <v>140.44800000000001</v>
      </c>
      <c r="F77" s="527"/>
      <c r="G77" s="569">
        <f t="shared" si="7"/>
        <v>0</v>
      </c>
      <c r="H77" s="618"/>
    </row>
    <row r="78" spans="1:10" s="532" customFormat="1" ht="18" customHeight="1">
      <c r="A78" s="632"/>
      <c r="B78" s="519"/>
      <c r="C78" s="526" t="s">
        <v>303</v>
      </c>
      <c r="D78" s="520"/>
      <c r="E78" s="638"/>
      <c r="F78" s="626"/>
      <c r="G78" s="626"/>
      <c r="H78" s="618"/>
    </row>
    <row r="79" spans="1:10" s="532" customFormat="1" ht="18" customHeight="1">
      <c r="A79" s="620"/>
      <c r="B79" s="567" t="s">
        <v>222</v>
      </c>
      <c r="C79" s="527" t="s">
        <v>311</v>
      </c>
      <c r="D79" s="631" t="s">
        <v>310</v>
      </c>
      <c r="E79" s="621">
        <f>1.3552*3.3</f>
        <v>4.4721599999999997</v>
      </c>
      <c r="F79" s="527"/>
      <c r="G79" s="569">
        <f t="shared" si="7"/>
        <v>0</v>
      </c>
      <c r="H79" s="618"/>
    </row>
    <row r="80" spans="1:10" s="532" customFormat="1" ht="18" customHeight="1">
      <c r="A80" s="620"/>
      <c r="B80" s="567" t="s">
        <v>223</v>
      </c>
      <c r="C80" s="527" t="s">
        <v>312</v>
      </c>
      <c r="D80" s="631" t="s">
        <v>310</v>
      </c>
      <c r="E80" s="621">
        <f>1.3552*16.5</f>
        <v>22.360799999999998</v>
      </c>
      <c r="F80" s="527"/>
      <c r="G80" s="569">
        <f t="shared" si="7"/>
        <v>0</v>
      </c>
      <c r="H80" s="618"/>
    </row>
    <row r="81" spans="1:8" s="532" customFormat="1" ht="31.5">
      <c r="A81" s="620"/>
      <c r="B81" s="567" t="s">
        <v>329</v>
      </c>
      <c r="C81" s="527" t="s">
        <v>325</v>
      </c>
      <c r="D81" s="527" t="s">
        <v>310</v>
      </c>
      <c r="E81" s="621">
        <f>0.026*437.1</f>
        <v>11.364599999999999</v>
      </c>
      <c r="F81" s="527"/>
      <c r="G81" s="569">
        <f t="shared" si="7"/>
        <v>0</v>
      </c>
      <c r="H81" s="619"/>
    </row>
    <row r="82" spans="1:8" s="532" customFormat="1" ht="18" customHeight="1">
      <c r="A82" s="783" t="s">
        <v>202</v>
      </c>
      <c r="B82" s="784"/>
      <c r="C82" s="784"/>
      <c r="D82" s="784"/>
      <c r="E82" s="784"/>
      <c r="F82" s="785"/>
      <c r="G82" s="515">
        <f>SUM(G65:G81)</f>
        <v>0</v>
      </c>
    </row>
    <row r="83" spans="1:8" s="532" customFormat="1" ht="30" customHeight="1">
      <c r="A83" s="518" t="s">
        <v>274</v>
      </c>
      <c r="B83" s="519" t="s">
        <v>17</v>
      </c>
      <c r="C83" s="568" t="s">
        <v>330</v>
      </c>
      <c r="D83" s="520" t="s">
        <v>271</v>
      </c>
      <c r="E83" s="771" t="s">
        <v>249</v>
      </c>
      <c r="F83" s="772"/>
      <c r="G83" s="773"/>
    </row>
    <row r="84" spans="1:8" s="532" customFormat="1">
      <c r="A84" s="632"/>
      <c r="B84" s="519"/>
      <c r="C84" s="526" t="s">
        <v>320</v>
      </c>
      <c r="D84" s="520"/>
      <c r="E84" s="638"/>
      <c r="F84" s="628"/>
      <c r="G84" s="628"/>
    </row>
    <row r="85" spans="1:8" s="532" customFormat="1" ht="18" customHeight="1">
      <c r="A85" s="620"/>
      <c r="B85" s="567" t="s">
        <v>212</v>
      </c>
      <c r="C85" s="527" t="s">
        <v>321</v>
      </c>
      <c r="D85" s="567" t="s">
        <v>216</v>
      </c>
      <c r="E85" s="637">
        <v>1</v>
      </c>
      <c r="F85" s="527"/>
      <c r="G85" s="569">
        <f t="shared" ref="G85:G87" si="8">TRUNC(E85*F85,2)</f>
        <v>0</v>
      </c>
    </row>
    <row r="86" spans="1:8" s="532" customFormat="1" ht="15.75">
      <c r="A86" s="620"/>
      <c r="B86" s="567" t="s">
        <v>213</v>
      </c>
      <c r="C86" s="527" t="s">
        <v>322</v>
      </c>
      <c r="D86" s="567" t="s">
        <v>216</v>
      </c>
      <c r="E86" s="637">
        <v>2</v>
      </c>
      <c r="F86" s="527"/>
      <c r="G86" s="569">
        <f t="shared" si="8"/>
        <v>0</v>
      </c>
    </row>
    <row r="87" spans="1:8" s="532" customFormat="1" ht="15.75">
      <c r="A87" s="620"/>
      <c r="B87" s="567" t="s">
        <v>214</v>
      </c>
      <c r="C87" s="527" t="s">
        <v>323</v>
      </c>
      <c r="D87" s="567" t="s">
        <v>216</v>
      </c>
      <c r="E87" s="637">
        <v>1</v>
      </c>
      <c r="F87" s="527"/>
      <c r="G87" s="569">
        <f t="shared" si="8"/>
        <v>0</v>
      </c>
    </row>
    <row r="88" spans="1:8" s="532" customFormat="1">
      <c r="A88" s="632"/>
      <c r="B88" s="519"/>
      <c r="C88" s="526" t="s">
        <v>205</v>
      </c>
      <c r="D88" s="520"/>
      <c r="E88" s="638"/>
      <c r="F88" s="628"/>
      <c r="G88" s="628"/>
    </row>
    <row r="89" spans="1:8" s="532" customFormat="1" ht="18" customHeight="1">
      <c r="A89" s="620">
        <v>88316</v>
      </c>
      <c r="B89" s="567" t="s">
        <v>215</v>
      </c>
      <c r="C89" s="527" t="s">
        <v>206</v>
      </c>
      <c r="D89" s="567" t="s">
        <v>216</v>
      </c>
      <c r="E89" s="637">
        <v>2</v>
      </c>
      <c r="F89" s="527"/>
      <c r="G89" s="569">
        <f t="shared" ref="G89" si="9">TRUNC(E89*F89,2)</f>
        <v>0</v>
      </c>
    </row>
    <row r="90" spans="1:8" s="532" customFormat="1" ht="18" customHeight="1">
      <c r="A90" s="632"/>
      <c r="B90" s="519"/>
      <c r="C90" s="526" t="s">
        <v>297</v>
      </c>
      <c r="D90" s="520"/>
      <c r="E90" s="638"/>
      <c r="F90" s="628"/>
      <c r="G90" s="628"/>
    </row>
    <row r="91" spans="1:8" s="532" customFormat="1" ht="18" customHeight="1">
      <c r="A91" s="620">
        <v>88238</v>
      </c>
      <c r="B91" s="567" t="s">
        <v>217</v>
      </c>
      <c r="C91" s="527" t="s">
        <v>324</v>
      </c>
      <c r="D91" s="567" t="s">
        <v>208</v>
      </c>
      <c r="E91" s="621">
        <v>96.263999999999996</v>
      </c>
      <c r="F91" s="527"/>
      <c r="G91" s="569">
        <f t="shared" ref="G91:G94" si="10">TRUNC(E91*F91,2)</f>
        <v>0</v>
      </c>
    </row>
    <row r="92" spans="1:8" s="532" customFormat="1" ht="32.25" customHeight="1">
      <c r="A92" s="620"/>
      <c r="B92" s="567" t="s">
        <v>218</v>
      </c>
      <c r="C92" s="527" t="s">
        <v>326</v>
      </c>
      <c r="D92" s="567" t="s">
        <v>224</v>
      </c>
      <c r="E92" s="621">
        <v>24.731300000000001</v>
      </c>
      <c r="F92" s="527"/>
      <c r="G92" s="569">
        <f t="shared" si="10"/>
        <v>0</v>
      </c>
    </row>
    <row r="93" spans="1:8" s="532" customFormat="1" ht="18" customHeight="1">
      <c r="A93" s="620"/>
      <c r="B93" s="567" t="s">
        <v>219</v>
      </c>
      <c r="C93" s="527" t="s">
        <v>327</v>
      </c>
      <c r="D93" s="567" t="s">
        <v>208</v>
      </c>
      <c r="E93" s="621">
        <v>88.43</v>
      </c>
      <c r="F93" s="527"/>
      <c r="G93" s="569">
        <f t="shared" si="10"/>
        <v>0</v>
      </c>
    </row>
    <row r="94" spans="1:8" s="532" customFormat="1" ht="18" customHeight="1">
      <c r="A94" s="620"/>
      <c r="B94" s="567" t="s">
        <v>220</v>
      </c>
      <c r="C94" s="527" t="s">
        <v>328</v>
      </c>
      <c r="D94" s="567" t="s">
        <v>207</v>
      </c>
      <c r="E94" s="621">
        <v>1.97</v>
      </c>
      <c r="F94" s="527"/>
      <c r="G94" s="569">
        <f t="shared" si="10"/>
        <v>0</v>
      </c>
    </row>
    <row r="95" spans="1:8" s="532" customFormat="1" ht="18" customHeight="1">
      <c r="A95" s="632"/>
      <c r="B95" s="519"/>
      <c r="C95" s="526" t="s">
        <v>302</v>
      </c>
      <c r="D95" s="520"/>
      <c r="E95" s="638"/>
      <c r="F95" s="628"/>
      <c r="G95" s="628"/>
    </row>
    <row r="96" spans="1:8" s="532" customFormat="1" ht="18" customHeight="1">
      <c r="A96" s="620"/>
      <c r="B96" s="567" t="s">
        <v>221</v>
      </c>
      <c r="C96" s="527" t="s">
        <v>304</v>
      </c>
      <c r="D96" s="567" t="s">
        <v>310</v>
      </c>
      <c r="E96" s="621">
        <f>0.6895*264</f>
        <v>182.02799999999999</v>
      </c>
      <c r="F96" s="527"/>
      <c r="G96" s="569">
        <f t="shared" ref="G96" si="11">TRUNC(E96*F96,2)</f>
        <v>0</v>
      </c>
    </row>
    <row r="97" spans="1:7" s="532" customFormat="1" ht="18" customHeight="1">
      <c r="A97" s="632"/>
      <c r="B97" s="519"/>
      <c r="C97" s="526" t="s">
        <v>303</v>
      </c>
      <c r="D97" s="520"/>
      <c r="E97" s="638"/>
      <c r="F97" s="628"/>
      <c r="G97" s="628"/>
    </row>
    <row r="98" spans="1:7" s="532" customFormat="1" ht="18" customHeight="1">
      <c r="A98" s="620"/>
      <c r="B98" s="567" t="s">
        <v>222</v>
      </c>
      <c r="C98" s="527" t="s">
        <v>311</v>
      </c>
      <c r="D98" s="631" t="s">
        <v>310</v>
      </c>
      <c r="E98" s="621">
        <f>1.7565*3.3</f>
        <v>5.7964499999999992</v>
      </c>
      <c r="F98" s="527"/>
      <c r="G98" s="569">
        <f t="shared" ref="G98:G100" si="12">TRUNC(E98*F98,2)</f>
        <v>0</v>
      </c>
    </row>
    <row r="99" spans="1:7" s="532" customFormat="1" ht="18" customHeight="1">
      <c r="A99" s="620"/>
      <c r="B99" s="567" t="s">
        <v>223</v>
      </c>
      <c r="C99" s="527" t="s">
        <v>312</v>
      </c>
      <c r="D99" s="631" t="s">
        <v>310</v>
      </c>
      <c r="E99" s="621">
        <f>1.7565*16.5</f>
        <v>28.982250000000001</v>
      </c>
      <c r="F99" s="527"/>
      <c r="G99" s="569">
        <f t="shared" si="12"/>
        <v>0</v>
      </c>
    </row>
    <row r="100" spans="1:7" s="532" customFormat="1" ht="18" customHeight="1">
      <c r="A100" s="620"/>
      <c r="B100" s="567" t="s">
        <v>329</v>
      </c>
      <c r="C100" s="527" t="s">
        <v>325</v>
      </c>
      <c r="D100" s="527" t="s">
        <v>310</v>
      </c>
      <c r="E100" s="621">
        <f>0.0962*437.1</f>
        <v>42.049019999999999</v>
      </c>
      <c r="F100" s="527"/>
      <c r="G100" s="569">
        <f t="shared" si="12"/>
        <v>0</v>
      </c>
    </row>
    <row r="101" spans="1:7" s="532" customFormat="1" ht="18" customHeight="1">
      <c r="A101" s="783" t="s">
        <v>202</v>
      </c>
      <c r="B101" s="784"/>
      <c r="C101" s="784"/>
      <c r="D101" s="784"/>
      <c r="E101" s="784"/>
      <c r="F101" s="785"/>
      <c r="G101" s="515">
        <f>SUM(G85:G100)</f>
        <v>0</v>
      </c>
    </row>
    <row r="102" spans="1:7" s="532" customFormat="1" ht="18" customHeight="1">
      <c r="A102" s="493"/>
      <c r="B102" s="493"/>
      <c r="C102" s="493"/>
      <c r="D102" s="536"/>
      <c r="E102" s="493"/>
      <c r="F102" s="493"/>
      <c r="G102" s="536"/>
    </row>
    <row r="103" spans="1:7" s="532" customFormat="1" ht="30" customHeight="1">
      <c r="A103" s="622" t="s">
        <v>341</v>
      </c>
      <c r="B103" s="519" t="s">
        <v>238</v>
      </c>
      <c r="C103" s="568" t="s">
        <v>331</v>
      </c>
      <c r="D103" s="520" t="s">
        <v>224</v>
      </c>
      <c r="E103" s="771" t="s">
        <v>249</v>
      </c>
      <c r="F103" s="772"/>
      <c r="G103" s="773"/>
    </row>
    <row r="104" spans="1:7" s="532" customFormat="1" ht="18" customHeight="1">
      <c r="A104" s="632"/>
      <c r="B104" s="519"/>
      <c r="C104" s="526" t="s">
        <v>320</v>
      </c>
      <c r="D104" s="520"/>
      <c r="E104" s="638"/>
      <c r="F104" s="628"/>
      <c r="G104" s="628"/>
    </row>
    <row r="105" spans="1:7" s="532" customFormat="1" ht="18" customHeight="1">
      <c r="A105" s="620"/>
      <c r="B105" s="567" t="s">
        <v>212</v>
      </c>
      <c r="C105" s="527" t="s">
        <v>332</v>
      </c>
      <c r="D105" s="567" t="s">
        <v>216</v>
      </c>
      <c r="E105" s="637">
        <v>0.01</v>
      </c>
      <c r="F105" s="527"/>
      <c r="G105" s="569">
        <f t="shared" ref="G105:G106" si="13">TRUNC(E105*F105,2)</f>
        <v>0</v>
      </c>
    </row>
    <row r="106" spans="1:7" s="532" customFormat="1" ht="18" customHeight="1">
      <c r="A106" s="620"/>
      <c r="B106" s="567" t="s">
        <v>213</v>
      </c>
      <c r="C106" s="527" t="s">
        <v>333</v>
      </c>
      <c r="D106" s="567" t="s">
        <v>216</v>
      </c>
      <c r="E106" s="637">
        <v>0.01</v>
      </c>
      <c r="F106" s="527"/>
      <c r="G106" s="569">
        <f t="shared" si="13"/>
        <v>0</v>
      </c>
    </row>
    <row r="107" spans="1:7" s="532" customFormat="1">
      <c r="A107" s="632"/>
      <c r="B107" s="519"/>
      <c r="C107" s="526" t="s">
        <v>205</v>
      </c>
      <c r="D107" s="520"/>
      <c r="E107" s="638"/>
      <c r="F107" s="628"/>
      <c r="G107" s="628"/>
    </row>
    <row r="108" spans="1:7" s="532" customFormat="1" ht="15.75">
      <c r="A108" s="620">
        <v>88316</v>
      </c>
      <c r="B108" s="567" t="s">
        <v>215</v>
      </c>
      <c r="C108" s="527" t="s">
        <v>334</v>
      </c>
      <c r="D108" s="567" t="s">
        <v>216</v>
      </c>
      <c r="E108" s="637">
        <v>0.01</v>
      </c>
      <c r="F108" s="527"/>
      <c r="G108" s="569">
        <f t="shared" ref="G108:G109" si="14">TRUNC(E108*F108,2)</f>
        <v>0</v>
      </c>
    </row>
    <row r="109" spans="1:7" s="532" customFormat="1" ht="15.75">
      <c r="A109" s="640"/>
      <c r="B109" s="567"/>
      <c r="C109" s="641" t="s">
        <v>335</v>
      </c>
      <c r="D109" s="567" t="s">
        <v>216</v>
      </c>
      <c r="E109" s="642">
        <v>0.03</v>
      </c>
      <c r="F109" s="643"/>
      <c r="G109" s="569">
        <f t="shared" si="14"/>
        <v>0</v>
      </c>
    </row>
    <row r="110" spans="1:7" s="532" customFormat="1" ht="15.75">
      <c r="A110" s="620">
        <v>88316</v>
      </c>
      <c r="B110" s="567"/>
      <c r="C110" s="527" t="s">
        <v>206</v>
      </c>
      <c r="D110" s="567" t="s">
        <v>216</v>
      </c>
      <c r="E110" s="637">
        <v>0.3</v>
      </c>
      <c r="F110" s="527"/>
      <c r="G110" s="569">
        <f t="shared" ref="G110" si="15">TRUNC(E110*F110,2)</f>
        <v>0</v>
      </c>
    </row>
    <row r="111" spans="1:7" s="532" customFormat="1">
      <c r="A111" s="632"/>
      <c r="B111" s="519"/>
      <c r="C111" s="526" t="s">
        <v>315</v>
      </c>
      <c r="D111" s="520"/>
      <c r="E111" s="638"/>
      <c r="F111" s="628"/>
      <c r="G111" s="628"/>
    </row>
    <row r="112" spans="1:7" s="532" customFormat="1" ht="15.75">
      <c r="A112" s="620">
        <v>88238</v>
      </c>
      <c r="B112" s="567" t="s">
        <v>217</v>
      </c>
      <c r="C112" s="527" t="s">
        <v>336</v>
      </c>
      <c r="D112" s="567" t="s">
        <v>208</v>
      </c>
      <c r="E112" s="621">
        <v>0.57740000000000002</v>
      </c>
      <c r="F112" s="527"/>
      <c r="G112" s="569">
        <f t="shared" ref="G112:G114" si="16">TRUNC(E112*F112,2)</f>
        <v>0</v>
      </c>
    </row>
    <row r="113" spans="1:7" s="532" customFormat="1" ht="15.75">
      <c r="A113" s="620"/>
      <c r="B113" s="567" t="s">
        <v>218</v>
      </c>
      <c r="C113" s="527" t="s">
        <v>337</v>
      </c>
      <c r="D113" s="567" t="s">
        <v>224</v>
      </c>
      <c r="E113" s="621">
        <v>0.21529999999999999</v>
      </c>
      <c r="F113" s="527"/>
      <c r="G113" s="569">
        <f t="shared" si="16"/>
        <v>0</v>
      </c>
    </row>
    <row r="114" spans="1:7" s="532" customFormat="1" ht="15.75">
      <c r="A114" s="620"/>
      <c r="B114" s="567" t="s">
        <v>219</v>
      </c>
      <c r="C114" s="527" t="s">
        <v>338</v>
      </c>
      <c r="D114" s="567" t="s">
        <v>208</v>
      </c>
      <c r="E114" s="621">
        <v>7.4999999999999997E-3</v>
      </c>
      <c r="F114" s="527"/>
      <c r="G114" s="569">
        <f t="shared" si="16"/>
        <v>0</v>
      </c>
    </row>
    <row r="115" spans="1:7" s="532" customFormat="1">
      <c r="A115" s="632"/>
      <c r="B115" s="519"/>
      <c r="C115" s="526" t="s">
        <v>339</v>
      </c>
      <c r="D115" s="520"/>
      <c r="E115" s="638"/>
      <c r="F115" s="628"/>
      <c r="G115" s="628"/>
    </row>
    <row r="116" spans="1:7" s="532" customFormat="1" ht="15.75">
      <c r="A116" s="620"/>
      <c r="B116" s="567" t="s">
        <v>222</v>
      </c>
      <c r="C116" s="527" t="s">
        <v>336</v>
      </c>
      <c r="D116" s="631" t="s">
        <v>340</v>
      </c>
      <c r="E116" s="621">
        <f>437.1*0.0006</f>
        <v>0.26225999999999999</v>
      </c>
      <c r="F116" s="527"/>
      <c r="G116" s="569">
        <f t="shared" ref="G116" si="17">TRUNC(E116*F116,2)</f>
        <v>0</v>
      </c>
    </row>
    <row r="117" spans="1:7" s="532" customFormat="1">
      <c r="A117" s="783" t="s">
        <v>202</v>
      </c>
      <c r="B117" s="784"/>
      <c r="C117" s="784"/>
      <c r="D117" s="784"/>
      <c r="E117" s="784"/>
      <c r="F117" s="785"/>
      <c r="G117" s="515">
        <f>SUM(G105:G116)</f>
        <v>0</v>
      </c>
    </row>
    <row r="119" spans="1:7" ht="36.75" customHeight="1">
      <c r="A119" s="622" t="s">
        <v>346</v>
      </c>
      <c r="B119" s="519" t="s">
        <v>273</v>
      </c>
      <c r="C119" s="568" t="s">
        <v>342</v>
      </c>
      <c r="D119" s="520" t="s">
        <v>224</v>
      </c>
      <c r="E119" s="771" t="s">
        <v>249</v>
      </c>
      <c r="F119" s="772"/>
      <c r="G119" s="773"/>
    </row>
    <row r="120" spans="1:7">
      <c r="A120" s="632"/>
      <c r="B120" s="519"/>
      <c r="C120" s="526" t="s">
        <v>205</v>
      </c>
      <c r="D120" s="520"/>
      <c r="E120" s="638"/>
      <c r="F120" s="628"/>
      <c r="G120" s="628"/>
    </row>
    <row r="121" spans="1:7" ht="15.75">
      <c r="A121" s="620">
        <v>88316</v>
      </c>
      <c r="B121" s="567" t="s">
        <v>215</v>
      </c>
      <c r="C121" s="527" t="s">
        <v>334</v>
      </c>
      <c r="D121" s="567" t="s">
        <v>216</v>
      </c>
      <c r="E121" s="639">
        <v>0.04</v>
      </c>
      <c r="F121" s="527"/>
      <c r="G121" s="569">
        <f t="shared" ref="G121:G122" si="18">TRUNC(E121*F121,2)</f>
        <v>0</v>
      </c>
    </row>
    <row r="122" spans="1:7" ht="15.75">
      <c r="A122" s="640"/>
      <c r="B122" s="567"/>
      <c r="C122" s="641" t="s">
        <v>343</v>
      </c>
      <c r="D122" s="567" t="s">
        <v>216</v>
      </c>
      <c r="E122" s="644">
        <v>0.02</v>
      </c>
      <c r="F122" s="643"/>
      <c r="G122" s="569">
        <f t="shared" si="18"/>
        <v>0</v>
      </c>
    </row>
    <row r="123" spans="1:7">
      <c r="A123" s="632"/>
      <c r="B123" s="519"/>
      <c r="C123" s="526" t="s">
        <v>315</v>
      </c>
      <c r="D123" s="520"/>
      <c r="E123" s="638"/>
      <c r="F123" s="628"/>
      <c r="G123" s="628"/>
    </row>
    <row r="124" spans="1:7" ht="15.75">
      <c r="A124" s="620">
        <v>88238</v>
      </c>
      <c r="B124" s="567" t="s">
        <v>217</v>
      </c>
      <c r="C124" s="527" t="s">
        <v>344</v>
      </c>
      <c r="D124" s="567" t="s">
        <v>208</v>
      </c>
      <c r="E124" s="621">
        <v>5.0000000000000001E-3</v>
      </c>
      <c r="F124" s="527"/>
      <c r="G124" s="569">
        <f t="shared" ref="G124:G125" si="19">TRUNC(E124*F124,2)</f>
        <v>0</v>
      </c>
    </row>
    <row r="125" spans="1:7" ht="15.75">
      <c r="A125" s="620"/>
      <c r="B125" s="567" t="s">
        <v>218</v>
      </c>
      <c r="C125" s="527" t="s">
        <v>345</v>
      </c>
      <c r="D125" s="567" t="s">
        <v>208</v>
      </c>
      <c r="E125" s="621">
        <v>1.05</v>
      </c>
      <c r="F125" s="527"/>
      <c r="G125" s="569">
        <f t="shared" si="19"/>
        <v>0</v>
      </c>
    </row>
    <row r="126" spans="1:7">
      <c r="A126" s="632"/>
      <c r="B126" s="519"/>
      <c r="C126" s="526" t="s">
        <v>339</v>
      </c>
      <c r="D126" s="520"/>
      <c r="E126" s="638"/>
      <c r="F126" s="628"/>
      <c r="G126" s="628"/>
    </row>
    <row r="127" spans="1:7" ht="15.75">
      <c r="A127" s="620"/>
      <c r="B127" s="567" t="s">
        <v>222</v>
      </c>
      <c r="C127" s="527" t="s">
        <v>345</v>
      </c>
      <c r="D127" s="631" t="s">
        <v>340</v>
      </c>
      <c r="E127" s="621">
        <f>437.1*0.0006</f>
        <v>0.26225999999999999</v>
      </c>
      <c r="F127" s="527"/>
      <c r="G127" s="569">
        <f t="shared" ref="G127" si="20">TRUNC(E127*F127,2)</f>
        <v>0</v>
      </c>
    </row>
    <row r="128" spans="1:7">
      <c r="A128" s="783" t="s">
        <v>202</v>
      </c>
      <c r="B128" s="784"/>
      <c r="C128" s="784"/>
      <c r="D128" s="784"/>
      <c r="E128" s="784"/>
      <c r="F128" s="785"/>
      <c r="G128" s="515">
        <f>SUM(G121:G127)</f>
        <v>0</v>
      </c>
    </row>
    <row r="130" spans="1:7">
      <c r="A130" s="518" t="s">
        <v>359</v>
      </c>
      <c r="B130" s="519" t="s">
        <v>10</v>
      </c>
      <c r="C130" s="526" t="s">
        <v>62</v>
      </c>
      <c r="D130" s="520" t="s">
        <v>224</v>
      </c>
      <c r="E130" s="653"/>
      <c r="F130" s="653"/>
      <c r="G130" s="654"/>
    </row>
    <row r="131" spans="1:7" ht="15.75">
      <c r="A131" s="655">
        <v>88262</v>
      </c>
      <c r="B131" s="656" t="s">
        <v>11</v>
      </c>
      <c r="C131" s="657" t="s">
        <v>351</v>
      </c>
      <c r="D131" s="658" t="s">
        <v>216</v>
      </c>
      <c r="E131" s="656">
        <v>1</v>
      </c>
      <c r="F131" s="656"/>
      <c r="G131" s="656">
        <f>F131*E131</f>
        <v>0</v>
      </c>
    </row>
    <row r="132" spans="1:7" ht="15.75">
      <c r="A132" s="655">
        <v>88316</v>
      </c>
      <c r="B132" s="656" t="s">
        <v>12</v>
      </c>
      <c r="C132" s="657" t="s">
        <v>206</v>
      </c>
      <c r="D132" s="658" t="s">
        <v>216</v>
      </c>
      <c r="E132" s="656">
        <v>2</v>
      </c>
      <c r="F132" s="656"/>
      <c r="G132" s="656">
        <f t="shared" ref="G132:G137" si="21">F132*E132</f>
        <v>0</v>
      </c>
    </row>
    <row r="133" spans="1:7" ht="31.5">
      <c r="A133" s="655">
        <v>94962</v>
      </c>
      <c r="B133" s="656" t="s">
        <v>13</v>
      </c>
      <c r="C133" s="657" t="s">
        <v>352</v>
      </c>
      <c r="D133" s="658" t="s">
        <v>353</v>
      </c>
      <c r="E133" s="656">
        <v>0.01</v>
      </c>
      <c r="F133" s="656"/>
      <c r="G133" s="656">
        <f t="shared" si="21"/>
        <v>0</v>
      </c>
    </row>
    <row r="134" spans="1:7" ht="31.5">
      <c r="A134" s="655">
        <v>4417</v>
      </c>
      <c r="B134" s="656" t="s">
        <v>63</v>
      </c>
      <c r="C134" s="657" t="s">
        <v>354</v>
      </c>
      <c r="D134" s="658" t="s">
        <v>271</v>
      </c>
      <c r="E134" s="656">
        <v>1</v>
      </c>
      <c r="F134" s="656"/>
      <c r="G134" s="656">
        <f t="shared" si="21"/>
        <v>0</v>
      </c>
    </row>
    <row r="135" spans="1:7" ht="31.5">
      <c r="A135" s="655">
        <v>4491</v>
      </c>
      <c r="B135" s="656" t="s">
        <v>236</v>
      </c>
      <c r="C135" s="657" t="s">
        <v>355</v>
      </c>
      <c r="D135" s="658" t="s">
        <v>271</v>
      </c>
      <c r="E135" s="656">
        <v>4</v>
      </c>
      <c r="F135" s="656"/>
      <c r="G135" s="656">
        <f t="shared" si="21"/>
        <v>0</v>
      </c>
    </row>
    <row r="136" spans="1:7" ht="31.5">
      <c r="A136" s="655">
        <v>4813</v>
      </c>
      <c r="B136" s="656" t="s">
        <v>251</v>
      </c>
      <c r="C136" s="657" t="s">
        <v>356</v>
      </c>
      <c r="D136" s="658" t="s">
        <v>357</v>
      </c>
      <c r="E136" s="656">
        <v>1</v>
      </c>
      <c r="F136" s="656"/>
      <c r="G136" s="656">
        <f t="shared" si="21"/>
        <v>0</v>
      </c>
    </row>
    <row r="137" spans="1:7" ht="15.75">
      <c r="A137" s="655">
        <v>5075</v>
      </c>
      <c r="B137" s="656" t="s">
        <v>252</v>
      </c>
      <c r="C137" s="657" t="s">
        <v>358</v>
      </c>
      <c r="D137" s="658" t="s">
        <v>208</v>
      </c>
      <c r="E137" s="656">
        <v>0.11</v>
      </c>
      <c r="F137" s="656"/>
      <c r="G137" s="656">
        <f t="shared" si="21"/>
        <v>0</v>
      </c>
    </row>
    <row r="138" spans="1:7">
      <c r="A138" s="769" t="s">
        <v>202</v>
      </c>
      <c r="B138" s="770"/>
      <c r="C138" s="770"/>
      <c r="D138" s="770"/>
      <c r="E138" s="770"/>
      <c r="F138" s="770"/>
      <c r="G138" s="515">
        <f>SUM(G131:G137)</f>
        <v>0</v>
      </c>
    </row>
  </sheetData>
  <mergeCells count="21">
    <mergeCell ref="E119:G119"/>
    <mergeCell ref="A82:F82"/>
    <mergeCell ref="E83:G83"/>
    <mergeCell ref="A101:F101"/>
    <mergeCell ref="A117:F117"/>
    <mergeCell ref="A138:F138"/>
    <mergeCell ref="E64:G64"/>
    <mergeCell ref="A1:G1"/>
    <mergeCell ref="D5:G7"/>
    <mergeCell ref="A9:G9"/>
    <mergeCell ref="D10:E10"/>
    <mergeCell ref="F10:G10"/>
    <mergeCell ref="A34:F34"/>
    <mergeCell ref="A62:F62"/>
    <mergeCell ref="A15:F15"/>
    <mergeCell ref="E55:G55"/>
    <mergeCell ref="E17:G17"/>
    <mergeCell ref="E36:G36"/>
    <mergeCell ref="A53:F53"/>
    <mergeCell ref="A128:F128"/>
    <mergeCell ref="E103:G103"/>
  </mergeCells>
  <conditionalFormatting sqref="H26:L54">
    <cfRule type="expression" dxfId="5" priority="41" stopIfTrue="1">
      <formula>AND($A26&lt;&gt;"COMPOSICAO",$A26&lt;&gt;"INSUMO",$A26&lt;&gt;"")</formula>
    </cfRule>
    <cfRule type="expression" dxfId="4" priority="42" stopIfTrue="1">
      <formula>AND(OR($A26="COMPOSICAO",$A26="INSUMO",$A26&lt;&gt;""),$A26&lt;&gt;"")</formula>
    </cfRule>
  </conditionalFormatting>
  <conditionalFormatting sqref="H19:L24">
    <cfRule type="expression" dxfId="3" priority="39" stopIfTrue="1">
      <formula>AND($A19&lt;&gt;"COMPOSICAO",$A19&lt;&gt;"INSUMO",$A19&lt;&gt;"")</formula>
    </cfRule>
    <cfRule type="expression" dxfId="2" priority="40" stopIfTrue="1">
      <formula>AND(OR($A19="COMPOSICAO",$A19="INSUMO",$A19&lt;&gt;""),$A19&lt;&gt;"")</formula>
    </cfRule>
  </conditionalFormatting>
  <conditionalFormatting sqref="H25:L25">
    <cfRule type="expression" dxfId="1" priority="31" stopIfTrue="1">
      <formula>AND($A25&lt;&gt;"COMPOSICAO",$A25&lt;&gt;"INSUMO",$A25&lt;&gt;"")</formula>
    </cfRule>
    <cfRule type="expression" dxfId="0" priority="32" stopIfTrue="1">
      <formula>AND(OR($A25="COMPOSICAO",$A25="INSUMO",$A25&lt;&gt;""),$A25&lt;&gt;"")</formula>
    </cfRule>
  </conditionalFormatting>
  <printOptions horizontalCentered="1" verticalCentered="1"/>
  <pageMargins left="0.19685039370078741" right="0.19685039370078741" top="0.59055118110236227" bottom="0.31496062992125984" header="7.874015748031496E-2" footer="0"/>
  <pageSetup paperSize="9" scale="31" orientation="portrait" r:id="rId1"/>
  <headerFooter alignWithMargins="0">
    <oddFooter>&amp;C&amp;"Arial,Negrito itálico"&amp;8Gabriela Polachini
Engenheira Civil
CREA 121120804-4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7"/>
  <sheetViews>
    <sheetView showGridLines="0" view="pageBreakPreview" zoomScale="90" zoomScaleNormal="85" zoomScaleSheetLayoutView="90" workbookViewId="0">
      <selection activeCell="C7" sqref="C7"/>
    </sheetView>
  </sheetViews>
  <sheetFormatPr defaultColWidth="10.7109375" defaultRowHeight="12"/>
  <cols>
    <col min="1" max="1" width="16.7109375" style="29" customWidth="1"/>
    <col min="2" max="2" width="3" style="29" customWidth="1"/>
    <col min="3" max="3" width="6.7109375" style="29" customWidth="1"/>
    <col min="4" max="4" width="3" style="29" customWidth="1"/>
    <col min="5" max="5" width="1.7109375" style="29" customWidth="1"/>
    <col min="6" max="6" width="9.28515625" style="29" customWidth="1"/>
    <col min="7" max="11" width="12.7109375" style="29" customWidth="1"/>
    <col min="12" max="12" width="30.5703125" style="29" customWidth="1"/>
    <col min="13" max="251" width="10.7109375" style="22" customWidth="1"/>
    <col min="252" max="16384" width="10.7109375" style="22"/>
  </cols>
  <sheetData>
    <row r="1" spans="1:19" ht="15" customHeight="1">
      <c r="A1" s="786" t="s">
        <v>94</v>
      </c>
      <c r="B1" s="787"/>
      <c r="C1" s="787"/>
      <c r="D1" s="787"/>
      <c r="E1" s="787"/>
      <c r="F1" s="787"/>
      <c r="G1" s="787"/>
      <c r="H1" s="787"/>
      <c r="I1" s="787"/>
      <c r="J1" s="787"/>
      <c r="K1" s="788"/>
      <c r="L1" s="60"/>
      <c r="N1" s="23"/>
    </row>
    <row r="2" spans="1:19" ht="15" customHeight="1">
      <c r="A2" s="789"/>
      <c r="B2" s="790"/>
      <c r="C2" s="790"/>
      <c r="D2" s="790"/>
      <c r="E2" s="790"/>
      <c r="F2" s="790"/>
      <c r="G2" s="790"/>
      <c r="H2" s="790"/>
      <c r="I2" s="790"/>
      <c r="J2" s="790"/>
      <c r="K2" s="791"/>
      <c r="L2" s="47"/>
      <c r="N2" s="23"/>
    </row>
    <row r="3" spans="1:19" ht="15" customHeight="1">
      <c r="A3" s="792"/>
      <c r="B3" s="793"/>
      <c r="C3" s="793"/>
      <c r="D3" s="793"/>
      <c r="E3" s="793"/>
      <c r="F3" s="793"/>
      <c r="G3" s="793"/>
      <c r="H3" s="793"/>
      <c r="I3" s="793"/>
      <c r="J3" s="793"/>
      <c r="K3" s="794"/>
      <c r="L3" s="46" t="s">
        <v>20</v>
      </c>
    </row>
    <row r="4" spans="1:19" ht="15" customHeight="1">
      <c r="A4" s="61" t="s">
        <v>21</v>
      </c>
      <c r="B4" s="62"/>
      <c r="C4" s="62" t="s">
        <v>91</v>
      </c>
      <c r="D4" s="63"/>
      <c r="E4" s="63"/>
      <c r="F4" s="63"/>
      <c r="G4" s="63"/>
      <c r="H4" s="63"/>
      <c r="I4" s="62"/>
      <c r="J4" s="63"/>
      <c r="K4" s="64"/>
      <c r="L4" s="797" t="s">
        <v>22</v>
      </c>
    </row>
    <row r="5" spans="1:19" ht="15" customHeight="1">
      <c r="A5" s="65" t="s">
        <v>23</v>
      </c>
      <c r="B5" s="66"/>
      <c r="C5" s="66" t="s">
        <v>268</v>
      </c>
      <c r="D5" s="67"/>
      <c r="E5" s="67"/>
      <c r="F5" s="67"/>
      <c r="G5" s="67"/>
      <c r="H5" s="67"/>
      <c r="I5" s="66"/>
      <c r="J5" s="67"/>
      <c r="K5" s="68"/>
      <c r="L5" s="797"/>
    </row>
    <row r="6" spans="1:19" ht="15" customHeight="1">
      <c r="A6" s="65" t="s">
        <v>24</v>
      </c>
      <c r="B6" s="66"/>
      <c r="C6" s="66" t="s">
        <v>269</v>
      </c>
      <c r="D6" s="69"/>
      <c r="E6" s="67"/>
      <c r="F6" s="69"/>
      <c r="G6" s="69"/>
      <c r="H6" s="69"/>
      <c r="I6" s="66"/>
      <c r="J6" s="69"/>
      <c r="K6" s="68"/>
      <c r="L6" s="47" t="s">
        <v>25</v>
      </c>
      <c r="Q6" s="24"/>
      <c r="R6" s="24"/>
      <c r="S6" s="24"/>
    </row>
    <row r="7" spans="1:19" ht="15" customHeight="1">
      <c r="A7" s="70" t="s">
        <v>26</v>
      </c>
      <c r="B7" s="71"/>
      <c r="C7" s="72" t="s">
        <v>27</v>
      </c>
      <c r="D7" s="73"/>
      <c r="E7" s="73"/>
      <c r="F7" s="71"/>
      <c r="G7" s="72"/>
      <c r="H7" s="72"/>
      <c r="I7" s="71"/>
      <c r="J7" s="72"/>
      <c r="K7" s="74"/>
      <c r="L7" s="48"/>
      <c r="N7" s="24"/>
      <c r="O7" s="24"/>
      <c r="P7" s="24"/>
      <c r="Q7" s="24"/>
      <c r="R7" s="24"/>
      <c r="S7" s="24"/>
    </row>
    <row r="8" spans="1:19" ht="15" customHeight="1">
      <c r="A8" s="798" t="s">
        <v>28</v>
      </c>
      <c r="B8" s="799"/>
      <c r="C8" s="799"/>
      <c r="D8" s="799"/>
      <c r="E8" s="799"/>
      <c r="F8" s="800"/>
      <c r="G8" s="203" t="s">
        <v>29</v>
      </c>
      <c r="H8" s="203" t="s">
        <v>30</v>
      </c>
      <c r="I8" s="203" t="s">
        <v>31</v>
      </c>
      <c r="J8" s="203" t="s">
        <v>32</v>
      </c>
      <c r="K8" s="203" t="s">
        <v>100</v>
      </c>
      <c r="L8" s="801" t="s">
        <v>34</v>
      </c>
      <c r="N8" s="24"/>
      <c r="O8" s="25"/>
      <c r="P8" s="24"/>
      <c r="Q8" s="24"/>
      <c r="R8" s="26"/>
      <c r="S8" s="24"/>
    </row>
    <row r="9" spans="1:19" ht="15" customHeight="1">
      <c r="A9" s="204"/>
      <c r="B9" s="205"/>
      <c r="C9" s="206"/>
      <c r="D9" s="205"/>
      <c r="E9" s="205"/>
      <c r="F9" s="206"/>
      <c r="G9" s="207" t="s">
        <v>35</v>
      </c>
      <c r="H9" s="207" t="s">
        <v>35</v>
      </c>
      <c r="I9" s="208" t="s">
        <v>36</v>
      </c>
      <c r="J9" s="207" t="s">
        <v>35</v>
      </c>
      <c r="K9" s="207" t="s">
        <v>25</v>
      </c>
      <c r="L9" s="802"/>
      <c r="N9" s="24"/>
      <c r="O9" s="25"/>
      <c r="P9" s="24"/>
      <c r="Q9" s="24"/>
      <c r="R9" s="26"/>
      <c r="S9" s="24"/>
    </row>
    <row r="10" spans="1:19" ht="13.5" customHeight="1">
      <c r="A10" s="803" t="s">
        <v>255</v>
      </c>
      <c r="B10" s="804"/>
      <c r="C10" s="804"/>
      <c r="D10" s="804"/>
      <c r="E10" s="804"/>
      <c r="F10" s="805"/>
      <c r="G10" s="104">
        <v>100</v>
      </c>
      <c r="H10" s="50">
        <v>9.4</v>
      </c>
      <c r="I10" s="106">
        <f>H10*G10</f>
        <v>940</v>
      </c>
      <c r="J10" s="51">
        <v>0.32</v>
      </c>
      <c r="K10" s="52">
        <f>J10*I10</f>
        <v>300.8</v>
      </c>
      <c r="L10" s="75"/>
      <c r="M10" s="27"/>
      <c r="N10" s="24"/>
      <c r="O10" s="25"/>
      <c r="P10" s="24"/>
      <c r="Q10" s="24"/>
      <c r="R10" s="26"/>
      <c r="S10" s="24"/>
    </row>
    <row r="11" spans="1:19" ht="13.5" customHeight="1">
      <c r="A11" s="803" t="s">
        <v>256</v>
      </c>
      <c r="B11" s="804"/>
      <c r="C11" s="804"/>
      <c r="D11" s="804"/>
      <c r="E11" s="804"/>
      <c r="F11" s="805"/>
      <c r="G11" s="104">
        <v>100</v>
      </c>
      <c r="H11" s="50">
        <v>9.4</v>
      </c>
      <c r="I11" s="113">
        <f t="shared" ref="I11:I21" si="0">H11*G11</f>
        <v>940</v>
      </c>
      <c r="J11" s="51">
        <v>0.32</v>
      </c>
      <c r="K11" s="52">
        <f t="shared" ref="K11:K22" si="1">J11*I11</f>
        <v>300.8</v>
      </c>
      <c r="L11" s="75"/>
      <c r="M11" s="27"/>
      <c r="N11" s="24"/>
      <c r="O11" s="25"/>
      <c r="P11" s="24"/>
      <c r="Q11" s="24"/>
      <c r="R11" s="26"/>
      <c r="S11" s="24"/>
    </row>
    <row r="12" spans="1:19" ht="13.5" customHeight="1">
      <c r="A12" s="109" t="s">
        <v>257</v>
      </c>
      <c r="B12" s="110"/>
      <c r="C12" s="114"/>
      <c r="D12" s="114"/>
      <c r="E12" s="114"/>
      <c r="F12" s="115"/>
      <c r="G12" s="104">
        <v>341</v>
      </c>
      <c r="H12" s="50">
        <v>6.4</v>
      </c>
      <c r="I12" s="113">
        <f t="shared" si="0"/>
        <v>2182.4</v>
      </c>
      <c r="J12" s="51">
        <v>0.32</v>
      </c>
      <c r="K12" s="52">
        <f t="shared" si="1"/>
        <v>698.36800000000005</v>
      </c>
      <c r="L12" s="75"/>
      <c r="M12" s="27"/>
      <c r="N12" s="24"/>
      <c r="O12" s="25"/>
      <c r="P12" s="24"/>
      <c r="Q12" s="24"/>
      <c r="R12" s="26"/>
      <c r="S12" s="24"/>
    </row>
    <row r="13" spans="1:19" ht="13.5" customHeight="1">
      <c r="A13" s="109" t="s">
        <v>258</v>
      </c>
      <c r="B13" s="110"/>
      <c r="C13" s="111"/>
      <c r="D13" s="111"/>
      <c r="E13" s="111"/>
      <c r="F13" s="112"/>
      <c r="G13" s="104">
        <v>341</v>
      </c>
      <c r="H13" s="50">
        <v>6.4</v>
      </c>
      <c r="I13" s="113">
        <f t="shared" si="0"/>
        <v>2182.4</v>
      </c>
      <c r="J13" s="51">
        <v>0.32</v>
      </c>
      <c r="K13" s="52">
        <f t="shared" si="1"/>
        <v>698.36800000000005</v>
      </c>
      <c r="L13" s="75"/>
      <c r="M13" s="27"/>
      <c r="N13" s="24"/>
      <c r="O13" s="25"/>
      <c r="P13" s="24"/>
      <c r="Q13" s="24"/>
      <c r="R13" s="26"/>
      <c r="S13" s="24"/>
    </row>
    <row r="14" spans="1:19" ht="13.5" customHeight="1">
      <c r="A14" s="109" t="s">
        <v>259</v>
      </c>
      <c r="B14" s="110"/>
      <c r="C14" s="111"/>
      <c r="D14" s="111"/>
      <c r="E14" s="111"/>
      <c r="F14" s="112"/>
      <c r="G14" s="104">
        <v>100</v>
      </c>
      <c r="H14" s="50">
        <v>9.4</v>
      </c>
      <c r="I14" s="113">
        <f t="shared" si="0"/>
        <v>940</v>
      </c>
      <c r="J14" s="51">
        <v>0.32</v>
      </c>
      <c r="K14" s="52">
        <f t="shared" si="1"/>
        <v>300.8</v>
      </c>
      <c r="L14" s="75"/>
      <c r="M14" s="27"/>
      <c r="N14" s="24"/>
      <c r="O14" s="25"/>
      <c r="P14" s="24"/>
      <c r="Q14" s="24"/>
      <c r="R14" s="26"/>
      <c r="S14" s="24"/>
    </row>
    <row r="15" spans="1:19" ht="13.5" customHeight="1">
      <c r="A15" s="109" t="s">
        <v>260</v>
      </c>
      <c r="B15" s="110"/>
      <c r="C15" s="111"/>
      <c r="D15" s="111"/>
      <c r="E15" s="111"/>
      <c r="F15" s="112"/>
      <c r="G15" s="104">
        <v>100</v>
      </c>
      <c r="H15" s="50">
        <v>8.4</v>
      </c>
      <c r="I15" s="113">
        <f t="shared" si="0"/>
        <v>840</v>
      </c>
      <c r="J15" s="51">
        <v>0.32</v>
      </c>
      <c r="K15" s="52">
        <f t="shared" si="1"/>
        <v>268.8</v>
      </c>
      <c r="L15" s="75"/>
      <c r="M15" s="27"/>
      <c r="N15" s="24"/>
      <c r="O15" s="25"/>
      <c r="P15" s="24"/>
      <c r="Q15" s="24"/>
      <c r="R15" s="26"/>
      <c r="S15" s="24"/>
    </row>
    <row r="16" spans="1:19" ht="13.5" customHeight="1">
      <c r="A16" s="109" t="s">
        <v>261</v>
      </c>
      <c r="B16" s="110"/>
      <c r="C16" s="111"/>
      <c r="D16" s="111"/>
      <c r="E16" s="111"/>
      <c r="F16" s="112"/>
      <c r="G16" s="104">
        <v>100</v>
      </c>
      <c r="H16" s="50">
        <v>9.4</v>
      </c>
      <c r="I16" s="113">
        <f t="shared" si="0"/>
        <v>940</v>
      </c>
      <c r="J16" s="51">
        <v>0.32</v>
      </c>
      <c r="K16" s="52">
        <f t="shared" si="1"/>
        <v>300.8</v>
      </c>
      <c r="L16" s="75"/>
      <c r="M16" s="27"/>
      <c r="N16" s="24"/>
      <c r="O16" s="25"/>
      <c r="P16" s="24"/>
      <c r="Q16" s="24"/>
      <c r="R16" s="26"/>
      <c r="S16" s="24"/>
    </row>
    <row r="17" spans="1:19" ht="13.5" customHeight="1">
      <c r="A17" s="109" t="s">
        <v>262</v>
      </c>
      <c r="B17" s="110"/>
      <c r="C17" s="111"/>
      <c r="D17" s="111"/>
      <c r="E17" s="111"/>
      <c r="F17" s="112"/>
      <c r="G17" s="104">
        <v>100</v>
      </c>
      <c r="H17" s="50">
        <v>9.4</v>
      </c>
      <c r="I17" s="113">
        <f t="shared" si="0"/>
        <v>940</v>
      </c>
      <c r="J17" s="51">
        <v>0.32</v>
      </c>
      <c r="K17" s="52">
        <f t="shared" si="1"/>
        <v>300.8</v>
      </c>
      <c r="L17" s="75"/>
      <c r="M17" s="27"/>
      <c r="N17" s="24"/>
      <c r="O17" s="25"/>
      <c r="P17" s="24"/>
      <c r="Q17" s="24"/>
      <c r="R17" s="26"/>
      <c r="S17" s="24"/>
    </row>
    <row r="18" spans="1:19" ht="13.5" customHeight="1">
      <c r="A18" s="109" t="s">
        <v>263</v>
      </c>
      <c r="B18" s="110"/>
      <c r="C18" s="111"/>
      <c r="D18" s="111"/>
      <c r="E18" s="111"/>
      <c r="F18" s="112"/>
      <c r="G18" s="104">
        <v>94</v>
      </c>
      <c r="H18" s="50">
        <v>8.4</v>
      </c>
      <c r="I18" s="113">
        <f t="shared" si="0"/>
        <v>789.6</v>
      </c>
      <c r="J18" s="51">
        <v>0.32</v>
      </c>
      <c r="K18" s="52">
        <f t="shared" si="1"/>
        <v>252.67200000000003</v>
      </c>
      <c r="L18" s="75"/>
      <c r="M18" s="27"/>
      <c r="N18" s="24"/>
      <c r="O18" s="25"/>
      <c r="P18" s="24"/>
      <c r="Q18" s="24"/>
      <c r="R18" s="26"/>
      <c r="S18" s="24"/>
    </row>
    <row r="19" spans="1:19" ht="13.5" customHeight="1">
      <c r="A19" s="109" t="s">
        <v>264</v>
      </c>
      <c r="B19" s="110"/>
      <c r="C19" s="111"/>
      <c r="D19" s="111"/>
      <c r="E19" s="111"/>
      <c r="F19" s="112"/>
      <c r="G19" s="104">
        <v>94</v>
      </c>
      <c r="H19" s="50">
        <v>8.4</v>
      </c>
      <c r="I19" s="113">
        <f t="shared" si="0"/>
        <v>789.6</v>
      </c>
      <c r="J19" s="51">
        <v>0.32</v>
      </c>
      <c r="K19" s="52">
        <f t="shared" si="1"/>
        <v>252.67200000000003</v>
      </c>
      <c r="L19" s="75"/>
      <c r="M19" s="27"/>
      <c r="N19" s="24"/>
      <c r="O19" s="25"/>
      <c r="P19" s="24"/>
      <c r="Q19" s="24"/>
      <c r="R19" s="26"/>
      <c r="S19" s="24"/>
    </row>
    <row r="20" spans="1:19" ht="13.5" customHeight="1">
      <c r="A20" s="109" t="s">
        <v>265</v>
      </c>
      <c r="B20" s="110"/>
      <c r="C20" s="111"/>
      <c r="D20" s="111"/>
      <c r="E20" s="111"/>
      <c r="F20" s="112"/>
      <c r="G20" s="104">
        <v>94</v>
      </c>
      <c r="H20" s="50">
        <v>8.4</v>
      </c>
      <c r="I20" s="113">
        <f t="shared" si="0"/>
        <v>789.6</v>
      </c>
      <c r="J20" s="51">
        <v>0.32</v>
      </c>
      <c r="K20" s="52">
        <f t="shared" si="1"/>
        <v>252.67200000000003</v>
      </c>
      <c r="L20" s="75"/>
      <c r="M20" s="27"/>
      <c r="N20" s="24"/>
      <c r="O20" s="25"/>
      <c r="P20" s="24"/>
      <c r="Q20" s="24"/>
      <c r="R20" s="26"/>
      <c r="S20" s="24"/>
    </row>
    <row r="21" spans="1:19" ht="13.5" customHeight="1">
      <c r="A21" s="109" t="s">
        <v>266</v>
      </c>
      <c r="B21" s="110"/>
      <c r="C21" s="111"/>
      <c r="D21" s="111"/>
      <c r="E21" s="111"/>
      <c r="F21" s="112"/>
      <c r="G21" s="104">
        <v>94</v>
      </c>
      <c r="H21" s="50">
        <v>8.4</v>
      </c>
      <c r="I21" s="113">
        <f t="shared" si="0"/>
        <v>789.6</v>
      </c>
      <c r="J21" s="51">
        <v>0.32</v>
      </c>
      <c r="K21" s="52">
        <f t="shared" si="1"/>
        <v>252.67200000000003</v>
      </c>
      <c r="L21" s="75"/>
      <c r="M21" s="27"/>
      <c r="N21" s="24"/>
      <c r="O21" s="25"/>
      <c r="P21" s="24"/>
      <c r="Q21" s="24"/>
      <c r="R21" s="26"/>
      <c r="S21" s="24"/>
    </row>
    <row r="22" spans="1:19" ht="13.5" customHeight="1">
      <c r="A22" s="116" t="s">
        <v>90</v>
      </c>
      <c r="B22" s="117"/>
      <c r="C22" s="118"/>
      <c r="D22" s="118"/>
      <c r="E22" s="118"/>
      <c r="F22" s="119"/>
      <c r="G22" s="120"/>
      <c r="H22" s="105"/>
      <c r="I22" s="113">
        <v>2220.25</v>
      </c>
      <c r="J22" s="51">
        <v>0.32</v>
      </c>
      <c r="K22" s="52">
        <f t="shared" si="1"/>
        <v>710.48</v>
      </c>
      <c r="L22" s="75"/>
      <c r="M22" s="27"/>
      <c r="N22" s="24"/>
      <c r="O22" s="25"/>
      <c r="P22" s="24"/>
      <c r="Q22" s="24"/>
      <c r="R22" s="26"/>
      <c r="S22" s="24"/>
    </row>
    <row r="23" spans="1:19" ht="13.5" customHeight="1">
      <c r="A23" s="806"/>
      <c r="B23" s="807"/>
      <c r="C23" s="807"/>
      <c r="D23" s="807"/>
      <c r="E23" s="807"/>
      <c r="F23" s="808"/>
      <c r="G23" s="56"/>
      <c r="H23" s="57"/>
      <c r="I23" s="58">
        <f>SUM(I10:I22)</f>
        <v>15283.45</v>
      </c>
      <c r="J23" s="59"/>
      <c r="K23" s="58">
        <f>SUM(K10:K22)</f>
        <v>4890.7040000000015</v>
      </c>
      <c r="L23" s="76"/>
      <c r="M23" s="27"/>
    </row>
    <row r="24" spans="1:19" ht="13.5" customHeight="1">
      <c r="A24" s="795" t="s">
        <v>267</v>
      </c>
      <c r="B24" s="796"/>
      <c r="C24" s="796"/>
      <c r="D24" s="796"/>
      <c r="E24" s="796"/>
      <c r="F24" s="796"/>
      <c r="G24" s="77"/>
      <c r="H24" s="77"/>
      <c r="I24" s="77"/>
      <c r="J24" s="77"/>
      <c r="K24" s="77"/>
      <c r="L24" s="78"/>
    </row>
    <row r="25" spans="1:19" ht="13.5" customHeight="1">
      <c r="A25" s="79"/>
      <c r="B25" s="77"/>
      <c r="C25" s="77"/>
      <c r="D25" s="77"/>
      <c r="E25" s="77"/>
      <c r="F25" s="77"/>
      <c r="G25" s="77"/>
      <c r="H25" s="77"/>
      <c r="I25" s="77"/>
      <c r="J25" s="77"/>
      <c r="K25" s="77"/>
      <c r="L25" s="78"/>
    </row>
    <row r="26" spans="1:19" ht="13.5" customHeight="1">
      <c r="A26" s="80"/>
      <c r="B26" s="81"/>
      <c r="C26" s="82"/>
      <c r="D26" s="83"/>
      <c r="E26" s="84"/>
      <c r="F26" s="81"/>
      <c r="G26" s="81"/>
      <c r="H26" s="83"/>
      <c r="I26" s="82"/>
      <c r="J26" s="81"/>
      <c r="K26" s="83"/>
      <c r="L26" s="85"/>
    </row>
    <row r="27" spans="1:19">
      <c r="A27" s="28"/>
      <c r="B27" s="28"/>
      <c r="C27" s="28"/>
      <c r="D27" s="28"/>
      <c r="E27" s="28"/>
      <c r="F27" s="28"/>
      <c r="G27" s="28"/>
      <c r="H27" s="28"/>
      <c r="I27" s="28"/>
      <c r="J27" s="28"/>
      <c r="K27" s="28"/>
      <c r="L27" s="28"/>
    </row>
  </sheetData>
  <mergeCells count="8">
    <mergeCell ref="A1:K3"/>
    <mergeCell ref="A24:F24"/>
    <mergeCell ref="L4:L5"/>
    <mergeCell ref="A8:F8"/>
    <mergeCell ref="L8:L9"/>
    <mergeCell ref="A10:F10"/>
    <mergeCell ref="A23:F23"/>
    <mergeCell ref="A11:F11"/>
  </mergeCells>
  <printOptions horizontalCentered="1"/>
  <pageMargins left="0.19685039370078741" right="0.19685039370078741" top="0.59055118110236227" bottom="0.31496062992125984" header="7.874015748031496E-2" footer="0"/>
  <pageSetup paperSize="9" orientation="landscape" r:id="rId1"/>
  <headerFooter alignWithMargins="0">
    <oddFooter>&amp;C&amp;"Arial,Negrito itálico"Gabriela Polachini
Engenheira Civil
CREA 121120804-4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16</vt:i4>
      </vt:variant>
    </vt:vector>
  </HeadingPairs>
  <TitlesOfParts>
    <vt:vector size="32" baseType="lpstr">
      <vt:lpstr>Capa</vt:lpstr>
      <vt:lpstr>Orç</vt:lpstr>
      <vt:lpstr>Cron</vt:lpstr>
      <vt:lpstr>Eventos</vt:lpstr>
      <vt:lpstr>BDI Dif</vt:lpstr>
      <vt:lpstr>BDI 1</vt:lpstr>
      <vt:lpstr>QCI</vt:lpstr>
      <vt:lpstr>Comp</vt:lpstr>
      <vt:lpstr>Escav</vt:lpstr>
      <vt:lpstr>Cubação</vt:lpstr>
      <vt:lpstr>Carga</vt:lpstr>
      <vt:lpstr>Transp</vt:lpstr>
      <vt:lpstr>Subleito</vt:lpstr>
      <vt:lpstr>Sub base</vt:lpstr>
      <vt:lpstr>Base</vt:lpstr>
      <vt:lpstr>Comp 01</vt:lpstr>
      <vt:lpstr>Base!Area_de_impressao</vt:lpstr>
      <vt:lpstr>'BDI 1'!Area_de_impressao</vt:lpstr>
      <vt:lpstr>'BDI Dif'!Area_de_impressao</vt:lpstr>
      <vt:lpstr>Carga!Area_de_impressao</vt:lpstr>
      <vt:lpstr>Comp!Area_de_impressao</vt:lpstr>
      <vt:lpstr>'Comp 01'!Area_de_impressao</vt:lpstr>
      <vt:lpstr>Cron!Area_de_impressao</vt:lpstr>
      <vt:lpstr>Cubação!Area_de_impressao</vt:lpstr>
      <vt:lpstr>Escav!Area_de_impressao</vt:lpstr>
      <vt:lpstr>Eventos!Area_de_impressao</vt:lpstr>
      <vt:lpstr>Orç!Area_de_impressao</vt:lpstr>
      <vt:lpstr>QCI!Area_de_impressao</vt:lpstr>
      <vt:lpstr>'Sub base'!Area_de_impressao</vt:lpstr>
      <vt:lpstr>Subleito!Area_de_impressao</vt:lpstr>
      <vt:lpstr>Transp!Area_de_impressao</vt:lpstr>
      <vt:lpstr>Cubação!Titulos_de_impressao</vt:lpstr>
    </vt:vector>
  </TitlesOfParts>
  <Company>Conectiva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Cassiane</dc:creator>
  <cp:lastModifiedBy>User</cp:lastModifiedBy>
  <cp:lastPrinted>2021-05-04T13:56:10Z</cp:lastPrinted>
  <dcterms:created xsi:type="dcterms:W3CDTF">2012-10-10T13:01:19Z</dcterms:created>
  <dcterms:modified xsi:type="dcterms:W3CDTF">2021-05-04T13:57:46Z</dcterms:modified>
</cp:coreProperties>
</file>