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8.0.5\arquivos\06_ OBRAS PUBLICAS\02_PROJETOS-OBRAS\CENTRO DE HEMODIÁLISE\ESTACIONAMENTO\ORÇAMENTO DO ESTACIONAMETO - CENTRO HEMODIALISE\"/>
    </mc:Choice>
  </mc:AlternateContent>
  <bookViews>
    <workbookView xWindow="0" yWindow="0" windowWidth="25200" windowHeight="11880" tabRatio="930" activeTab="2"/>
  </bookViews>
  <sheets>
    <sheet name="Capa" sheetId="6" r:id="rId1"/>
    <sheet name="Resumo" sheetId="2" r:id="rId2"/>
    <sheet name="Orçamento" sheetId="1" r:id="rId3"/>
    <sheet name="Composição" sheetId="9" r:id="rId4"/>
    <sheet name="Memória de Cálculo" sheetId="25" r:id="rId5"/>
    <sheet name="Cronograma" sheetId="24" r:id="rId6"/>
    <sheet name="BDI - Serviços" sheetId="4" state="hidden" r:id="rId7"/>
    <sheet name="BDI-Equipamentos" sheetId="10" state="hidden" r:id="rId8"/>
    <sheet name="Mapa de cotação" sheetId="27"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2" hidden="1">Orçamento!$A$9:$J$51</definedName>
    <definedName name="_ind100" localSheetId="5">#REF!</definedName>
    <definedName name="_ind100" localSheetId="8">#REF!</definedName>
    <definedName name="_ind100">#REF!</definedName>
    <definedName name="_mem2">'[1]Mat Asf'!$H$37</definedName>
    <definedName name="_prd1" localSheetId="5">#REF!</definedName>
    <definedName name="_prd1" localSheetId="8">#REF!</definedName>
    <definedName name="_prd1">#REF!</definedName>
    <definedName name="_prt1" localSheetId="5">#REF!</definedName>
    <definedName name="_prt1" localSheetId="8">#REF!</definedName>
    <definedName name="_prt1">#REF!</definedName>
    <definedName name="_RET1" localSheetId="5">#REF!</definedName>
    <definedName name="_RET1" localSheetId="8">#REF!</definedName>
    <definedName name="_RET1">#REF!</definedName>
    <definedName name="abc" localSheetId="5">'[2]Aterro PonteSul'!#REF!</definedName>
    <definedName name="abc" localSheetId="8">'[2]Aterro PonteSul'!#REF!</definedName>
    <definedName name="abc">'[2]Aterro PonteSul'!#REF!</definedName>
    <definedName name="_xlnm.Print_Area" localSheetId="6">'BDI - Serviços'!$A$1:$J$39</definedName>
    <definedName name="_xlnm.Print_Area" localSheetId="7">'BDI-Equipamentos'!$A$1:$J$32</definedName>
    <definedName name="_xlnm.Print_Area" localSheetId="0">Capa!$A$1:$D$49</definedName>
    <definedName name="_xlnm.Print_Area" localSheetId="3">Composição!$A$1:$J$111</definedName>
    <definedName name="_xlnm.Print_Area" localSheetId="5">Cronograma!$A$1:$V$17</definedName>
    <definedName name="_xlnm.Print_Area" localSheetId="8">'Mapa de cotação'!$A$1:$K$18</definedName>
    <definedName name="_xlnm.Print_Area" localSheetId="4">'Memória de Cálculo'!$A$1:$H$86</definedName>
    <definedName name="_xlnm.Print_Area" localSheetId="2">Orçamento!$A$1:$J$53</definedName>
    <definedName name="_xlnm.Print_Area" localSheetId="1">Resumo!$A$1:$I$14</definedName>
    <definedName name="_xlnm.Print_Area">#REF!</definedName>
    <definedName name="areafog" localSheetId="5">#REF!</definedName>
    <definedName name="areafog" localSheetId="8">#REF!</definedName>
    <definedName name="areafog">#REF!</definedName>
    <definedName name="areatsd" localSheetId="5">#REF!</definedName>
    <definedName name="areatsd" localSheetId="8">#REF!</definedName>
    <definedName name="areatsd">#REF!</definedName>
    <definedName name="areatss" localSheetId="5">#REF!</definedName>
    <definedName name="areatss" localSheetId="8">#REF!</definedName>
    <definedName name="areatss">#REF!</definedName>
    <definedName name="aterro" localSheetId="5">'[2]Aterro PonteSul'!#REF!</definedName>
    <definedName name="aterro" localSheetId="8">'[2]Aterro PonteSul'!#REF!</definedName>
    <definedName name="aterro">'[2]Aterro PonteSul'!#REF!</definedName>
    <definedName name="bacia" localSheetId="5">#REF!</definedName>
    <definedName name="bacia" localSheetId="8">#REF!</definedName>
    <definedName name="bacia">#REF!</definedName>
    <definedName name="bbdcc15" localSheetId="5">#REF!</definedName>
    <definedName name="bbdcc15" localSheetId="8">#REF!</definedName>
    <definedName name="bbdcc15">#REF!</definedName>
    <definedName name="bbdcc20" localSheetId="5">#REF!</definedName>
    <definedName name="bbdcc20" localSheetId="8">#REF!</definedName>
    <definedName name="bbdcc20">#REF!</definedName>
    <definedName name="bbdcc25" localSheetId="5">#REF!</definedName>
    <definedName name="bbdcc25" localSheetId="8">#REF!</definedName>
    <definedName name="bbdcc25">#REF!</definedName>
    <definedName name="bbdcc30" localSheetId="5">#REF!</definedName>
    <definedName name="bbdcc30" localSheetId="8">#REF!</definedName>
    <definedName name="bbdcc30">#REF!</definedName>
    <definedName name="bbdtc04" localSheetId="5">#REF!</definedName>
    <definedName name="bbdtc04" localSheetId="8">#REF!</definedName>
    <definedName name="bbdtc04">#REF!</definedName>
    <definedName name="bbdtc06" localSheetId="5">#REF!</definedName>
    <definedName name="bbdtc06" localSheetId="8">#REF!</definedName>
    <definedName name="bbdtc06">#REF!</definedName>
    <definedName name="bbdtc08" localSheetId="5">#REF!</definedName>
    <definedName name="bbdtc08" localSheetId="8">#REF!</definedName>
    <definedName name="bbdtc08">#REF!</definedName>
    <definedName name="bbdtc10" localSheetId="5">#REF!</definedName>
    <definedName name="bbdtc10" localSheetId="8">#REF!</definedName>
    <definedName name="bbdtc10">#REF!</definedName>
    <definedName name="bbdtc12" localSheetId="5">#REF!</definedName>
    <definedName name="bbdtc12" localSheetId="8">#REF!</definedName>
    <definedName name="bbdtc12">#REF!</definedName>
    <definedName name="bbdtc15" localSheetId="5">#REF!</definedName>
    <definedName name="bbdtc15" localSheetId="8">#REF!</definedName>
    <definedName name="bbdtc15">#REF!</definedName>
    <definedName name="bbscc15" localSheetId="5">#REF!</definedName>
    <definedName name="bbscc15" localSheetId="8">#REF!</definedName>
    <definedName name="bbscc15">#REF!</definedName>
    <definedName name="bbscc20" localSheetId="5">#REF!</definedName>
    <definedName name="bbscc20" localSheetId="8">#REF!</definedName>
    <definedName name="bbscc20">#REF!</definedName>
    <definedName name="bbscc25" localSheetId="5">#REF!</definedName>
    <definedName name="bbscc25" localSheetId="8">#REF!</definedName>
    <definedName name="bbscc25">#REF!</definedName>
    <definedName name="bbscc30" localSheetId="5">#REF!</definedName>
    <definedName name="bbscc30" localSheetId="8">#REF!</definedName>
    <definedName name="bbscc30">#REF!</definedName>
    <definedName name="bbstc04" localSheetId="5">#REF!</definedName>
    <definedName name="bbstc04" localSheetId="8">#REF!</definedName>
    <definedName name="bbstc04">#REF!</definedName>
    <definedName name="bbstc06" localSheetId="5">#REF!</definedName>
    <definedName name="bbstc06" localSheetId="8">#REF!</definedName>
    <definedName name="bbstc06">#REF!</definedName>
    <definedName name="bbstc08" localSheetId="5">#REF!</definedName>
    <definedName name="bbstc08" localSheetId="8">#REF!</definedName>
    <definedName name="bbstc08">#REF!</definedName>
    <definedName name="bbstc10" localSheetId="5">#REF!</definedName>
    <definedName name="bbstc10" localSheetId="8">#REF!</definedName>
    <definedName name="bbstc10">#REF!</definedName>
    <definedName name="bbstc12" localSheetId="5">#REF!</definedName>
    <definedName name="bbstc12" localSheetId="8">#REF!</definedName>
    <definedName name="bbstc12">#REF!</definedName>
    <definedName name="bbstc15" localSheetId="5">#REF!</definedName>
    <definedName name="bbstc15" localSheetId="8">#REF!</definedName>
    <definedName name="bbstc15">#REF!</definedName>
    <definedName name="bbtcc15" localSheetId="5">[2]DMT_EV!#REF!</definedName>
    <definedName name="bbtcc15" localSheetId="8">[2]DMT_EV!#REF!</definedName>
    <definedName name="bbtcc15">[2]DMT_EV!#REF!</definedName>
    <definedName name="bbtcc20" localSheetId="5">[2]DMT_EV!#REF!</definedName>
    <definedName name="bbtcc20" localSheetId="8">[2]DMT_EV!#REF!</definedName>
    <definedName name="bbtcc20">[2]DMT_EV!#REF!</definedName>
    <definedName name="bbtcc25" localSheetId="5">[2]DMT_EV!#REF!</definedName>
    <definedName name="bbtcc25">[2]DMT_EV!#REF!</definedName>
    <definedName name="bbtcc30" localSheetId="5">[2]DMT_EV!#REF!</definedName>
    <definedName name="bbtcc30">[2]DMT_EV!#REF!</definedName>
    <definedName name="bbttc04" localSheetId="5">#REF!</definedName>
    <definedName name="bbttc04" localSheetId="8">#REF!</definedName>
    <definedName name="bbttc04">#REF!</definedName>
    <definedName name="bbttc06" localSheetId="5">#REF!</definedName>
    <definedName name="bbttc06" localSheetId="8">#REF!</definedName>
    <definedName name="bbttc06">#REF!</definedName>
    <definedName name="bbttc08" localSheetId="5">#REF!</definedName>
    <definedName name="bbttc08" localSheetId="8">#REF!</definedName>
    <definedName name="bbttc08">#REF!</definedName>
    <definedName name="bbttc10" localSheetId="5">#REF!</definedName>
    <definedName name="bbttc10" localSheetId="8">#REF!</definedName>
    <definedName name="bbttc10">#REF!</definedName>
    <definedName name="bbttc12" localSheetId="5">#REF!</definedName>
    <definedName name="bbttc12" localSheetId="8">#REF!</definedName>
    <definedName name="bbttc12">#REF!</definedName>
    <definedName name="bbttc15" localSheetId="5">#REF!</definedName>
    <definedName name="bbttc15" localSheetId="8">#REF!</definedName>
    <definedName name="bbttc15">#REF!</definedName>
    <definedName name="betume" localSheetId="5">#REF!</definedName>
    <definedName name="betume" localSheetId="8">#REF!</definedName>
    <definedName name="betume">#REF!</definedName>
    <definedName name="cabeca" localSheetId="5">#REF!</definedName>
    <definedName name="cabeca" localSheetId="8">#REF!</definedName>
    <definedName name="cabeca">#REF!</definedName>
    <definedName name="cabeca1" localSheetId="5">#REF!</definedName>
    <definedName name="cabeca1" localSheetId="8">#REF!</definedName>
    <definedName name="cabeca1">#REF!</definedName>
    <definedName name="cabeçalho" localSheetId="5">#REF!</definedName>
    <definedName name="cabeçalho" localSheetId="8">#REF!</definedName>
    <definedName name="cabeçalho">#REF!</definedName>
    <definedName name="cabeçalho1" localSheetId="5">#REF!</definedName>
    <definedName name="cabeçalho1" localSheetId="8">#REF!</definedName>
    <definedName name="cabeçalho1">#REF!</definedName>
    <definedName name="cbdcc15" localSheetId="5">#REF!</definedName>
    <definedName name="cbdcc15" localSheetId="8">#REF!</definedName>
    <definedName name="cbdcc15">#REF!</definedName>
    <definedName name="cbdcc20" localSheetId="5">#REF!</definedName>
    <definedName name="cbdcc20" localSheetId="8">#REF!</definedName>
    <definedName name="cbdcc20">#REF!</definedName>
    <definedName name="cbdcc25" localSheetId="5">#REF!</definedName>
    <definedName name="cbdcc25" localSheetId="8">#REF!</definedName>
    <definedName name="cbdcc25">#REF!</definedName>
    <definedName name="cbdcc30" localSheetId="5">#REF!</definedName>
    <definedName name="cbdcc30" localSheetId="8">#REF!</definedName>
    <definedName name="cbdcc30">#REF!</definedName>
    <definedName name="cbdtc04" localSheetId="5">#REF!</definedName>
    <definedName name="cbdtc04" localSheetId="8">#REF!</definedName>
    <definedName name="cbdtc04">#REF!</definedName>
    <definedName name="cbdtc06" localSheetId="5">#REF!</definedName>
    <definedName name="cbdtc06" localSheetId="8">#REF!</definedName>
    <definedName name="cbdtc06">#REF!</definedName>
    <definedName name="cbdtc08" localSheetId="5">#REF!</definedName>
    <definedName name="cbdtc08" localSheetId="8">#REF!</definedName>
    <definedName name="cbdtc08">#REF!</definedName>
    <definedName name="cbdtc10" localSheetId="5">#REF!</definedName>
    <definedName name="cbdtc10" localSheetId="8">#REF!</definedName>
    <definedName name="cbdtc10">#REF!</definedName>
    <definedName name="cbdtc12" localSheetId="5">#REF!</definedName>
    <definedName name="cbdtc12" localSheetId="8">#REF!</definedName>
    <definedName name="cbdtc12">#REF!</definedName>
    <definedName name="cbdtc15" localSheetId="5">#REF!</definedName>
    <definedName name="cbdtc15" localSheetId="8">#REF!</definedName>
    <definedName name="cbdtc15">#REF!</definedName>
    <definedName name="cbscc15" localSheetId="5">#REF!</definedName>
    <definedName name="cbscc15" localSheetId="8">#REF!</definedName>
    <definedName name="cbscc15">#REF!</definedName>
    <definedName name="cbscc20" localSheetId="5">#REF!</definedName>
    <definedName name="cbscc20" localSheetId="8">#REF!</definedName>
    <definedName name="cbscc20">#REF!</definedName>
    <definedName name="cbscc25" localSheetId="5">#REF!</definedName>
    <definedName name="cbscc25" localSheetId="8">#REF!</definedName>
    <definedName name="cbscc25">#REF!</definedName>
    <definedName name="cbscc30" localSheetId="5">#REF!</definedName>
    <definedName name="cbscc30" localSheetId="8">#REF!</definedName>
    <definedName name="cbscc30">#REF!</definedName>
    <definedName name="cbstc04" localSheetId="5">#REF!</definedName>
    <definedName name="cbstc04" localSheetId="8">#REF!</definedName>
    <definedName name="cbstc04">#REF!</definedName>
    <definedName name="cbstc06" localSheetId="5">#REF!</definedName>
    <definedName name="cbstc06" localSheetId="8">#REF!</definedName>
    <definedName name="cbstc06">#REF!</definedName>
    <definedName name="cbstc08" localSheetId="5">#REF!</definedName>
    <definedName name="cbstc08" localSheetId="8">#REF!</definedName>
    <definedName name="cbstc08">#REF!</definedName>
    <definedName name="cbstc10" localSheetId="5">#REF!</definedName>
    <definedName name="cbstc10" localSheetId="8">#REF!</definedName>
    <definedName name="cbstc10">#REF!</definedName>
    <definedName name="cbstc12" localSheetId="5">#REF!</definedName>
    <definedName name="cbstc12" localSheetId="8">#REF!</definedName>
    <definedName name="cbstc12">#REF!</definedName>
    <definedName name="cbstc15" localSheetId="5">#REF!</definedName>
    <definedName name="cbstc15" localSheetId="8">#REF!</definedName>
    <definedName name="cbstc15">#REF!</definedName>
    <definedName name="cbtcc15" localSheetId="5">[2]DMT_EV!#REF!</definedName>
    <definedName name="cbtcc15" localSheetId="8">[2]DMT_EV!#REF!</definedName>
    <definedName name="cbtcc15">[2]DMT_EV!#REF!</definedName>
    <definedName name="cbtcc20" localSheetId="5">[2]DMT_EV!#REF!</definedName>
    <definedName name="cbtcc20" localSheetId="8">[2]DMT_EV!#REF!</definedName>
    <definedName name="cbtcc20">[2]DMT_EV!#REF!</definedName>
    <definedName name="cbtcc25" localSheetId="5">[2]DMT_EV!#REF!</definedName>
    <definedName name="cbtcc25">[2]DMT_EV!#REF!</definedName>
    <definedName name="cbtcc30" localSheetId="5">[2]DMT_EV!#REF!</definedName>
    <definedName name="cbtcc30">[2]DMT_EV!#REF!</definedName>
    <definedName name="cbttc04" localSheetId="5">#REF!</definedName>
    <definedName name="cbttc04" localSheetId="8">#REF!</definedName>
    <definedName name="cbttc04">#REF!</definedName>
    <definedName name="cbttc06" localSheetId="5">#REF!</definedName>
    <definedName name="cbttc06" localSheetId="8">#REF!</definedName>
    <definedName name="cbttc06">#REF!</definedName>
    <definedName name="cbttc08" localSheetId="5">#REF!</definedName>
    <definedName name="cbttc08" localSheetId="8">#REF!</definedName>
    <definedName name="cbttc08">#REF!</definedName>
    <definedName name="cbttc10" localSheetId="5">#REF!</definedName>
    <definedName name="cbttc10" localSheetId="8">#REF!</definedName>
    <definedName name="cbttc10">#REF!</definedName>
    <definedName name="cbttc12" localSheetId="5">#REF!</definedName>
    <definedName name="cbttc12" localSheetId="8">#REF!</definedName>
    <definedName name="cbttc12">#REF!</definedName>
    <definedName name="cbttc15" localSheetId="5">#REF!</definedName>
    <definedName name="cbttc15" localSheetId="8">#REF!</definedName>
    <definedName name="cbttc15">#REF!</definedName>
    <definedName name="ccerca" localSheetId="5">#REF!</definedName>
    <definedName name="ccerca" localSheetId="8">#REF!</definedName>
    <definedName name="ccerca">#REF!</definedName>
    <definedName name="cesar" localSheetId="5">#REF!</definedName>
    <definedName name="cesar" localSheetId="8">#REF!</definedName>
    <definedName name="cesar">#REF!</definedName>
    <definedName name="cm_30" localSheetId="5">#REF!</definedName>
    <definedName name="cm_30" localSheetId="8">#REF!</definedName>
    <definedName name="cm_30">#REF!</definedName>
    <definedName name="comp100" localSheetId="5">#REF!</definedName>
    <definedName name="comp100" localSheetId="8">#REF!</definedName>
    <definedName name="comp100">#REF!</definedName>
    <definedName name="comp95" localSheetId="5">#REF!</definedName>
    <definedName name="comp95" localSheetId="8">#REF!</definedName>
    <definedName name="comp95">#REF!</definedName>
    <definedName name="compala" localSheetId="5">#REF!</definedName>
    <definedName name="compala" localSheetId="8">#REF!</definedName>
    <definedName name="compala">#REF!</definedName>
    <definedName name="COMPOS">[3]Plan1!$A$2:$D$4073</definedName>
    <definedName name="conap" localSheetId="5">#REF!</definedName>
    <definedName name="conap" localSheetId="8">#REF!</definedName>
    <definedName name="conap">#REF!</definedName>
    <definedName name="conass" localSheetId="5">#REF!</definedName>
    <definedName name="conass" localSheetId="8">#REF!</definedName>
    <definedName name="conass">#REF!</definedName>
    <definedName name="connum" localSheetId="5">#REF!</definedName>
    <definedName name="connum" localSheetId="8">#REF!</definedName>
    <definedName name="connum">#REF!</definedName>
    <definedName name="conpro" localSheetId="5">#REF!</definedName>
    <definedName name="conpro" localSheetId="8">#REF!</definedName>
    <definedName name="conpro">#REF!</definedName>
    <definedName name="contrato" localSheetId="5">#REF!</definedName>
    <definedName name="contrato" localSheetId="8">#REF!</definedName>
    <definedName name="contrato">#REF!</definedName>
    <definedName name="corte" localSheetId="5">#REF!</definedName>
    <definedName name="corte" localSheetId="8">#REF!</definedName>
    <definedName name="corte">#REF!</definedName>
    <definedName name="DATA" localSheetId="5">#REF!</definedName>
    <definedName name="DATA" localSheetId="8">#REF!</definedName>
    <definedName name="DATA">#REF!</definedName>
    <definedName name="defensa" localSheetId="5">#REF!</definedName>
    <definedName name="defensa" localSheetId="8">#REF!</definedName>
    <definedName name="defensa">#REF!</definedName>
    <definedName name="dmt_1000" localSheetId="5">#REF!</definedName>
    <definedName name="dmt_1000" localSheetId="8">#REF!</definedName>
    <definedName name="dmt_1000">#REF!</definedName>
    <definedName name="dmt_1200" localSheetId="5">#REF!</definedName>
    <definedName name="dmt_1200" localSheetId="8">#REF!</definedName>
    <definedName name="dmt_1200">#REF!</definedName>
    <definedName name="dmt_1400" localSheetId="5">#REF!</definedName>
    <definedName name="dmt_1400" localSheetId="8">#REF!</definedName>
    <definedName name="dmt_1400">#REF!</definedName>
    <definedName name="dmt_200" localSheetId="5">#REF!</definedName>
    <definedName name="dmt_200" localSheetId="8">#REF!</definedName>
    <definedName name="dmt_200">#REF!</definedName>
    <definedName name="dmt_400" localSheetId="5">#REF!</definedName>
    <definedName name="dmt_400" localSheetId="8">#REF!</definedName>
    <definedName name="dmt_400">#REF!</definedName>
    <definedName name="dmt_50" localSheetId="5">#REF!</definedName>
    <definedName name="dmt_50" localSheetId="8">#REF!</definedName>
    <definedName name="dmt_50">#REF!</definedName>
    <definedName name="dmt_600" localSheetId="5">#REF!</definedName>
    <definedName name="dmt_600" localSheetId="8">#REF!</definedName>
    <definedName name="dmt_600">#REF!</definedName>
    <definedName name="dmt_800" localSheetId="5">#REF!</definedName>
    <definedName name="dmt_800" localSheetId="8">#REF!</definedName>
    <definedName name="dmt_800">#REF!</definedName>
    <definedName name="drena" localSheetId="5">#REF!</definedName>
    <definedName name="drena" localSheetId="8">#REF!</definedName>
    <definedName name="drena">#REF!</definedName>
    <definedName name="dreno" localSheetId="5">#REF!</definedName>
    <definedName name="dreno" localSheetId="8">#REF!</definedName>
    <definedName name="dreno">#REF!</definedName>
    <definedName name="dtipo1" localSheetId="5">#REF!</definedName>
    <definedName name="dtipo1" localSheetId="8">#REF!</definedName>
    <definedName name="dtipo1">#REF!</definedName>
    <definedName name="dtipo2" localSheetId="5">#REF!</definedName>
    <definedName name="dtipo2" localSheetId="8">#REF!</definedName>
    <definedName name="dtipo2">#REF!</definedName>
    <definedName name="empo2" localSheetId="5">#REF!</definedName>
    <definedName name="empo2" localSheetId="8">#REF!</definedName>
    <definedName name="empo2">#REF!</definedName>
    <definedName name="Empola2" localSheetId="5">#REF!</definedName>
    <definedName name="Empola2" localSheetId="8">#REF!</definedName>
    <definedName name="Empola2">#REF!</definedName>
    <definedName name="Empolo2" localSheetId="5">#REF!</definedName>
    <definedName name="Empolo2" localSheetId="8">#REF!</definedName>
    <definedName name="Empolo2">#REF!</definedName>
    <definedName name="empolo3" localSheetId="5">#REF!</definedName>
    <definedName name="empolo3" localSheetId="8">#REF!</definedName>
    <definedName name="empolo3">#REF!</definedName>
    <definedName name="eng">'[1]Mat Asf'!$C$36</definedName>
    <definedName name="engfiscal" localSheetId="5">#REF!</definedName>
    <definedName name="engfiscal" localSheetId="8">#REF!</definedName>
    <definedName name="engfiscal">#REF!</definedName>
    <definedName name="engm1" localSheetId="5">#REF!</definedName>
    <definedName name="engm1" localSheetId="8">#REF!</definedName>
    <definedName name="engm1">#REF!</definedName>
    <definedName name="engm2" localSheetId="5">#REF!</definedName>
    <definedName name="engm2" localSheetId="8">#REF!</definedName>
    <definedName name="engm2">#REF!</definedName>
    <definedName name="engmds" localSheetId="5">#REF!</definedName>
    <definedName name="engmds" localSheetId="8">#REF!</definedName>
    <definedName name="engmds">#REF!</definedName>
    <definedName name="escavd" localSheetId="5">#REF!</definedName>
    <definedName name="escavd" localSheetId="8">#REF!</definedName>
    <definedName name="escavd">#REF!</definedName>
    <definedName name="escavgd" localSheetId="5">#REF!</definedName>
    <definedName name="escavgd" localSheetId="8">#REF!</definedName>
    <definedName name="escavgd">#REF!</definedName>
    <definedName name="escavgs" localSheetId="5">#REF!</definedName>
    <definedName name="escavgs" localSheetId="8">#REF!</definedName>
    <definedName name="escavgs">#REF!</definedName>
    <definedName name="escavgt" localSheetId="5">[2]DMT_EV!#REF!</definedName>
    <definedName name="escavgt" localSheetId="8">[2]DMT_EV!#REF!</definedName>
    <definedName name="escavgt">[2]DMT_EV!#REF!</definedName>
    <definedName name="escavs" localSheetId="5">#REF!</definedName>
    <definedName name="escavs" localSheetId="8">#REF!</definedName>
    <definedName name="escavs">#REF!</definedName>
    <definedName name="escavt" localSheetId="5">#REF!</definedName>
    <definedName name="escavt" localSheetId="8">#REF!</definedName>
    <definedName name="escavt">#REF!</definedName>
    <definedName name="etipo1" localSheetId="5">#REF!</definedName>
    <definedName name="etipo1" localSheetId="8">#REF!</definedName>
    <definedName name="etipo1">#REF!</definedName>
    <definedName name="etipo2" localSheetId="5">#REF!</definedName>
    <definedName name="etipo2" localSheetId="8">#REF!</definedName>
    <definedName name="etipo2">#REF!</definedName>
    <definedName name="faixa" localSheetId="5">#REF!</definedName>
    <definedName name="faixa" localSheetId="8">#REF!</definedName>
    <definedName name="faixa">#REF!</definedName>
    <definedName name="fator100" localSheetId="5">#REF!</definedName>
    <definedName name="fator100" localSheetId="8">#REF!</definedName>
    <definedName name="fator100">#REF!</definedName>
    <definedName name="fator50" localSheetId="5">#REF!</definedName>
    <definedName name="fator50" localSheetId="8">#REF!</definedName>
    <definedName name="fator50">#REF!</definedName>
    <definedName name="fdreno" localSheetId="5">#REF!</definedName>
    <definedName name="fdreno" localSheetId="8">#REF!</definedName>
    <definedName name="fdreno">#REF!</definedName>
    <definedName name="fir">[4]RELATÓRIO!$B$12</definedName>
    <definedName name="firma" localSheetId="5">#REF!</definedName>
    <definedName name="firma" localSheetId="8">#REF!</definedName>
    <definedName name="firma">#REF!</definedName>
    <definedName name="foac" localSheetId="5">#REF!</definedName>
    <definedName name="foac" localSheetId="8">#REF!</definedName>
    <definedName name="foac">#REF!</definedName>
    <definedName name="foae" localSheetId="5">#REF!</definedName>
    <definedName name="foae" localSheetId="8">#REF!</definedName>
    <definedName name="foae">#REF!</definedName>
    <definedName name="foc" localSheetId="5">#REF!</definedName>
    <definedName name="foc" localSheetId="8">#REF!</definedName>
    <definedName name="foc">#REF!</definedName>
    <definedName name="FOG" localSheetId="5">#REF!</definedName>
    <definedName name="FOG" localSheetId="8">#REF!</definedName>
    <definedName name="FOG">#REF!</definedName>
    <definedName name="fpavi" localSheetId="5">#REF!</definedName>
    <definedName name="fpavi" localSheetId="8">#REF!</definedName>
    <definedName name="fpavi">#REF!</definedName>
    <definedName name="fsinal" localSheetId="5">#REF!</definedName>
    <definedName name="fsinal" localSheetId="8">#REF!</definedName>
    <definedName name="fsinal">#REF!</definedName>
    <definedName name="fterra" localSheetId="5">#REF!</definedName>
    <definedName name="fterra" localSheetId="8">#REF!</definedName>
    <definedName name="fterra">#REF!</definedName>
    <definedName name="grama" localSheetId="5">#REF!</definedName>
    <definedName name="grama" localSheetId="8">#REF!</definedName>
    <definedName name="grama">#REF!</definedName>
    <definedName name="_xlnm.Recorder" localSheetId="5">#REF!</definedName>
    <definedName name="_xlnm.Recorder" localSheetId="8">#REF!</definedName>
    <definedName name="_xlnm.Recorder">#REF!</definedName>
    <definedName name="Guias" localSheetId="5">#REF!</definedName>
    <definedName name="Guias" localSheetId="8">#REF!</definedName>
    <definedName name="Guias">#REF!</definedName>
    <definedName name="horad6" localSheetId="5">#REF!</definedName>
    <definedName name="horad6" localSheetId="8">#REF!</definedName>
    <definedName name="horad6">#REF!</definedName>
    <definedName name="horad8" localSheetId="5">#REF!</definedName>
    <definedName name="horad8" localSheetId="8">#REF!</definedName>
    <definedName name="horad8">#REF!</definedName>
    <definedName name="imparea" localSheetId="5">#REF!</definedName>
    <definedName name="imparea" localSheetId="8">#REF!</definedName>
    <definedName name="imparea">#REF!</definedName>
    <definedName name="ksinal" localSheetId="5">'[5]Indice de Reajuste'!#REF!</definedName>
    <definedName name="ksinal" localSheetId="8">'[5]Indice de Reajuste'!#REF!</definedName>
    <definedName name="ksinal">'[5]Indice de Reajuste'!#REF!</definedName>
    <definedName name="licerra" localSheetId="5">#REF!</definedName>
    <definedName name="licerra" localSheetId="8">#REF!</definedName>
    <definedName name="licerra">#REF!</definedName>
    <definedName name="limata" localSheetId="5">#REF!</definedName>
    <definedName name="limata" localSheetId="8">#REF!</definedName>
    <definedName name="limata">#REF!</definedName>
    <definedName name="luis">'[4]REAJU (2)'!$H$35</definedName>
    <definedName name="marco" localSheetId="5">#REF!</definedName>
    <definedName name="marco" localSheetId="8">#REF!</definedName>
    <definedName name="marco">#REF!</definedName>
    <definedName name="mds" localSheetId="5">#REF!</definedName>
    <definedName name="mds" localSheetId="8">#REF!</definedName>
    <definedName name="mds">#REF!</definedName>
    <definedName name="Mem">'[1]Mat Asf'!$C$37</definedName>
    <definedName name="mo_base" localSheetId="5">#REF!</definedName>
    <definedName name="mo_base" localSheetId="8">#REF!</definedName>
    <definedName name="mo_base">#REF!</definedName>
    <definedName name="mo_sub_base" localSheetId="5">#REF!</definedName>
    <definedName name="mo_sub_base" localSheetId="8">#REF!</definedName>
    <definedName name="mo_sub_base">#REF!</definedName>
    <definedName name="mobase" localSheetId="5">#REF!</definedName>
    <definedName name="mobase" localSheetId="8">#REF!</definedName>
    <definedName name="mobase">#REF!</definedName>
    <definedName name="mocomercial" localSheetId="5">#REF!</definedName>
    <definedName name="mocomercial" localSheetId="8">#REF!</definedName>
    <definedName name="mocomercial">#REF!</definedName>
    <definedName name="molocal" localSheetId="5">#REF!</definedName>
    <definedName name="molocal" localSheetId="8">#REF!</definedName>
    <definedName name="molocal">#REF!</definedName>
    <definedName name="mosub" localSheetId="5">#REF!</definedName>
    <definedName name="mosub" localSheetId="8">#REF!</definedName>
    <definedName name="mosub">#REF!</definedName>
    <definedName name="muro" localSheetId="5">#REF!</definedName>
    <definedName name="muro" localSheetId="8">#REF!</definedName>
    <definedName name="muro">#REF!</definedName>
    <definedName name="nÁID" localSheetId="5">'[2]Aterro PonteSul'!#REF!</definedName>
    <definedName name="nÁID" localSheetId="8">'[2]Aterro PonteSul'!#REF!</definedName>
    <definedName name="nÁID">'[2]Aterro PonteSul'!#REF!</definedName>
    <definedName name="OAC" localSheetId="5">#REF!</definedName>
    <definedName name="OAC" localSheetId="8">#REF!</definedName>
    <definedName name="OAC">#REF!</definedName>
    <definedName name="OAE" localSheetId="5">#REF!</definedName>
    <definedName name="OAE" localSheetId="8">#REF!</definedName>
    <definedName name="OAE">#REF!</definedName>
    <definedName name="obra" localSheetId="5">#REF!</definedName>
    <definedName name="obra" localSheetId="8">#REF!</definedName>
    <definedName name="obra">#REF!</definedName>
    <definedName name="OCOM" localSheetId="5">#REF!</definedName>
    <definedName name="OCOM" localSheetId="8">#REF!</definedName>
    <definedName name="OCOM">#REF!</definedName>
    <definedName name="Orçamento" localSheetId="5">#REF!</definedName>
    <definedName name="Orçamento" localSheetId="8">#REF!</definedName>
    <definedName name="Orçamento">#REF!</definedName>
    <definedName name="ordem" localSheetId="5">#REF!</definedName>
    <definedName name="ordem" localSheetId="8">#REF!</definedName>
    <definedName name="ordem">#REF!</definedName>
    <definedName name="orlando" localSheetId="5">#REF!</definedName>
    <definedName name="orlando" localSheetId="8">#REF!</definedName>
    <definedName name="orlando">#REF!</definedName>
    <definedName name="pal1x1" localSheetId="5">#REF!</definedName>
    <definedName name="pal1x1" localSheetId="8">#REF!</definedName>
    <definedName name="pal1x1">#REF!</definedName>
    <definedName name="patrolamento" localSheetId="5">#REF!</definedName>
    <definedName name="patrolamento" localSheetId="8">#REF!</definedName>
    <definedName name="patrolamento">#REF!</definedName>
    <definedName name="pavi" localSheetId="5">#REF!</definedName>
    <definedName name="pavi" localSheetId="8">#REF!</definedName>
    <definedName name="pavi">#REF!</definedName>
    <definedName name="pcat" localSheetId="5">#REF!</definedName>
    <definedName name="pcat" localSheetId="8">#REF!</definedName>
    <definedName name="pcat">#REF!</definedName>
    <definedName name="pdmt" localSheetId="5">#REF!</definedName>
    <definedName name="pdmt" localSheetId="8">#REF!</definedName>
    <definedName name="pdmt">#REF!</definedName>
    <definedName name="pdmt1000" localSheetId="5">#REF!</definedName>
    <definedName name="pdmt1000" localSheetId="8">#REF!</definedName>
    <definedName name="pdmt1000">#REF!</definedName>
    <definedName name="pdmt1200" localSheetId="5">#REF!</definedName>
    <definedName name="pdmt1200" localSheetId="8">#REF!</definedName>
    <definedName name="pdmt1200">#REF!</definedName>
    <definedName name="pdmt200" localSheetId="5">#REF!</definedName>
    <definedName name="pdmt200" localSheetId="8">#REF!</definedName>
    <definedName name="pdmt200">#REF!</definedName>
    <definedName name="pdmt400" localSheetId="5">#REF!</definedName>
    <definedName name="pdmt400" localSheetId="8">#REF!</definedName>
    <definedName name="pdmt400">#REF!</definedName>
    <definedName name="pdmt50" localSheetId="5">#REF!</definedName>
    <definedName name="pdmt50" localSheetId="8">#REF!</definedName>
    <definedName name="pdmt50">#REF!</definedName>
    <definedName name="pdmt600" localSheetId="5">#REF!</definedName>
    <definedName name="pdmt600" localSheetId="8">#REF!</definedName>
    <definedName name="pdmt600">#REF!</definedName>
    <definedName name="pdmt800" localSheetId="5">#REF!</definedName>
    <definedName name="pdmt800" localSheetId="8">#REF!</definedName>
    <definedName name="pdmt800">#REF!</definedName>
    <definedName name="PEDREIRA" localSheetId="5">#REF!</definedName>
    <definedName name="PEDREIRA" localSheetId="8">#REF!</definedName>
    <definedName name="PEDREIRA">#REF!</definedName>
    <definedName name="perac" localSheetId="5">#REF!</definedName>
    <definedName name="perac" localSheetId="8">#REF!</definedName>
    <definedName name="perac">#REF!</definedName>
    <definedName name="persim" localSheetId="5">#REF!</definedName>
    <definedName name="persim" localSheetId="8">#REF!</definedName>
    <definedName name="persim">#REF!</definedName>
    <definedName name="pil2x05" localSheetId="5">#REF!</definedName>
    <definedName name="pil2x05" localSheetId="8">#REF!</definedName>
    <definedName name="pil2x05">#REF!</definedName>
    <definedName name="pil2x1" localSheetId="5">#REF!</definedName>
    <definedName name="pil2x1" localSheetId="8">#REF!</definedName>
    <definedName name="pil2x1">#REF!</definedName>
    <definedName name="pir" localSheetId="5">#REF!</definedName>
    <definedName name="pir" localSheetId="8">#REF!</definedName>
    <definedName name="pir">#REF!</definedName>
    <definedName name="portfiscal" localSheetId="5">#REF!</definedName>
    <definedName name="portfiscal" localSheetId="8">#REF!</definedName>
    <definedName name="portfiscal">#REF!</definedName>
    <definedName name="portm1" localSheetId="5">#REF!</definedName>
    <definedName name="portm1" localSheetId="8">#REF!</definedName>
    <definedName name="portm1">#REF!</definedName>
    <definedName name="portm2" localSheetId="5">#REF!</definedName>
    <definedName name="portm2" localSheetId="8">#REF!</definedName>
    <definedName name="portm2">#REF!</definedName>
    <definedName name="pro" localSheetId="5">#REF!</definedName>
    <definedName name="pro" localSheetId="8">#REF!</definedName>
    <definedName name="pro">#REF!</definedName>
    <definedName name="pz" localSheetId="5">#REF!</definedName>
    <definedName name="pz" localSheetId="8">#REF!</definedName>
    <definedName name="pz">#REF!</definedName>
    <definedName name="rdreno" localSheetId="5">#REF!</definedName>
    <definedName name="rdreno" localSheetId="8">#REF!</definedName>
    <definedName name="rdreno">#REF!</definedName>
    <definedName name="reatd" localSheetId="5">#REF!</definedName>
    <definedName name="reatd" localSheetId="8">#REF!</definedName>
    <definedName name="reatd">#REF!</definedName>
    <definedName name="reatgd" localSheetId="5">#REF!</definedName>
    <definedName name="reatgd" localSheetId="8">#REF!</definedName>
    <definedName name="reatgd">#REF!</definedName>
    <definedName name="reatgs" localSheetId="5">#REF!</definedName>
    <definedName name="reatgs" localSheetId="8">#REF!</definedName>
    <definedName name="reatgs">#REF!</definedName>
    <definedName name="reatgt" localSheetId="5">[2]DMT_EV!#REF!</definedName>
    <definedName name="reatgt" localSheetId="8">[2]DMT_EV!#REF!</definedName>
    <definedName name="reatgt">[2]DMT_EV!#REF!</definedName>
    <definedName name="reats" localSheetId="5">#REF!</definedName>
    <definedName name="reats" localSheetId="8">#REF!</definedName>
    <definedName name="reats">#REF!</definedName>
    <definedName name="reatt" localSheetId="5">#REF!</definedName>
    <definedName name="reatt" localSheetId="8">#REF!</definedName>
    <definedName name="reatt">#REF!</definedName>
    <definedName name="referência" localSheetId="5">#REF!</definedName>
    <definedName name="referência" localSheetId="8">#REF!</definedName>
    <definedName name="referência">#REF!</definedName>
    <definedName name="REGULA" localSheetId="5">#REF!</definedName>
    <definedName name="REGULA" localSheetId="8">#REF!</definedName>
    <definedName name="REGULA">#REF!</definedName>
    <definedName name="REMOÇÃO" localSheetId="5">#REF!</definedName>
    <definedName name="REMOÇÃO" localSheetId="8">#REF!</definedName>
    <definedName name="REMOÇÃO">#REF!</definedName>
    <definedName name="roac" localSheetId="5">#REF!</definedName>
    <definedName name="roac" localSheetId="8">#REF!</definedName>
    <definedName name="roac">#REF!</definedName>
    <definedName name="roae" localSheetId="5">#REF!</definedName>
    <definedName name="roae" localSheetId="8">#REF!</definedName>
    <definedName name="roae">#REF!</definedName>
    <definedName name="roc" localSheetId="5">#REF!</definedName>
    <definedName name="roc" localSheetId="8">#REF!</definedName>
    <definedName name="roc">#REF!</definedName>
    <definedName name="rodovia" localSheetId="5">#REF!</definedName>
    <definedName name="rodovia" localSheetId="8">#REF!</definedName>
    <definedName name="rodovia">#REF!</definedName>
    <definedName name="rpavi" localSheetId="5">#REF!</definedName>
    <definedName name="rpavi" localSheetId="8">#REF!</definedName>
    <definedName name="rpavi">#REF!</definedName>
    <definedName name="RR_2C" localSheetId="5">#REF!</definedName>
    <definedName name="RR_2C" localSheetId="8">#REF!</definedName>
    <definedName name="RR_2C">#REF!</definedName>
    <definedName name="rrcerca" localSheetId="5">#REF!</definedName>
    <definedName name="rrcerca" localSheetId="8">#REF!</definedName>
    <definedName name="rrcerca">#REF!</definedName>
    <definedName name="rsinal" localSheetId="5">#REF!</definedName>
    <definedName name="rsinal" localSheetId="8">#REF!</definedName>
    <definedName name="rsinal">#REF!</definedName>
    <definedName name="rterra" localSheetId="5">#REF!</definedName>
    <definedName name="rterra" localSheetId="8">#REF!</definedName>
    <definedName name="rterra">#REF!</definedName>
    <definedName name="saterro" localSheetId="5">#REF!</definedName>
    <definedName name="saterro" localSheetId="8">#REF!</definedName>
    <definedName name="saterro">#REF!</definedName>
    <definedName name="scat" localSheetId="5">#REF!</definedName>
    <definedName name="scat" localSheetId="8">#REF!</definedName>
    <definedName name="scat">#REF!</definedName>
    <definedName name="scorte" localSheetId="5">#REF!</definedName>
    <definedName name="scorte" localSheetId="8">#REF!</definedName>
    <definedName name="scorte">#REF!</definedName>
    <definedName name="sdmt" localSheetId="5">#REF!</definedName>
    <definedName name="sdmt" localSheetId="8">#REF!</definedName>
    <definedName name="sdmt">#REF!</definedName>
    <definedName name="sdmt1000" localSheetId="5">#REF!</definedName>
    <definedName name="sdmt1000" localSheetId="8">#REF!</definedName>
    <definedName name="sdmt1000">#REF!</definedName>
    <definedName name="sdmt1200" localSheetId="5">#REF!</definedName>
    <definedName name="sdmt1200" localSheetId="8">#REF!</definedName>
    <definedName name="sdmt1200">#REF!</definedName>
    <definedName name="sdmt200" localSheetId="5">#REF!</definedName>
    <definedName name="sdmt200" localSheetId="8">#REF!</definedName>
    <definedName name="sdmt200">#REF!</definedName>
    <definedName name="sdmt400" localSheetId="5">#REF!</definedName>
    <definedName name="sdmt400" localSheetId="8">#REF!</definedName>
    <definedName name="sdmt400">#REF!</definedName>
    <definedName name="sdmt50" localSheetId="5">#REF!</definedName>
    <definedName name="sdmt50" localSheetId="8">#REF!</definedName>
    <definedName name="sdmt50">#REF!</definedName>
    <definedName name="sdmt600" localSheetId="5">#REF!</definedName>
    <definedName name="sdmt600" localSheetId="8">#REF!</definedName>
    <definedName name="sdmt600">#REF!</definedName>
    <definedName name="sdmt800" localSheetId="5">#REF!</definedName>
    <definedName name="sdmt800" localSheetId="8">#REF!</definedName>
    <definedName name="sdmt800">#REF!</definedName>
    <definedName name="Serviços">[6]Serviços!$A$3:$E$1403</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SINALI" localSheetId="5">#REF!</definedName>
    <definedName name="SINALI" localSheetId="8">#REF!</definedName>
    <definedName name="SINALI">#REF!</definedName>
    <definedName name="subrog" localSheetId="5">#REF!</definedName>
    <definedName name="subrog" localSheetId="8">#REF!</definedName>
    <definedName name="subrog">#REF!</definedName>
    <definedName name="tcat" localSheetId="5">#REF!</definedName>
    <definedName name="tcat" localSheetId="8">#REF!</definedName>
    <definedName name="tcat">#REF!</definedName>
    <definedName name="terra" localSheetId="5">#REF!</definedName>
    <definedName name="terra" localSheetId="8">#REF!</definedName>
    <definedName name="terra">#REF!</definedName>
    <definedName name="teste" localSheetId="5">#REF!</definedName>
    <definedName name="teste" localSheetId="8">#REF!</definedName>
    <definedName name="teste">#REF!</definedName>
    <definedName name="teste2" localSheetId="5">#REF!</definedName>
    <definedName name="teste2" localSheetId="8">#REF!</definedName>
    <definedName name="teste2">#REF!</definedName>
    <definedName name="_xlnm.Print_Titles" localSheetId="3">Composição!$1:$3</definedName>
    <definedName name="_xlnm.Print_Titles" localSheetId="5">Cronograma!$A:$I,Cronograma!$1:$9</definedName>
    <definedName name="_xlnm.Print_Titles" localSheetId="2">Orçamento!$1:$10</definedName>
    <definedName name="_xlnm.Print_Titles" localSheetId="1">Resumo!$1:$9</definedName>
    <definedName name="trecho" localSheetId="5">#REF!</definedName>
    <definedName name="trecho" localSheetId="8">#REF!</definedName>
    <definedName name="trecho">#REF!</definedName>
    <definedName name="TSD" localSheetId="5">#REF!</definedName>
    <definedName name="TSD" localSheetId="8">#REF!</definedName>
    <definedName name="TSD">#REF!</definedName>
    <definedName name="TSs" localSheetId="5">#REF!</definedName>
    <definedName name="TSs" localSheetId="8">#REF!</definedName>
    <definedName name="TSs">#REF!</definedName>
    <definedName name="valeta" localSheetId="5">#REF!</definedName>
    <definedName name="valeta" localSheetId="8">#REF!</definedName>
    <definedName name="valeta">#REF!</definedName>
    <definedName name="volbase" localSheetId="5">#REF!</definedName>
    <definedName name="volbase" localSheetId="8">#REF!</definedName>
    <definedName name="volbase">#REF!</definedName>
    <definedName name="volsub" localSheetId="5">#REF!</definedName>
    <definedName name="volsub" localSheetId="8">#REF!</definedName>
    <definedName name="volsub">#REF!</definedName>
    <definedName name="zebra" localSheetId="5">#REF!</definedName>
    <definedName name="zebra" localSheetId="8">#REF!</definedName>
    <definedName name="zebra">#REF!</definedName>
    <definedName name="zenil" localSheetId="5">#REF!</definedName>
    <definedName name="zenil" localSheetId="8">#REF!</definedName>
    <definedName name="zenil">#REF!</definedName>
  </definedNames>
  <calcPr calcId="162913" fullPrecision="0"/>
</workbook>
</file>

<file path=xl/calcChain.xml><?xml version="1.0" encoding="utf-8"?>
<calcChain xmlns="http://schemas.openxmlformats.org/spreadsheetml/2006/main">
  <c r="I14" i="1" l="1"/>
  <c r="I15" i="1"/>
  <c r="I16" i="1"/>
  <c r="I17" i="1"/>
  <c r="I21" i="1"/>
  <c r="I22" i="1"/>
  <c r="I23" i="1"/>
  <c r="I25" i="1"/>
  <c r="I45" i="1"/>
  <c r="I46" i="1"/>
  <c r="I47" i="1"/>
  <c r="I44" i="1"/>
  <c r="I41" i="1"/>
  <c r="I42" i="1"/>
  <c r="I40" i="1"/>
  <c r="I30" i="1"/>
  <c r="I31" i="1"/>
  <c r="I32" i="1"/>
  <c r="I33" i="1"/>
  <c r="I34" i="1"/>
  <c r="I35" i="1"/>
  <c r="I36" i="1"/>
  <c r="I37" i="1"/>
  <c r="I38" i="1"/>
  <c r="I29" i="1"/>
  <c r="I3" i="27" l="1"/>
  <c r="H73" i="9" s="1"/>
  <c r="O11" i="24"/>
  <c r="O12" i="24"/>
  <c r="O13" i="24"/>
  <c r="O10" i="24"/>
  <c r="F73" i="25"/>
  <c r="F70" i="25"/>
  <c r="C27" i="25"/>
  <c r="C65" i="25" s="1"/>
  <c r="F32" i="25"/>
  <c r="F31" i="25"/>
  <c r="F55" i="25"/>
  <c r="F33" i="25" l="1"/>
  <c r="F44" i="1" s="1"/>
  <c r="J44" i="1" s="1"/>
  <c r="F26" i="25"/>
  <c r="F25" i="25"/>
  <c r="F56" i="25"/>
  <c r="D40" i="1"/>
  <c r="F47" i="25"/>
  <c r="F48" i="25"/>
  <c r="F49" i="25"/>
  <c r="B13" i="2"/>
  <c r="B12" i="2"/>
  <c r="A13" i="2"/>
  <c r="A12" i="2"/>
  <c r="A11" i="2"/>
  <c r="A10" i="2"/>
  <c r="B11" i="2"/>
  <c r="B10" i="2"/>
  <c r="A75" i="9"/>
  <c r="I107" i="9"/>
  <c r="I108" i="9" s="1"/>
  <c r="I103" i="9"/>
  <c r="I102" i="9"/>
  <c r="A40" i="1"/>
  <c r="C46" i="25"/>
  <c r="F46" i="25" s="1"/>
  <c r="E6" i="25"/>
  <c r="E7" i="25"/>
  <c r="D22" i="1"/>
  <c r="A22" i="1"/>
  <c r="C14" i="25"/>
  <c r="E14" i="25" s="1"/>
  <c r="C5" i="25"/>
  <c r="C20" i="25"/>
  <c r="C19" i="25"/>
  <c r="F27" i="25" l="1"/>
  <c r="F40" i="1" s="1"/>
  <c r="C21" i="25"/>
  <c r="F21" i="1" s="1"/>
  <c r="G65" i="25"/>
  <c r="F58" i="25"/>
  <c r="I104" i="9"/>
  <c r="I110" i="9" s="1"/>
  <c r="H75" i="9" s="1"/>
  <c r="F51" i="25"/>
  <c r="F14" i="1"/>
  <c r="F15" i="1"/>
  <c r="F37" i="1" l="1"/>
  <c r="J37" i="1" s="1"/>
  <c r="F38" i="1"/>
  <c r="J38" i="1" s="1"/>
  <c r="F36" i="1"/>
  <c r="F46" i="1"/>
  <c r="J46" i="1" s="1"/>
  <c r="F47" i="1"/>
  <c r="J47" i="1" s="1"/>
  <c r="F45" i="1"/>
  <c r="J45" i="1" s="1"/>
  <c r="F42" i="1"/>
  <c r="J42" i="1" s="1"/>
  <c r="C73" i="25"/>
  <c r="G73" i="25" s="1"/>
  <c r="F41" i="1" s="1"/>
  <c r="J41" i="1" s="1"/>
  <c r="F38" i="25"/>
  <c r="F39" i="25"/>
  <c r="F40" i="25"/>
  <c r="C37" i="25"/>
  <c r="C42" i="25" s="1"/>
  <c r="C82" i="25" l="1"/>
  <c r="G82" i="25" s="1"/>
  <c r="F34" i="1" s="1"/>
  <c r="C79" i="25"/>
  <c r="G79" i="25" s="1"/>
  <c r="F33" i="1" s="1"/>
  <c r="C76" i="25"/>
  <c r="G76" i="25" s="1"/>
  <c r="C62" i="25"/>
  <c r="F37" i="25"/>
  <c r="F42" i="25" s="1"/>
  <c r="I91" i="9"/>
  <c r="I90" i="9"/>
  <c r="I86" i="9"/>
  <c r="I85" i="9"/>
  <c r="I75" i="9"/>
  <c r="I74" i="9"/>
  <c r="I73" i="9"/>
  <c r="I72" i="9"/>
  <c r="I71" i="9"/>
  <c r="I70" i="9"/>
  <c r="I69" i="9"/>
  <c r="I68" i="9"/>
  <c r="I67" i="9"/>
  <c r="I66" i="9"/>
  <c r="I65" i="9"/>
  <c r="I64" i="9"/>
  <c r="I60" i="9"/>
  <c r="I59" i="9"/>
  <c r="F30" i="1" l="1"/>
  <c r="F29" i="1"/>
  <c r="F32" i="1"/>
  <c r="F31" i="1"/>
  <c r="G62" i="25"/>
  <c r="I87" i="9"/>
  <c r="I92" i="9"/>
  <c r="I94" i="9" s="1"/>
  <c r="I61" i="9"/>
  <c r="I76" i="9"/>
  <c r="F35" i="1" l="1"/>
  <c r="C70" i="25"/>
  <c r="G70" i="25" s="1"/>
  <c r="I78" i="9"/>
  <c r="G20" i="25"/>
  <c r="G19" i="25"/>
  <c r="G18" i="25"/>
  <c r="A12" i="1"/>
  <c r="D12" i="1"/>
  <c r="J36" i="1"/>
  <c r="J34" i="1"/>
  <c r="J33" i="1"/>
  <c r="J32" i="1"/>
  <c r="J31" i="1"/>
  <c r="J30" i="1"/>
  <c r="J29" i="1" l="1"/>
  <c r="J35" i="1"/>
  <c r="G21" i="25"/>
  <c r="J40" i="1" l="1"/>
  <c r="I49" i="9"/>
  <c r="J48" i="1" l="1"/>
  <c r="I48" i="9"/>
  <c r="I47" i="9"/>
  <c r="I43" i="9"/>
  <c r="I42" i="9"/>
  <c r="I44" i="9" l="1"/>
  <c r="I50" i="9"/>
  <c r="I52" i="9" l="1"/>
  <c r="E11" i="25" l="1"/>
  <c r="F17" i="1" s="1"/>
  <c r="E5" i="25" l="1"/>
  <c r="E8" i="25" l="1"/>
  <c r="F23" i="1" s="1"/>
  <c r="I32" i="9"/>
  <c r="I28" i="9"/>
  <c r="I29" i="9" s="1"/>
  <c r="I33" i="9" l="1"/>
  <c r="I35" i="9" s="1"/>
  <c r="I18" i="9"/>
  <c r="I17" i="9"/>
  <c r="I16" i="9"/>
  <c r="I15" i="9"/>
  <c r="I14" i="9"/>
  <c r="I19" i="9" l="1"/>
  <c r="B4" i="1" l="1"/>
  <c r="L12" i="24" l="1"/>
  <c r="F13" i="2"/>
  <c r="E13" i="2"/>
  <c r="D13" i="2"/>
  <c r="C13" i="2"/>
  <c r="B13" i="24"/>
  <c r="F12" i="2"/>
  <c r="E12" i="2"/>
  <c r="D12" i="2"/>
  <c r="C12" i="2"/>
  <c r="B12" i="24"/>
  <c r="F11" i="2"/>
  <c r="E11" i="2"/>
  <c r="D11" i="2"/>
  <c r="C11" i="2"/>
  <c r="B11" i="24"/>
  <c r="B10" i="24"/>
  <c r="A13" i="24"/>
  <c r="A12" i="24"/>
  <c r="A11" i="24"/>
  <c r="A10" i="24"/>
  <c r="A6" i="10" l="1"/>
  <c r="D5" i="10"/>
  <c r="B5" i="10"/>
  <c r="A5" i="10"/>
  <c r="I4" i="10"/>
  <c r="A4" i="10"/>
  <c r="I2" i="10"/>
  <c r="A2" i="10"/>
  <c r="A6" i="4"/>
  <c r="D5" i="4"/>
  <c r="B5" i="4"/>
  <c r="A5" i="4"/>
  <c r="I4" i="4"/>
  <c r="A4" i="4"/>
  <c r="I2" i="4"/>
  <c r="A2" i="4"/>
  <c r="L13" i="24" l="1"/>
  <c r="L11" i="24"/>
  <c r="L10" i="24"/>
  <c r="F5" i="24"/>
  <c r="A6" i="24"/>
  <c r="B5" i="24"/>
  <c r="A5" i="24"/>
  <c r="I4" i="24"/>
  <c r="A4" i="24"/>
  <c r="I2" i="24"/>
  <c r="A2" i="24"/>
  <c r="A1" i="1" l="1"/>
  <c r="A1" i="10" s="1"/>
  <c r="I5" i="2"/>
  <c r="A7" i="2"/>
  <c r="A1" i="4" l="1"/>
  <c r="A1" i="24"/>
  <c r="A3" i="24"/>
  <c r="A3" i="4"/>
  <c r="A3" i="10"/>
  <c r="B5" i="1" l="1"/>
  <c r="B4" i="24" l="1"/>
  <c r="B4" i="4"/>
  <c r="B4" i="10"/>
  <c r="I10" i="9" l="1"/>
  <c r="I9" i="9"/>
  <c r="I11" i="9" l="1"/>
  <c r="I21" i="9" s="1"/>
  <c r="A3" i="2" l="1"/>
  <c r="B5" i="2" l="1"/>
  <c r="A5" i="2"/>
  <c r="A4" i="2"/>
  <c r="I21" i="4" l="1"/>
  <c r="I21" i="10" l="1"/>
  <c r="I16" i="10"/>
  <c r="I9" i="10"/>
  <c r="I24" i="10" l="1"/>
  <c r="J5" i="1" s="1"/>
  <c r="I15" i="4" l="1"/>
  <c r="I24" i="4" s="1"/>
  <c r="I3" i="4" l="1"/>
  <c r="I3" i="10" s="1"/>
  <c r="J4" i="1"/>
  <c r="G41" i="1" s="1"/>
  <c r="I3" i="24"/>
  <c r="A1" i="2"/>
  <c r="B6" i="2"/>
  <c r="A6" i="2"/>
  <c r="E8" i="2"/>
  <c r="I3" i="2"/>
  <c r="G46" i="1" l="1"/>
  <c r="G37" i="1"/>
  <c r="G47" i="1"/>
  <c r="G45" i="1"/>
  <c r="G38" i="1"/>
  <c r="G42" i="1"/>
  <c r="G44" i="1"/>
  <c r="G15" i="1"/>
  <c r="G16" i="1"/>
  <c r="J16" i="1" s="1"/>
  <c r="G17" i="1"/>
  <c r="J17" i="1" s="1"/>
  <c r="G40" i="1"/>
  <c r="G33" i="1"/>
  <c r="G35" i="1"/>
  <c r="G36" i="1"/>
  <c r="G30" i="1"/>
  <c r="G32" i="1"/>
  <c r="G34" i="1"/>
  <c r="G31" i="1"/>
  <c r="G14" i="1"/>
  <c r="J14" i="1" s="1"/>
  <c r="G23" i="1"/>
  <c r="J23" i="1" s="1"/>
  <c r="G21" i="1"/>
  <c r="J21" i="1" s="1"/>
  <c r="G25" i="1"/>
  <c r="G22" i="1"/>
  <c r="J22" i="1" s="1"/>
  <c r="G29" i="1"/>
  <c r="G50" i="1"/>
  <c r="I50" i="1" s="1"/>
  <c r="J50" i="1" s="1"/>
  <c r="G20" i="1"/>
  <c r="I20" i="1" s="1"/>
  <c r="J20" i="1" s="1"/>
  <c r="G12" i="1"/>
  <c r="I12" i="1" s="1"/>
  <c r="J12" i="1" s="1"/>
  <c r="J51" i="1" l="1"/>
  <c r="G13" i="2" s="1"/>
  <c r="J15" i="1"/>
  <c r="J25" i="1"/>
  <c r="J26" i="1" s="1"/>
  <c r="G11" i="2" l="1"/>
  <c r="J18" i="1"/>
  <c r="I53" i="1" s="1"/>
  <c r="I9" i="4"/>
  <c r="G10" i="2" l="1"/>
  <c r="G3" i="1"/>
  <c r="G13" i="24"/>
  <c r="G12" i="2"/>
  <c r="G11" i="24"/>
  <c r="M11" i="24" s="1"/>
  <c r="J13" i="24" l="1"/>
  <c r="M13" i="24"/>
  <c r="J11" i="24"/>
  <c r="I4" i="2"/>
  <c r="G12" i="24" l="1"/>
  <c r="M12" i="24" s="1"/>
  <c r="G10" i="24" l="1"/>
  <c r="M10" i="24" s="1"/>
  <c r="M14" i="24" s="1"/>
  <c r="J12" i="24"/>
  <c r="J10" i="24" l="1"/>
  <c r="G14" i="2" l="1"/>
  <c r="I10" i="2" s="1"/>
  <c r="G4" i="1"/>
  <c r="I14" i="2" l="1"/>
  <c r="J14" i="24"/>
  <c r="J15" i="24" s="1"/>
  <c r="M15" i="24" s="1"/>
  <c r="G14" i="24"/>
  <c r="I11" i="2"/>
  <c r="G3" i="2"/>
  <c r="G2" i="24" s="1"/>
  <c r="G3" i="24" s="1"/>
  <c r="I13" i="2"/>
  <c r="I12" i="2"/>
  <c r="O14" i="24" l="1"/>
  <c r="O15" i="24"/>
  <c r="I10" i="24"/>
  <c r="I11" i="24"/>
  <c r="I12" i="24"/>
  <c r="L15" i="24"/>
  <c r="I13" i="24"/>
  <c r="L14" i="24"/>
  <c r="G4" i="2"/>
  <c r="G2" i="4"/>
  <c r="I14" i="24" l="1"/>
  <c r="G2" i="10"/>
  <c r="G3" i="4"/>
  <c r="G3" i="10" s="1"/>
</calcChain>
</file>

<file path=xl/sharedStrings.xml><?xml version="1.0" encoding="utf-8"?>
<sst xmlns="http://schemas.openxmlformats.org/spreadsheetml/2006/main" count="587" uniqueCount="296">
  <si>
    <t>Item</t>
  </si>
  <si>
    <t>Discriminação</t>
  </si>
  <si>
    <t>Preço (R$)</t>
  </si>
  <si>
    <t>Valor unitário Sem BDI</t>
  </si>
  <si>
    <t>Valor Unitário Com BDI</t>
  </si>
  <si>
    <t>Valor Total</t>
  </si>
  <si>
    <t>Código</t>
  </si>
  <si>
    <t>Valor estimado final:</t>
  </si>
  <si>
    <t>Custo/m²:</t>
  </si>
  <si>
    <t>Data:</t>
  </si>
  <si>
    <t>BDI:</t>
  </si>
  <si>
    <t>Referência:</t>
  </si>
  <si>
    <t>SERVIÇOS PRELIMINARES</t>
  </si>
  <si>
    <t>SINAPI</t>
  </si>
  <si>
    <t>SUBTOTAL</t>
  </si>
  <si>
    <t>MOVIMENTO DE TERRA</t>
  </si>
  <si>
    <t>Uni-dade</t>
  </si>
  <si>
    <t xml:space="preserve">SINAPI </t>
  </si>
  <si>
    <t>ITEM</t>
  </si>
  <si>
    <t>DESCCRIÇÃO</t>
  </si>
  <si>
    <t>VALOR</t>
  </si>
  <si>
    <t>EQUIVALÊNCIA</t>
  </si>
  <si>
    <t>1.0</t>
  </si>
  <si>
    <t>CUSTOS INDIRETOS</t>
  </si>
  <si>
    <t>1.1</t>
  </si>
  <si>
    <t>Administração Central</t>
  </si>
  <si>
    <t>(AC)</t>
  </si>
  <si>
    <t>1.2</t>
  </si>
  <si>
    <t>Garantias e Seguros</t>
  </si>
  <si>
    <t>(G)</t>
  </si>
  <si>
    <t>1.3</t>
  </si>
  <si>
    <t>Riscos</t>
  </si>
  <si>
    <t>(RA)</t>
  </si>
  <si>
    <t>1.4</t>
  </si>
  <si>
    <t>Despesas Financeiras</t>
  </si>
  <si>
    <t>(DF)</t>
  </si>
  <si>
    <t>2.0</t>
  </si>
  <si>
    <t>TRIBUTOS (l)</t>
  </si>
  <si>
    <t>2.1</t>
  </si>
  <si>
    <t>Pis</t>
  </si>
  <si>
    <t>2.2</t>
  </si>
  <si>
    <t>Cofins</t>
  </si>
  <si>
    <t>2.3</t>
  </si>
  <si>
    <t xml:space="preserve">ISS </t>
  </si>
  <si>
    <t>3.0</t>
  </si>
  <si>
    <t>LUCRO (L)</t>
  </si>
  <si>
    <t>3.1</t>
  </si>
  <si>
    <t>Lucro</t>
  </si>
  <si>
    <t xml:space="preserve">Área: </t>
  </si>
  <si>
    <t>1.5</t>
  </si>
  <si>
    <t>2.4</t>
  </si>
  <si>
    <t>%</t>
  </si>
  <si>
    <t>R$</t>
  </si>
  <si>
    <t>% ACUM.</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</si>
  <si>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</si>
  <si>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</si>
  <si>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</si>
  <si>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</si>
  <si>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</si>
  <si>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</si>
  <si>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</si>
  <si>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</si>
  <si>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MÃO DE OBRA</t>
  </si>
  <si>
    <t>SORRISO</t>
  </si>
  <si>
    <t>UN</t>
  </si>
  <si>
    <t>KG</t>
  </si>
  <si>
    <t>H</t>
  </si>
  <si>
    <t>M</t>
  </si>
  <si>
    <t>M3</t>
  </si>
  <si>
    <t>M2</t>
  </si>
  <si>
    <r>
      <t xml:space="preserve">UN: </t>
    </r>
    <r>
      <rPr>
        <sz val="9"/>
        <color rgb="FF000000"/>
        <rFont val="Gill Sans MT"/>
        <family val="2"/>
      </rPr>
      <t>M2</t>
    </r>
  </si>
  <si>
    <t>COEF.</t>
  </si>
  <si>
    <t>CUSTO UNIT.</t>
  </si>
  <si>
    <t>CUSTO TOTAL</t>
  </si>
  <si>
    <t>TOTAL (A)</t>
  </si>
  <si>
    <t>MATERIAL/SUB-CONTRATADO</t>
  </si>
  <si>
    <t xml:space="preserve">COEF. </t>
  </si>
  <si>
    <t xml:space="preserve">TOTAL (C) </t>
  </si>
  <si>
    <t xml:space="preserve">CUSTO DIRETO TOTAL </t>
  </si>
  <si>
    <t>COMPOSIÇÕES DE SERVIÇOS - PREFEITURA MUNICIPAL DE SORRISO</t>
  </si>
  <si>
    <t>Contribuição Previdenciária - Lei 12.546/2013</t>
  </si>
  <si>
    <t>BDI - Fornecimento de Equipamentos</t>
  </si>
  <si>
    <t>BDI - Serviços de Engenharia</t>
  </si>
  <si>
    <t>CUSTOS DE ADMINISTRAÇÃO</t>
  </si>
  <si>
    <t>Seguro de Risco</t>
  </si>
  <si>
    <t>Vigilância</t>
  </si>
  <si>
    <t>Garantia</t>
  </si>
  <si>
    <t>Outros</t>
  </si>
  <si>
    <t>Lucro na Intermediação</t>
  </si>
  <si>
    <t>TAXA TOTAL DE BDI - Fornecimento de Equipamentos</t>
  </si>
  <si>
    <t>TAXA TOTAL DE BDI - Serviços de Engenharia</t>
  </si>
  <si>
    <t>BDI Incidente</t>
  </si>
  <si>
    <t>Local:</t>
  </si>
  <si>
    <t>Referência</t>
  </si>
  <si>
    <t>SERVENTE COM ENCARGOS COMPLEMENTARES</t>
  </si>
  <si>
    <t>PEDREIRO COM ENCARGOS COMPLEMENTARES</t>
  </si>
  <si>
    <t>CARPINTEIRO DE FORMAS COM ENCARGOS COMPLEMENTARES</t>
  </si>
  <si>
    <t>Proprietário: Municipio de Sorriso</t>
  </si>
  <si>
    <t>Quantidade</t>
  </si>
  <si>
    <t>TOTAL DA OBRA:</t>
  </si>
  <si>
    <r>
      <t>Arredondamentos: Opções → Avançado → Fórmulas → "</t>
    </r>
    <r>
      <rPr>
        <u/>
        <sz val="8"/>
        <color theme="1"/>
        <rFont val="Gill Sans MT"/>
        <family val="2"/>
      </rPr>
      <t>Definir Precisão Conforme Exibido</t>
    </r>
    <r>
      <rPr>
        <sz val="8"/>
        <color theme="1"/>
        <rFont val="Gill Sans MT"/>
        <family val="2"/>
      </rPr>
      <t>"</t>
    </r>
  </si>
  <si>
    <t>SERVIÇOS EXTERNOS A EDIFICAÇÃO</t>
  </si>
  <si>
    <r>
      <rPr>
        <b/>
        <sz val="9"/>
        <color theme="1"/>
        <rFont val="Gill Sans MT"/>
        <family val="2"/>
      </rPr>
      <t>Proprietário</t>
    </r>
    <r>
      <rPr>
        <sz val="9"/>
        <color theme="1"/>
        <rFont val="Gill Sans MT"/>
        <family val="2"/>
      </rPr>
      <t>:  Municipio de Sorriso</t>
    </r>
  </si>
  <si>
    <t>Obra:</t>
  </si>
  <si>
    <t>Ref.:</t>
  </si>
  <si>
    <t>FATURAMENTO SIMPLES DA ETAPA:</t>
  </si>
  <si>
    <t>FATURAMENTO ACUMULADO DA ETAPA:</t>
  </si>
  <si>
    <t>SERVIÇOS COMPLEMENTARES FINAIS</t>
  </si>
  <si>
    <t>CÓDIGO SINAPI</t>
  </si>
  <si>
    <t>CHP</t>
  </si>
  <si>
    <t>COMPACTACAO MECANICA, SEM CONTROLE DO GC (C/COMPACTADOR PLACA 400 KG)</t>
  </si>
  <si>
    <t>PLANTIO DE GRAMA EM PLACAS. AF_05/2018</t>
  </si>
  <si>
    <t>BDI Serviços:</t>
  </si>
  <si>
    <t>BDI Equipamentos:</t>
  </si>
  <si>
    <t>TELEFONE</t>
  </si>
  <si>
    <t>DATA</t>
  </si>
  <si>
    <t>PLACA DE OBRA (PARA CONSTRUCAO CIVIL) EM CHAPA GALVANIZADA *N. 22*, ADESIVADA, DE *2,0 X 1,125* M - FORNECIMENTO E INSTALAÇÃO</t>
  </si>
  <si>
    <t>REFERÊNCIA PARA ADOÇÃO DOS COEFICIENTES DE CONSUMO: SINAPI JAN/20 CÓDIGO 74209/1</t>
  </si>
  <si>
    <t>PS - 001</t>
  </si>
  <si>
    <t xml:space="preserve">ITEM: </t>
  </si>
  <si>
    <t>CONCRETO MAGRO PARA LASTRO, TRAÇO 1:4,5:4,5 (CIMENTO/ AREIA MÉDIA/ BRITA 1) - PREPARO MECÂNICO COM BETONEIRA 400 L. AF_07/2016</t>
  </si>
  <si>
    <t>SARRAFO DE MADEIRA NAO APARELHADA *2,5 X 7* CM, MACARANDUBA, ANGELIM OU EQUIVALENTE DA REGIAO</t>
  </si>
  <si>
    <t>PONTALETE DE MADEIRA NAO APARELHADA *7,5 X 7,5* CM (3 X 3 ") PINUS, MISTA OU EQUIVALENTE DA REGIAO</t>
  </si>
  <si>
    <t>PLACA DE OBRA (PARA CONSTRUCAO CIVIL) EM CHAPA GALVANIZADA *N. 22*, ADESIVADA, DE *2,0 X 1,125* M</t>
  </si>
  <si>
    <t xml:space="preserve">PREGO DE ACO POLIDO COM CABECA 18 X 30 (2 3/4 X 10) </t>
  </si>
  <si>
    <t>PS-002</t>
  </si>
  <si>
    <t>PS - 002</t>
  </si>
  <si>
    <t xml:space="preserve"> COMPACTACAO MECANICA, SEM CONTROLE DO GC (C/COMPACTADOR PLACA 400 KG)</t>
  </si>
  <si>
    <t>REFERÊNCIA PARA ADOÇÃO DOS COEFICIENTES DE CONSUMO: SINAPI JAN/20 CÓDIGO 74005/1</t>
  </si>
  <si>
    <t>PLACA VIBRATÓRIA REVERSÍVEL COM MOTOR 4 TEMPOS A GASOLINA, FORÇA CENTRÍFUGA DE 25 KN (2500 KGF), POTÊNCIA 5,5 CV - CHP DIURNO. AF_08/2015</t>
  </si>
  <si>
    <t xml:space="preserve"> ARGILA OU BARRO PARA ATERRO/REATERRO (COM TRANSPORTE ATE 10 KM)</t>
  </si>
  <si>
    <t>PINTURA ACRILICA PARA SINALIZAÇÃO HORIZONTAL EM PISO CIMENTADO</t>
  </si>
  <si>
    <t>PINTURA DE DEMARCAÇÃO VAGAS DE ESTACIONAMENTO</t>
  </si>
  <si>
    <t>ÁREA (m²)</t>
  </si>
  <si>
    <t>QTD DE REPETIÇÕES</t>
  </si>
  <si>
    <t>ÁREA TOTAL (m²)</t>
  </si>
  <si>
    <t>FAIXA AMARELA CADEIRANTE</t>
  </si>
  <si>
    <t>SOMATÓRIO DE ÁREAS (m²)</t>
  </si>
  <si>
    <t>PISO PODOTÁTIL, DIRECIONAL OU ALERTA, ASSENTADO SOBRE ARGAMASSA. AF_05/2020</t>
  </si>
  <si>
    <t>PS - 003</t>
  </si>
  <si>
    <t>LASTRO COM MATERIAL GRANULAR, APLICAÇÃO EM PISOS OU RADIERS, ESPESSURA DE *5 CM*. AF_08/2017</t>
  </si>
  <si>
    <t>VOLU. (m³)</t>
  </si>
  <si>
    <t>LASTRO DE BRITA</t>
  </si>
  <si>
    <t>ESP. (m)</t>
  </si>
  <si>
    <t>PS-004</t>
  </si>
  <si>
    <t>PS-006</t>
  </si>
  <si>
    <t>REGULARIZAÇÃO DE SUPERFÍCIES COM MOTONIVELADORA. AF_11/2019  (Região do estacionamento e do passeio público)</t>
  </si>
  <si>
    <t>EXECUÇÃO DE PÁTIO/ESTACIONAMENTO EM PISO INTERTRAVADO, COM BLOCO RETANGULAR COR NATURAL DE 20 X 10 CM, ESPESSURA 8 CM. AF_12/2015</t>
  </si>
  <si>
    <t>FACHINELLO</t>
  </si>
  <si>
    <t>REFERÊNCIA PARA ADOÇÃO DOS COEFICIENTES DE CONSUMO: SINAPI NOV/20  CÓDIGO 101094</t>
  </si>
  <si>
    <t>CIMENTO PORTLAND COMPOSTO CP II-32</t>
  </si>
  <si>
    <t>ARGAMASSA COLANTE TIPO AC III</t>
  </si>
  <si>
    <t>UN: M</t>
  </si>
  <si>
    <t>ORÇAMENTO - ESTACIONAMENTO
 - Centro de Hemodiálise</t>
  </si>
  <si>
    <t>Local: Avenida Brasil, Esq. Rua São Pedro, Loteamento Villa Romana  - Sorriso MT</t>
  </si>
  <si>
    <r>
      <rPr>
        <b/>
        <sz val="9"/>
        <rFont val="Gill Sans MT"/>
        <family val="2"/>
      </rPr>
      <t>Responsável Técnico</t>
    </r>
    <r>
      <rPr>
        <sz val="9"/>
        <rFont val="Gill Sans MT"/>
        <family val="2"/>
      </rPr>
      <t>: Jessica Tauane Nogueira de Araujo - CREA MT 49704</t>
    </r>
  </si>
  <si>
    <t>VEGETAÇÃO</t>
  </si>
  <si>
    <t>GUIA (MEIO-FIO) CONCRETO, MOLDADA IN LOCO EM TRECHO CURVO COM EXTRUSORA, 15 CM BASE X 30 CM ALTURA. AF_06/2016</t>
  </si>
  <si>
    <t xml:space="preserve"> </t>
  </si>
  <si>
    <t xml:space="preserve">ESTACIONAMENTO FUNCIONARIOS </t>
  </si>
  <si>
    <t>METRO LINEAR</t>
  </si>
  <si>
    <t xml:space="preserve">ESTACIONAMENTO LATERAL </t>
  </si>
  <si>
    <t xml:space="preserve">ESTACIONAMENTO PCD </t>
  </si>
  <si>
    <t>SOMATÓRIO DE ÁREAS ( m)</t>
  </si>
  <si>
    <t>SIMBOLO IDOSO / PCD</t>
  </si>
  <si>
    <t>ESCAVAÇÃO MANUAL DE VALA COM PROFUNDIDADE MENOR OU IGUAL A 1,30 M. AF_03/2016</t>
  </si>
  <si>
    <t>ALVENARIA DE BLOCOS DE CONCRETO ESTRUTURAL 14X19X39 CM, (ESPESSURA 14 CM) FBK = 14,0 MPA, PARA PAREDES COM ÁREA LÍQUIDA MAIOR OU IGUAL A 6M², SEM VÃOS, UTILIZANDO COLHER DE PEDREIRO. AF_12/2014</t>
  </si>
  <si>
    <t>CONCRETO FCK = 15MPA, TRAÇO 1:3,4:3,5 (CIMENTO/ AREIA MÉDIA/ BRITA 1) - PREPARO MECÂNICO COM BETONEIRA 400 L. AF_07/2016</t>
  </si>
  <si>
    <t>LANÇAMENTO COM USO DE BALDES, ADENSAMENTO E ACABAMENTO DE CONCRETO EM ESTRUTURAS. AF_12/2015</t>
  </si>
  <si>
    <t>ESTACA BROCA DE CONCRETO, DIÃMETRO DE 25 CM, PROFUNDIDADE DE ATÉ 3 M, ESCAVAÇÃO MANUAL COM TRADO CONCHA, NÃO ARMADA. AF_03/2018</t>
  </si>
  <si>
    <t>APLICAÇÃO MANUAL DE PINTURA COM TINTA LÁTEX PVA EM PAREDES, DUAS DEMÃOS. AF_06/2014</t>
  </si>
  <si>
    <r>
      <t xml:space="preserve">UN: </t>
    </r>
    <r>
      <rPr>
        <sz val="9"/>
        <rFont val="Gill Sans MT"/>
        <family val="2"/>
      </rPr>
      <t>M3</t>
    </r>
  </si>
  <si>
    <t>PINTURA GUIA MEIO FIO (MURETA)</t>
  </si>
  <si>
    <t xml:space="preserve">BASE </t>
  </si>
  <si>
    <t xml:space="preserve">FASE </t>
  </si>
  <si>
    <t xml:space="preserve">ALTURA </t>
  </si>
  <si>
    <t>MUROS</t>
  </si>
  <si>
    <t>BLOCO CONCRETO ESTRUTURAL 19X19X39CM, FBK 8MPA (NBR 6136)</t>
  </si>
  <si>
    <t>TUBO PVC, SERIE R, DN 100 MM, PARA ESGOTO OU AGUAS PLUVIAIS PREDIAL (NBR 5688) Material M 7/2020 R$25.89 - 
Mostrar
registros</t>
  </si>
  <si>
    <t xml:space="preserve">AREIA MEDIA - POSTO JAZIDA/FORNECEDOR (RETIRADO NA JAZIDA, SEM TRANSPORTE) </t>
  </si>
  <si>
    <t>REATERRO MANUAL APILOADO COM SOQUETE. AF_10/2017</t>
  </si>
  <si>
    <t>GRAUTEAMENTO VERTICAL EM ALVENARIA ESTRUTURAL. AF_01/2015</t>
  </si>
  <si>
    <t>GRAUTEAMENTO DE CINTA INTERMEDIÁRIA OU DE CONTRAVERGA EM ALVENARIA ESTRUTURAL. AF_01/2015</t>
  </si>
  <si>
    <t>GRAUTEAMENTO DE CINTA SUPERIOR OU DE VERGA EM ALVENARIA ESTRUTURAL. AF_01/2015</t>
  </si>
  <si>
    <t>ESTACA BROCA DE CONCRETO, DIÃMETRO DE 25 CM, PROFUNDIDADE DE ATÉ 3 M, ESCAVAÇÃO MANUAL COM TRADO CONCHA, NÃO ARMADA.</t>
  </si>
  <si>
    <t>REFERÊNCIA PARA ADOÇÃO DOS COEFICIENTES DE CONSUMO: SINAPI 04/2020 CÓDIGO 98229</t>
  </si>
  <si>
    <t>CORTE E DOBRA DE AÇO CA-50, DIÂMETRO DE 10,0 MM, UTILIZADO EM ESTRUTURAS DIVERSAS, EXCETO LAJES. AF_12/2015</t>
  </si>
  <si>
    <t>CONCRETO FCK = 20MPA, TRAÇO 1:2,7:3 (CIMENTO/ AREIA MÉDIA/ BRITA 1) - PREPARO MECÂNICO COM BETONEIRA 600 L. AF_07/2016</t>
  </si>
  <si>
    <t>SINAPI - FEV/ 2021</t>
  </si>
  <si>
    <t>LATERAL DIREITA</t>
  </si>
  <si>
    <t xml:space="preserve">FUNDO </t>
  </si>
  <si>
    <t xml:space="preserve">FRENTE </t>
  </si>
  <si>
    <t>FUNDO ESTACIONAMENTO</t>
  </si>
  <si>
    <t>LATERAL ESTACIONAMENTO</t>
  </si>
  <si>
    <t xml:space="preserve">LATERAL ESQUERDA </t>
  </si>
  <si>
    <t xml:space="preserve">SOMATÓRIO DE ÁREAS </t>
  </si>
  <si>
    <t>1.2.1</t>
  </si>
  <si>
    <t>PISOPODOTATIL DE CONCRETO - DIRECIONAL E ALERTA, * 0,40X0,40X2,5 *CM</t>
  </si>
  <si>
    <t>1.2.2</t>
  </si>
  <si>
    <t>1.2.3</t>
  </si>
  <si>
    <t>1.2.4</t>
  </si>
  <si>
    <t>2.5</t>
  </si>
  <si>
    <t>2.5.1</t>
  </si>
  <si>
    <r>
      <t>UN:</t>
    </r>
    <r>
      <rPr>
        <sz val="9"/>
        <color theme="1"/>
        <rFont val="Gill Sans MT"/>
        <family val="2"/>
      </rPr>
      <t xml:space="preserve"> </t>
    </r>
  </si>
  <si>
    <t>REFERÊNCIA PARA ADOÇÃO DOS COEFICIENTES DE CONSUMO: SINAPI 07/2019 CÓDIGO 03.DROP.CONT.018/01</t>
  </si>
  <si>
    <t xml:space="preserve">MURO DE ARRIMO COM BLOCOS DE CONCRETO ESTRUTURAL, ATE 1,6M DE ALTURA </t>
  </si>
  <si>
    <r>
      <t xml:space="preserve">ARMAÇÃO VERTICAL DE ALVENARIA ESTRUTURAL; DIÂMETRO DE </t>
    </r>
    <r>
      <rPr>
        <b/>
        <sz val="9"/>
        <color theme="1"/>
        <rFont val="Gill Sans MT"/>
        <family val="2"/>
      </rPr>
      <t>12,5 MM</t>
    </r>
    <r>
      <rPr>
        <sz val="9"/>
        <color theme="1"/>
        <rFont val="Gill Sans MT"/>
        <family val="2"/>
      </rPr>
      <t>. AF_01/2015</t>
    </r>
  </si>
  <si>
    <t>ARGAMASSA TRAÇO 1:1:6 (EM VOLUME DE CIMENTO, CAL E AREIA MÉDIA ÚMIDA) PARA EMBOÇO/MASSA ÚNICA/ASSENTAMENTO DE ALVENARIA DE VEDAÇÃO, PREPARO MECÂNICO COM BETONEIRA 400 L. AF_06/2014</t>
  </si>
  <si>
    <r>
      <t xml:space="preserve">ARMAÇÃO DE CINTA DE ALVENARIA ESTRUTURAL; DIÂMETRO DE </t>
    </r>
    <r>
      <rPr>
        <b/>
        <sz val="9"/>
        <color theme="1"/>
        <rFont val="Gill Sans MT"/>
        <family val="2"/>
      </rPr>
      <t>12,5 MM</t>
    </r>
  </si>
  <si>
    <t>UNI</t>
  </si>
  <si>
    <r>
      <t>ARMAÇÃO DE BLOCO, VIGA BALDRAME OU SAPATA UTILIZANDO AÇO</t>
    </r>
    <r>
      <rPr>
        <b/>
        <sz val="9"/>
        <rFont val="Gill Sans MT"/>
        <family val="2"/>
      </rPr>
      <t xml:space="preserve"> CA-50 DE 8 MM</t>
    </r>
    <r>
      <rPr>
        <sz val="9"/>
        <rFont val="Gill Sans MT"/>
        <family val="2"/>
      </rPr>
      <t xml:space="preserve"> - MONTAGEM. AF_06/2017</t>
    </r>
  </si>
  <si>
    <r>
      <t>ARMAÇÃO DE BLOCO, VIGA BALDRAME E SAPATA UTILIZANDO AÇO</t>
    </r>
    <r>
      <rPr>
        <b/>
        <sz val="9"/>
        <rFont val="Gill Sans MT"/>
        <family val="2"/>
      </rPr>
      <t xml:space="preserve"> CA-60 DE 5 MM</t>
    </r>
    <r>
      <rPr>
        <sz val="9"/>
        <rFont val="Gill Sans MT"/>
        <family val="2"/>
      </rPr>
      <t xml:space="preserve"> - MONTAGEM. AF_06/2017</t>
    </r>
  </si>
  <si>
    <t>LIMPEZA DE CONTRAPISO COM VASSOURA A SECO. AF_04/2019</t>
  </si>
  <si>
    <t>PS-005</t>
  </si>
  <si>
    <t>ÁREA TOTAL (m2)</t>
  </si>
  <si>
    <t>METROS M2</t>
  </si>
  <si>
    <t xml:space="preserve">AREA DE ATERRO </t>
  </si>
  <si>
    <t>FAIXAS AMARELA P/ SEPARAÇÃO DAS VAGAS</t>
  </si>
  <si>
    <r>
      <t>UN:</t>
    </r>
    <r>
      <rPr>
        <sz val="9"/>
        <rFont val="Gill Sans MT"/>
        <family val="2"/>
      </rPr>
      <t xml:space="preserve"> </t>
    </r>
  </si>
  <si>
    <t>ARMAÇÃO DE CINTA DE ALVENARIA ESTRUTURAL; DIÂMETRO DE 12,5 MM</t>
  </si>
  <si>
    <t>REFERÊNCIA PARA ADOÇÃO DOS COEFICIENTES DE CONSUMO: SINAPI 02/2021 CODIGO 89998</t>
  </si>
  <si>
    <t>AÇO CA-50, 10,0 MM, VERGALHÃO</t>
  </si>
  <si>
    <t>TUBO DRENO, CORRUGADO, ESPIRALADO, FLEXIVEL, PERFURADO, EM POLIETILENO DE ALTA DENSIDADE (PEAD), DN 100 MM, (4") PARA DRENAGEM - EM ROLO (NORMA DNIT 093/2006 - E.M)</t>
  </si>
  <si>
    <t>3.2</t>
  </si>
  <si>
    <t>3.1.1</t>
  </si>
  <si>
    <t>3.1.2</t>
  </si>
  <si>
    <t>3.1.3</t>
  </si>
  <si>
    <t>3.1.4</t>
  </si>
  <si>
    <t>3.1.5</t>
  </si>
  <si>
    <t>3.1.6</t>
  </si>
  <si>
    <t>3.1.7</t>
  </si>
  <si>
    <t>3.1.8</t>
  </si>
  <si>
    <t>3.2.1</t>
  </si>
  <si>
    <t>3.2.2</t>
  </si>
  <si>
    <t>3.2.3</t>
  </si>
  <si>
    <t>4.0</t>
  </si>
  <si>
    <t>4.1</t>
  </si>
  <si>
    <t>MURO</t>
  </si>
  <si>
    <t xml:space="preserve">A CADA 3 METRROS </t>
  </si>
  <si>
    <t xml:space="preserve">PROFUNDIDADE </t>
  </si>
  <si>
    <t xml:space="preserve">TOTAL </t>
  </si>
  <si>
    <t>QUANTIDADE DE BROCA MURO DE ARRIMO</t>
  </si>
  <si>
    <t>ALTURA 2</t>
  </si>
  <si>
    <t>ALTURA 1</t>
  </si>
  <si>
    <t>(M2)</t>
  </si>
  <si>
    <t>3.3</t>
  </si>
  <si>
    <t xml:space="preserve">MUROS DE ARRIMO, (BASE 1,50 M) </t>
  </si>
  <si>
    <t xml:space="preserve">MURO EM BLOCOS DE CONCRETO ESTRUTURAL (SOBRE MURO DE ARRIMO) </t>
  </si>
  <si>
    <t>MUROS EM BLOCOS DE CONCRETO ESTRUTURAL, ALTURA 2,00 M, ESTACAS DO TIPO BROCA A CADA 2M, COM PINTURA EM TINTA LÁTEX PVA</t>
  </si>
  <si>
    <t>CHAPISCO APLICADO EM ALVENARIA (SEM PRESENÇA DE VÃOS) E ESTRUTURAS DE CONCRETO DE FACHADA, COM COLHER DE PEDREIRO.  ARGAMASSA TRAÇO 1:3 COM PREPARO EM BETONEIRA 400L. AF_06/2014</t>
  </si>
  <si>
    <t>CHAPISCO APLICADO ALVENARIA (SEM PRESENÇA DE VÃOS) E ESTRUTURAS DE CONCRETO DE FACHADA, COM COLHER DE PEDREIRO. ARGAMASSA TRAÇO 1:30 COM PREOPARO EM BETORNEIRA 400L. AF_06/2014</t>
  </si>
  <si>
    <t>3.1.9</t>
  </si>
  <si>
    <t>3.1.10</t>
  </si>
  <si>
    <t>3.3.2</t>
  </si>
  <si>
    <t>3.3.3</t>
  </si>
  <si>
    <t>3.3.4</t>
  </si>
  <si>
    <t>3.3.5</t>
  </si>
  <si>
    <t>MASSA ÚNICA, PARA RECEBIMENTO DE PINTURA, EM ARGAMASSA TRAÇO 1:2:8, PREPARO MECÂNICO COM BETONEIRA 400L, APLICADA MANUALMENTE EM FACES INTERNAS DE PAREDES, ESPESSURA DE 10MM, COM EXECUÇÃO DE TALISCAS. AF_06/2014</t>
  </si>
  <si>
    <t>MURO DE ARRIMO BASE ATERRADA DE 1,5 (QUANTITATIVO DE BLOCO)</t>
  </si>
  <si>
    <t xml:space="preserve">PINTURA MURO </t>
  </si>
  <si>
    <t>PINTURA MURO SOBRE O MURO DE ARRIMO</t>
  </si>
  <si>
    <t>MURO CONVENCIONAL  (SOBRE O MURO DE ARRIMO) QUAN. DE BLOCO</t>
  </si>
  <si>
    <t xml:space="preserve">MURO CONVECIONAL QUANTIDADE DE BLOCO </t>
  </si>
  <si>
    <t>QUANTIDADE DE BROCA MURO CONVENCIONAL</t>
  </si>
  <si>
    <t xml:space="preserve">VOLUME DE CONCRETO DA BROCA DO MURO CONVENCIONAL </t>
  </si>
  <si>
    <t>VOLUME DE CONCRETO DA BROCA DO MURO DE ARRIMO</t>
  </si>
  <si>
    <t>M. DE BROCA</t>
  </si>
  <si>
    <t>M. BROCA</t>
  </si>
  <si>
    <t>RAIO</t>
  </si>
  <si>
    <t>DIAMETRO</t>
  </si>
  <si>
    <t>DIAMENTRO</t>
  </si>
  <si>
    <t>VOLUME DE CONCRETO DAS VIGAS BALDRAME MURO CONVENCIONAL</t>
  </si>
  <si>
    <t>METROS DE MURO</t>
  </si>
  <si>
    <t>ALTURA</t>
  </si>
  <si>
    <t>PROF.</t>
  </si>
  <si>
    <t>TOTAL M3</t>
  </si>
  <si>
    <t>AÇO C-50 8 MM</t>
  </si>
  <si>
    <t>METRO BARRA</t>
  </si>
  <si>
    <t>KG / M</t>
  </si>
  <si>
    <t>AÇO C-60 5 MM</t>
  </si>
  <si>
    <t>KG BARRA</t>
  </si>
  <si>
    <t>CANALETA CONCRETO ESTRUTURAL 19X19X39CM, FBK 4 MPA (NBR 6136)</t>
  </si>
  <si>
    <t>SORRISO 01</t>
  </si>
  <si>
    <t>EMPRESA</t>
  </si>
  <si>
    <t>VENDEDOR</t>
  </si>
  <si>
    <t xml:space="preserve">MEDIA </t>
  </si>
  <si>
    <t>SORRISO - 01</t>
  </si>
  <si>
    <t xml:space="preserve">CNPJ </t>
  </si>
  <si>
    <t>BDS BLOCOS -SORRISO</t>
  </si>
  <si>
    <t>15.205.954/0001-08</t>
  </si>
  <si>
    <t>(66)3515-8834</t>
  </si>
  <si>
    <t xml:space="preserve">WAGNER </t>
  </si>
  <si>
    <t>21.810.649/0001-48</t>
  </si>
  <si>
    <t>(66)3544-7546</t>
  </si>
  <si>
    <t xml:space="preserve">FRANCILENE </t>
  </si>
  <si>
    <t>Obra: Estacionamento, Passeio Publico e Muro do Centro de Hemodiálise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</si>
</sst>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R$&quot;\ * #,##0.00_-;\-&quot;R$&quot;\ * #,##0.00_-;_-&quot;R$&quot;\ * &quot;-&quot;??_-;_-@_-"/>
    <numFmt numFmtId="43" formatCode="_-* #,##0.00_-;\-* #,##0.00_-;_-* &quot;-&quot;??_-;_-@_-"/>
    <numFmt numFmtId="164" formatCode="_(* #,##0.00_);_(* \(#,##0.00\);_(* &quot;-&quot;??_);_(@_)"/>
    <numFmt numFmtId="165" formatCode="0.0;[Red]0.0"/>
    <numFmt numFmtId="166" formatCode="#,##0.00;[Red]#,##0.00"/>
    <numFmt numFmtId="167" formatCode="_(&quot;R$ &quot;* #,##0.00_);_(&quot;R$ &quot;* \(#,##0.00\);_(&quot;R$ &quot;* &quot;-&quot;??_);_(@_)"/>
    <numFmt numFmtId="168" formatCode="_([$€-2]* #,##0.00_);_([$€-2]* \(#,##0.00\);_([$€-2]* &quot;-&quot;??_)"/>
    <numFmt numFmtId="169" formatCode="#,##0.0000"/>
    <numFmt numFmtId="170" formatCode="#,##0.000000"/>
    <numFmt numFmtId="171" formatCode="0.00000000000000"/>
    <numFmt numFmtId="172" formatCode="#,##0.00\ &quot;m²&quot;"/>
    <numFmt numFmtId="173" formatCode="_ * #,##0.00_ ;_ * \-#,##0.00_ ;_ * &quot;-&quot;??_ ;_ @_ "/>
    <numFmt numFmtId="174" formatCode="_ * #,##0_ ;_ * \-#,##0_ ;_ * &quot;-&quot;_ ;_ @_ "/>
    <numFmt numFmtId="175" formatCode="_ &quot;S/&quot;* #,##0_ ;_ &quot;S/&quot;* \-#,##0_ ;_ &quot;S/&quot;* &quot;-&quot;_ ;_ @_ "/>
    <numFmt numFmtId="176" formatCode="_ &quot;S/&quot;* #,##0.00_ ;_ &quot;S/&quot;* \-#,##0.00_ ;_ &quot;S/&quot;* &quot;-&quot;??_ ;_ @_ "/>
    <numFmt numFmtId="177" formatCode="_-&quot;$&quot;* #,##0_-;\-&quot;$&quot;* #,##0_-;_-&quot;$&quot;* &quot;-&quot;_-;_-@_-"/>
    <numFmt numFmtId="178" formatCode="_-&quot;$&quot;* #,##0.00_-;\-&quot;$&quot;* #,##0.00_-;_-&quot;$&quot;* &quot;-&quot;??_-;_-@_-"/>
    <numFmt numFmtId="179" formatCode="0.0"/>
    <numFmt numFmtId="180" formatCode="0.0%"/>
    <numFmt numFmtId="181" formatCode="0.000%"/>
    <numFmt numFmtId="182" formatCode="&quot;COTAÇÃO-&quot;000"/>
  </numFmts>
  <fonts count="84">
    <font>
      <sz val="11"/>
      <color theme="1"/>
      <name val="Calibri"/>
      <family val="2"/>
      <scheme val="minor"/>
    </font>
    <font>
      <sz val="11"/>
      <color indexed="8"/>
      <name val="Calibri"/>
      <family val="2"/>
    </font>
    <font>
      <sz val="11"/>
      <color theme="1"/>
      <name val="Calibri"/>
      <family val="2"/>
      <scheme val="minor"/>
    </font>
    <font>
      <sz val="11"/>
      <color theme="1"/>
      <name val="Cambria"/>
      <family val="1"/>
      <scheme val="major"/>
    </font>
    <font>
      <sz val="11"/>
      <color rgb="FF000000"/>
      <name val="Calibri"/>
      <family val="2"/>
      <scheme val="minor"/>
    </font>
    <font>
      <b/>
      <sz val="11"/>
      <color theme="1"/>
      <name val="Calibri"/>
      <family val="2"/>
      <scheme val="min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6"/>
      <color theme="1"/>
      <name val="Cambria"/>
      <family val="1"/>
      <scheme val="major"/>
    </font>
    <font>
      <b/>
      <sz val="9"/>
      <color theme="1"/>
      <name val="Gill Sans MT"/>
      <family val="2"/>
    </font>
    <font>
      <sz val="9"/>
      <color theme="1"/>
      <name val="Gill Sans MT"/>
      <family val="2"/>
    </font>
    <font>
      <sz val="9"/>
      <name val="Gill Sans MT"/>
      <family val="2"/>
    </font>
    <font>
      <b/>
      <sz val="9"/>
      <name val="Gill Sans MT"/>
      <family val="2"/>
    </font>
    <font>
      <b/>
      <u/>
      <sz val="22"/>
      <color theme="1"/>
      <name val="Cambria"/>
      <family val="1"/>
      <scheme val="major"/>
    </font>
    <font>
      <sz val="9"/>
      <color rgb="FF000000"/>
      <name val="Gill Sans MT"/>
      <family val="2"/>
    </font>
    <font>
      <b/>
      <sz val="9"/>
      <color rgb="FF000000"/>
      <name val="Gill Sans MT"/>
      <family val="2"/>
    </font>
    <font>
      <sz val="11"/>
      <color theme="1"/>
      <name val="Gill Sans MT"/>
      <family val="2"/>
    </font>
    <font>
      <b/>
      <sz val="11"/>
      <color theme="1"/>
      <name val="Gill Sans MT"/>
      <family val="2"/>
    </font>
    <font>
      <sz val="8"/>
      <color theme="1"/>
      <name val="Gill Sans MT"/>
      <family val="2"/>
    </font>
    <font>
      <sz val="7.5"/>
      <color theme="1"/>
      <name val="Gill Sans MT"/>
      <family val="2"/>
    </font>
    <font>
      <b/>
      <sz val="9"/>
      <color indexed="8"/>
      <name val="Gill Sans MT"/>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Helv"/>
      <charset val="204"/>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18"/>
      <color theme="3"/>
      <name val="Cambria"/>
      <family val="2"/>
      <scheme val="major"/>
    </font>
    <font>
      <sz val="10"/>
      <name val="Times New Roman"/>
      <family val="1"/>
      <charset val="204"/>
    </font>
    <font>
      <u/>
      <sz val="8"/>
      <color theme="1"/>
      <name val="Gill Sans MT"/>
      <family val="2"/>
    </font>
    <font>
      <sz val="9"/>
      <color theme="1"/>
      <name val="Cambria"/>
      <family val="1"/>
      <scheme val="major"/>
    </font>
    <font>
      <b/>
      <sz val="11"/>
      <color theme="1"/>
      <name val="Cambria"/>
      <family val="1"/>
      <scheme val="major"/>
    </font>
    <font>
      <b/>
      <sz val="13"/>
      <color theme="0"/>
      <name val="Gill Sans MT"/>
      <family val="2"/>
    </font>
    <font>
      <b/>
      <sz val="10"/>
      <name val="Arial"/>
      <family val="2"/>
    </font>
    <font>
      <sz val="9"/>
      <name val="Arial"/>
      <family val="2"/>
    </font>
    <font>
      <sz val="10"/>
      <color theme="1"/>
      <name val="Calibri"/>
      <family val="2"/>
      <scheme val="minor"/>
    </font>
    <font>
      <sz val="9"/>
      <color theme="1"/>
      <name val="Calibri"/>
      <family val="2"/>
      <scheme val="minor"/>
    </font>
    <font>
      <sz val="8"/>
      <color theme="1"/>
      <name val="Calibri"/>
      <family val="2"/>
      <scheme val="minor"/>
    </font>
    <font>
      <b/>
      <i/>
      <sz val="10"/>
      <name val="Gill Sans MT"/>
      <family val="2"/>
    </font>
    <font>
      <b/>
      <sz val="10"/>
      <color theme="1"/>
      <name val="Calibri"/>
      <family val="2"/>
      <scheme val="minor"/>
    </font>
    <font>
      <sz val="9"/>
      <color rgb="FFFF0000"/>
      <name val="Gill Sans MT"/>
      <family val="2"/>
    </font>
    <font>
      <sz val="11"/>
      <name val="Calibri"/>
      <family val="2"/>
      <scheme val="minor"/>
    </font>
    <font>
      <sz val="11"/>
      <name val="Gill Sans MT"/>
      <family val="2"/>
    </font>
    <font>
      <b/>
      <sz val="11"/>
      <name val="Gill Sans MT"/>
      <family val="2"/>
    </font>
    <font>
      <sz val="10"/>
      <color theme="1"/>
      <name val="Arial"/>
      <family val="2"/>
    </font>
    <font>
      <sz val="11"/>
      <color rgb="FF000000"/>
      <name val="Calibri"/>
      <family val="2"/>
    </font>
    <font>
      <i/>
      <sz val="11"/>
      <color theme="1"/>
      <name val="Gill Sans MT"/>
      <family val="2"/>
    </font>
    <font>
      <sz val="10"/>
      <color rgb="FF000000"/>
      <name val="Calibri"/>
      <family val="2"/>
    </font>
    <font>
      <sz val="9"/>
      <color theme="1"/>
      <name val="Gill"/>
    </font>
    <font>
      <sz val="11"/>
      <color rgb="FFFF0000"/>
      <name val="Gill Sans MT"/>
      <family val="2"/>
    </font>
    <font>
      <i/>
      <sz val="11"/>
      <name val="Gill Sans MT"/>
      <family val="2"/>
    </font>
    <font>
      <sz val="9"/>
      <name val="Gill"/>
    </font>
    <font>
      <sz val="8"/>
      <color rgb="FFFF0000"/>
      <name val="Calibri"/>
      <family val="2"/>
      <scheme val="minor"/>
    </font>
    <font>
      <sz val="11"/>
      <color theme="1"/>
      <name val="GiSS"/>
    </font>
  </fonts>
  <fills count="70">
    <fill>
      <patternFill patternType="none"/>
    </fill>
    <fill>
      <patternFill patternType="gray125"/>
    </fill>
    <fill>
      <patternFill patternType="solid">
        <fgColor rgb="FF9FF7B4"/>
        <bgColor indexed="64"/>
      </patternFill>
    </fill>
    <fill>
      <patternFill patternType="solid">
        <fgColor rgb="FF4FA76A"/>
        <bgColor indexed="64"/>
      </patternFill>
    </fill>
    <fill>
      <patternFill patternType="solid">
        <fgColor rgb="FF6EBA86"/>
        <bgColor indexed="64"/>
      </patternFill>
    </fill>
    <fill>
      <patternFill patternType="solid">
        <fgColor rgb="FF98F6A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E6E6E6"/>
        <bgColor indexed="64"/>
      </patternFill>
    </fill>
    <fill>
      <patternFill patternType="solid">
        <fgColor rgb="FF99FF99"/>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6DF38D"/>
        <bgColor indexed="64"/>
      </patternFill>
    </fill>
    <fill>
      <patternFill patternType="solid">
        <fgColor rgb="FFF9F9F9"/>
        <bgColor indexed="64"/>
      </patternFill>
    </fill>
    <fill>
      <patternFill patternType="solid">
        <fgColor rgb="FFA9B7D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06">
    <xf numFmtId="0" fontId="0" fillId="0" borderId="0"/>
    <xf numFmtId="0" fontId="1" fillId="0" borderId="0"/>
    <xf numFmtId="0" fontId="4" fillId="0" borderId="0"/>
    <xf numFmtId="0" fontId="2" fillId="0" borderId="0"/>
    <xf numFmtId="0" fontId="6" fillId="0" borderId="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13" fillId="7" borderId="0" applyNumberFormat="0" applyBorder="0" applyAlignment="0" applyProtection="0"/>
    <xf numFmtId="0" fontId="9" fillId="24" borderId="14" applyNumberFormat="0" applyAlignment="0" applyProtection="0"/>
    <xf numFmtId="0" fontId="10" fillId="25" borderId="15" applyNumberFormat="0" applyAlignment="0" applyProtection="0"/>
    <xf numFmtId="168" fontId="6" fillId="0" borderId="0" applyFont="0" applyFill="0" applyBorder="0" applyAlignment="0" applyProtection="0"/>
    <xf numFmtId="0" fontId="17" fillId="0" borderId="0" applyNumberFormat="0" applyFill="0" applyBorder="0" applyAlignment="0" applyProtection="0"/>
    <xf numFmtId="0" fontId="8" fillId="8"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12" fillId="11" borderId="14" applyNumberFormat="0" applyAlignment="0" applyProtection="0"/>
    <xf numFmtId="0" fontId="11" fillId="0" borderId="16"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44" fontId="2" fillId="0" borderId="0" applyFont="0" applyFill="0" applyBorder="0" applyAlignment="0" applyProtection="0"/>
    <xf numFmtId="0" fontId="14" fillId="26" borderId="0" applyNumberFormat="0" applyBorder="0" applyAlignment="0" applyProtection="0"/>
    <xf numFmtId="0" fontId="6" fillId="27" borderId="20" applyNumberFormat="0" applyFont="0" applyAlignment="0" applyProtection="0"/>
    <xf numFmtId="0" fontId="15" fillId="24" borderId="21" applyNumberForma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9" fontId="6" fillId="0" borderId="0" applyFill="0" applyBorder="0" applyAlignment="0" applyProtection="0"/>
    <xf numFmtId="169" fontId="6" fillId="0" borderId="0" applyFill="0" applyBorder="0" applyAlignment="0" applyProtection="0"/>
    <xf numFmtId="0" fontId="18" fillId="0" borderId="0" applyNumberFormat="0" applyFill="0" applyBorder="0" applyAlignment="0" applyProtection="0"/>
    <xf numFmtId="0" fontId="19" fillId="0" borderId="17"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0" fontId="16" fillId="0" borderId="0" applyNumberFormat="0" applyFill="0" applyBorder="0" applyAlignment="0" applyProtection="0"/>
    <xf numFmtId="0" fontId="6"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5" fillId="0" borderId="27" applyNumberFormat="0" applyFill="0" applyAlignment="0" applyProtection="0"/>
    <xf numFmtId="0" fontId="36" fillId="0" borderId="28" applyNumberFormat="0" applyFill="0" applyAlignment="0" applyProtection="0"/>
    <xf numFmtId="0" fontId="37" fillId="0" borderId="29" applyNumberFormat="0" applyFill="0" applyAlignment="0" applyProtection="0"/>
    <xf numFmtId="0" fontId="37" fillId="0" borderId="0" applyNumberFormat="0" applyFill="0" applyBorder="0" applyAlignment="0" applyProtection="0"/>
    <xf numFmtId="0" fontId="38" fillId="32" borderId="0" applyNumberFormat="0" applyBorder="0" applyAlignment="0" applyProtection="0"/>
    <xf numFmtId="0" fontId="39" fillId="33" borderId="0" applyNumberFormat="0" applyBorder="0" applyAlignment="0" applyProtection="0"/>
    <xf numFmtId="0" fontId="40" fillId="34" borderId="0" applyNumberFormat="0" applyBorder="0" applyAlignment="0" applyProtection="0"/>
    <xf numFmtId="0" fontId="41" fillId="35" borderId="30" applyNumberFormat="0" applyAlignment="0" applyProtection="0"/>
    <xf numFmtId="0" fontId="42" fillId="36" borderId="31" applyNumberFormat="0" applyAlignment="0" applyProtection="0"/>
    <xf numFmtId="0" fontId="43" fillId="36" borderId="30" applyNumberFormat="0" applyAlignment="0" applyProtection="0"/>
    <xf numFmtId="0" fontId="44" fillId="0" borderId="32" applyNumberFormat="0" applyFill="0" applyAlignment="0" applyProtection="0"/>
    <xf numFmtId="0" fontId="45" fillId="37" borderId="33" applyNumberFormat="0" applyAlignment="0" applyProtection="0"/>
    <xf numFmtId="0" fontId="46" fillId="0" borderId="0" applyNumberFormat="0" applyFill="0" applyBorder="0" applyAlignment="0" applyProtection="0"/>
    <xf numFmtId="0" fontId="2" fillId="38" borderId="34" applyNumberFormat="0" applyFont="0" applyAlignment="0" applyProtection="0"/>
    <xf numFmtId="0" fontId="47" fillId="0" borderId="0" applyNumberFormat="0" applyFill="0" applyBorder="0" applyAlignment="0" applyProtection="0"/>
    <xf numFmtId="0" fontId="5" fillId="0" borderId="35" applyNumberFormat="0" applyFill="0" applyAlignment="0" applyProtection="0"/>
    <xf numFmtId="0" fontId="48"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48" fillId="58" borderId="0" applyNumberFormat="0" applyBorder="0" applyAlignment="0" applyProtection="0"/>
    <xf numFmtId="0" fontId="48"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48" fillId="62" borderId="0" applyNumberFormat="0" applyBorder="0" applyAlignment="0" applyProtection="0"/>
    <xf numFmtId="0" fontId="49" fillId="0" borderId="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8" borderId="0" applyNumberFormat="0" applyBorder="0" applyAlignment="0" applyProtection="0"/>
    <xf numFmtId="0" fontId="9" fillId="24" borderId="14" applyNumberFormat="0" applyAlignment="0" applyProtection="0"/>
    <xf numFmtId="0" fontId="10" fillId="25" borderId="15" applyNumberFormat="0" applyAlignment="0" applyProtection="0"/>
    <xf numFmtId="0" fontId="11" fillId="0" borderId="16" applyNumberFormat="0" applyFill="0" applyAlignment="0" applyProtection="0"/>
    <xf numFmtId="0" fontId="51" fillId="0" borderId="0"/>
    <xf numFmtId="0" fontId="52" fillId="0" borderId="0"/>
    <xf numFmtId="0" fontId="51" fillId="0" borderId="0"/>
    <xf numFmtId="0" fontId="52" fillId="0" borderId="0"/>
    <xf numFmtId="177" fontId="6" fillId="0" borderId="0" applyFont="0" applyFill="0" applyBorder="0" applyAlignment="0" applyProtection="0"/>
    <xf numFmtId="178" fontId="6" fillId="0" borderId="0" applyFont="0" applyFill="0" applyBorder="0" applyAlignment="0" applyProtection="0"/>
    <xf numFmtId="0" fontId="53" fillId="0" borderId="0">
      <protection locked="0"/>
    </xf>
    <xf numFmtId="0" fontId="54" fillId="0" borderId="0">
      <protection locked="0"/>
    </xf>
    <xf numFmtId="0" fontId="54" fillId="0" borderId="0">
      <protection locked="0"/>
    </xf>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12" fillId="11" borderId="14" applyNumberFormat="0" applyAlignment="0" applyProtection="0"/>
    <xf numFmtId="0" fontId="50" fillId="0" borderId="0"/>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53" fillId="0" borderId="0">
      <protection locked="0"/>
    </xf>
    <xf numFmtId="0" fontId="13" fillId="7" borderId="0" applyNumberFormat="0" applyBorder="0" applyAlignment="0" applyProtection="0"/>
    <xf numFmtId="174"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53" fillId="0" borderId="0">
      <protection locked="0"/>
    </xf>
    <xf numFmtId="0" fontId="14" fillId="26" borderId="0" applyNumberFormat="0" applyBorder="0" applyAlignment="0" applyProtection="0"/>
    <xf numFmtId="37" fontId="55" fillId="0" borderId="0"/>
    <xf numFmtId="0" fontId="6" fillId="27" borderId="20" applyNumberFormat="0" applyFont="0" applyAlignment="0" applyProtection="0"/>
    <xf numFmtId="0" fontId="53" fillId="0" borderId="0">
      <protection locked="0"/>
    </xf>
    <xf numFmtId="38" fontId="56" fillId="0" borderId="0"/>
    <xf numFmtId="0" fontId="15" fillId="24" borderId="21"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53" fillId="0" borderId="36">
      <protection locked="0"/>
    </xf>
    <xf numFmtId="43" fontId="6" fillId="0" borderId="0" applyFont="0" applyFill="0" applyBorder="0" applyAlignment="0" applyProtection="0"/>
    <xf numFmtId="0" fontId="58" fillId="0" borderId="0" applyNumberFormat="0" applyFill="0" applyBorder="0" applyProtection="0">
      <alignment vertical="top" wrapText="1"/>
    </xf>
    <xf numFmtId="44" fontId="2" fillId="0" borderId="0" applyFont="0" applyFill="0" applyBorder="0" applyAlignment="0" applyProtection="0"/>
    <xf numFmtId="0" fontId="49" fillId="0" borderId="0"/>
    <xf numFmtId="9" fontId="1" fillId="0" borderId="0" applyFont="0" applyFill="0" applyBorder="0" applyAlignment="0" applyProtection="0"/>
    <xf numFmtId="9" fontId="49" fillId="0" borderId="0" applyFont="0" applyFill="0" applyBorder="0" applyAlignment="0" applyProtection="0"/>
    <xf numFmtId="43" fontId="6" fillId="0" borderId="0" applyFont="0" applyFill="0" applyBorder="0" applyAlignment="0" applyProtection="0"/>
    <xf numFmtId="0" fontId="57"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75"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9" fontId="75" fillId="0" borderId="0" applyFont="0" applyFill="0" applyBorder="0" applyAlignment="0" applyProtection="0"/>
  </cellStyleXfs>
  <cellXfs count="574">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0" fillId="0" borderId="0" xfId="0" applyBorder="1"/>
    <xf numFmtId="4"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22" fillId="28" borderId="0" xfId="0" applyFont="1" applyFill="1" applyBorder="1" applyAlignment="1">
      <alignment vertical="center"/>
    </xf>
    <xf numFmtId="4" fontId="24" fillId="0" borderId="0" xfId="0" applyNumberFormat="1"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left" vertical="center" wrapText="1"/>
    </xf>
    <xf numFmtId="4" fontId="25" fillId="0" borderId="1" xfId="0" applyNumberFormat="1" applyFont="1" applyBorder="1" applyAlignment="1">
      <alignment horizontal="center" vertical="center"/>
    </xf>
    <xf numFmtId="0" fontId="24" fillId="0" borderId="0" xfId="0" applyFont="1" applyBorder="1"/>
    <xf numFmtId="0" fontId="26" fillId="0" borderId="1" xfId="0" applyFont="1" applyBorder="1" applyAlignment="1">
      <alignment horizontal="left" vertical="center" wrapText="1"/>
    </xf>
    <xf numFmtId="2" fontId="24" fillId="0" borderId="1" xfId="0" applyNumberFormat="1" applyFont="1" applyBorder="1" applyAlignment="1">
      <alignment horizontal="center" vertical="center"/>
    </xf>
    <xf numFmtId="0" fontId="24" fillId="0" borderId="0" xfId="0" applyFont="1" applyBorder="1" applyAlignment="1">
      <alignment horizontal="left" vertical="center"/>
    </xf>
    <xf numFmtId="0" fontId="30" fillId="0" borderId="0" xfId="0" applyFont="1"/>
    <xf numFmtId="0" fontId="30" fillId="0" borderId="0" xfId="0" applyFont="1" applyBorder="1"/>
    <xf numFmtId="0" fontId="30" fillId="0" borderId="0" xfId="0" applyFont="1" applyFill="1" applyBorder="1" applyAlignment="1">
      <alignment horizontal="left" vertical="center"/>
    </xf>
    <xf numFmtId="4" fontId="30" fillId="0" borderId="0" xfId="0" applyNumberFormat="1" applyFont="1" applyBorder="1"/>
    <xf numFmtId="0" fontId="30" fillId="0" borderId="0" xfId="0" applyFont="1" applyAlignment="1">
      <alignment wrapText="1"/>
    </xf>
    <xf numFmtId="4" fontId="30" fillId="0" borderId="0" xfId="0" applyNumberFormat="1" applyFont="1"/>
    <xf numFmtId="0" fontId="30" fillId="0" borderId="0" xfId="0" applyFont="1" applyAlignment="1">
      <alignment horizontal="center"/>
    </xf>
    <xf numFmtId="0" fontId="33" fillId="0" borderId="0" xfId="0" applyFont="1" applyBorder="1" applyAlignment="1">
      <alignment vertical="center"/>
    </xf>
    <xf numFmtId="10" fontId="24" fillId="0" borderId="1" xfId="0" applyNumberFormat="1" applyFont="1" applyBorder="1" applyAlignment="1">
      <alignment horizontal="center" vertical="center"/>
    </xf>
    <xf numFmtId="0" fontId="24" fillId="0" borderId="0" xfId="0" applyFont="1"/>
    <xf numFmtId="0" fontId="24" fillId="0" borderId="22" xfId="0" applyFont="1" applyBorder="1"/>
    <xf numFmtId="0" fontId="24" fillId="0" borderId="25" xfId="0" applyFont="1" applyBorder="1"/>
    <xf numFmtId="0" fontId="24" fillId="0" borderId="22" xfId="0" applyFont="1" applyBorder="1" applyAlignment="1">
      <alignment horizontal="left" vertical="center"/>
    </xf>
    <xf numFmtId="0" fontId="24" fillId="0" borderId="22" xfId="0" applyFont="1" applyBorder="1" applyAlignment="1">
      <alignment horizontal="center" vertical="center"/>
    </xf>
    <xf numFmtId="4" fontId="23" fillId="2" borderId="1" xfId="0" applyNumberFormat="1" applyFont="1" applyFill="1" applyBorder="1" applyAlignment="1">
      <alignment horizontal="center" vertical="center" wrapText="1"/>
    </xf>
    <xf numFmtId="10" fontId="24" fillId="0" borderId="0" xfId="0" applyNumberFormat="1" applyFont="1" applyBorder="1" applyAlignment="1">
      <alignment horizontal="left" vertical="center"/>
    </xf>
    <xf numFmtId="0" fontId="34" fillId="2" borderId="1" xfId="2" applyFont="1" applyFill="1" applyBorder="1" applyAlignment="1">
      <alignment horizontal="center" vertical="center"/>
    </xf>
    <xf numFmtId="0" fontId="28" fillId="0" borderId="5" xfId="2" applyFont="1" applyBorder="1" applyAlignment="1">
      <alignment horizontal="center" vertical="center"/>
    </xf>
    <xf numFmtId="171" fontId="24" fillId="0" borderId="0" xfId="0" applyNumberFormat="1" applyFont="1"/>
    <xf numFmtId="0" fontId="24" fillId="0" borderId="23" xfId="0" applyFont="1" applyBorder="1"/>
    <xf numFmtId="0" fontId="24" fillId="0" borderId="0" xfId="3" applyFont="1" applyBorder="1"/>
    <xf numFmtId="0" fontId="24" fillId="0" borderId="23" xfId="3" applyFont="1" applyFill="1" applyBorder="1"/>
    <xf numFmtId="0" fontId="24" fillId="0" borderId="26" xfId="0" applyFont="1" applyBorder="1"/>
    <xf numFmtId="0" fontId="24" fillId="0" borderId="24" xfId="0" applyFont="1" applyBorder="1"/>
    <xf numFmtId="0" fontId="24" fillId="0" borderId="4" xfId="0" applyFont="1" applyBorder="1"/>
    <xf numFmtId="0" fontId="24" fillId="0" borderId="3" xfId="0" applyFont="1" applyBorder="1"/>
    <xf numFmtId="0" fontId="24" fillId="0" borderId="10" xfId="0" applyFont="1" applyBorder="1"/>
    <xf numFmtId="0" fontId="24" fillId="0" borderId="11" xfId="0" applyFont="1" applyBorder="1"/>
    <xf numFmtId="0" fontId="24" fillId="0" borderId="12" xfId="0" applyFont="1" applyBorder="1"/>
    <xf numFmtId="0" fontId="28" fillId="0" borderId="0" xfId="0" applyFont="1" applyAlignment="1">
      <alignment vertical="center"/>
    </xf>
    <xf numFmtId="4" fontId="29" fillId="29" borderId="1" xfId="0" applyNumberFormat="1" applyFont="1" applyFill="1" applyBorder="1" applyAlignment="1">
      <alignment horizontal="left" vertical="center" wrapText="1"/>
    </xf>
    <xf numFmtId="4" fontId="29" fillId="29" borderId="1" xfId="0" applyNumberFormat="1" applyFont="1" applyFill="1" applyBorder="1" applyAlignment="1">
      <alignment horizontal="center" vertical="center" wrapText="1"/>
    </xf>
    <xf numFmtId="4" fontId="29" fillId="29" borderId="1" xfId="0" applyNumberFormat="1" applyFont="1" applyFill="1" applyBorder="1" applyAlignment="1">
      <alignment horizontal="right" vertical="center" wrapText="1"/>
    </xf>
    <xf numFmtId="4" fontId="28" fillId="0" borderId="1" xfId="0" applyNumberFormat="1" applyFont="1" applyBorder="1" applyAlignment="1">
      <alignment horizontal="center" vertical="center" wrapText="1"/>
    </xf>
    <xf numFmtId="4" fontId="29" fillId="0" borderId="1" xfId="0" applyNumberFormat="1" applyFont="1" applyBorder="1" applyAlignment="1">
      <alignment horizontal="right" vertical="center" wrapText="1"/>
    </xf>
    <xf numFmtId="4" fontId="29" fillId="30" borderId="1" xfId="0" applyNumberFormat="1" applyFont="1" applyFill="1" applyBorder="1" applyAlignment="1">
      <alignment horizontal="right" vertical="center" wrapText="1"/>
    </xf>
    <xf numFmtId="4" fontId="28" fillId="0" borderId="0" xfId="0" applyNumberFormat="1" applyFont="1" applyAlignment="1">
      <alignment vertical="center"/>
    </xf>
    <xf numFmtId="0" fontId="28" fillId="0" borderId="1" xfId="2" applyFont="1" applyBorder="1" applyAlignment="1">
      <alignment horizontal="center"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8" fillId="0" borderId="1" xfId="2" applyFont="1" applyBorder="1" applyAlignment="1">
      <alignment horizontal="center" vertical="center"/>
    </xf>
    <xf numFmtId="0" fontId="3" fillId="0" borderId="0" xfId="0" applyFont="1" applyBorder="1" applyAlignment="1">
      <alignment horizontal="left" vertical="center"/>
    </xf>
    <xf numFmtId="0" fontId="25" fillId="0" borderId="1" xfId="0" applyFont="1" applyFill="1" applyBorder="1" applyAlignment="1">
      <alignment horizontal="center" vertical="center"/>
    </xf>
    <xf numFmtId="4" fontId="25" fillId="0" borderId="1" xfId="0" applyNumberFormat="1" applyFont="1" applyFill="1" applyBorder="1" applyAlignment="1">
      <alignment horizontal="center" vertical="center"/>
    </xf>
    <xf numFmtId="10" fontId="25" fillId="0" borderId="1" xfId="61" applyNumberFormat="1" applyFont="1" applyFill="1" applyBorder="1" applyAlignment="1">
      <alignment horizontal="center" vertical="center"/>
    </xf>
    <xf numFmtId="0" fontId="24" fillId="0" borderId="0" xfId="0" applyFont="1" applyBorder="1" applyAlignment="1">
      <alignment horizontal="right" vertical="center"/>
    </xf>
    <xf numFmtId="4" fontId="24" fillId="0" borderId="1" xfId="0" applyNumberFormat="1" applyFont="1" applyBorder="1" applyAlignment="1">
      <alignment horizontal="center" vertical="center"/>
    </xf>
    <xf numFmtId="0" fontId="30" fillId="0" borderId="0" xfId="0" applyFont="1"/>
    <xf numFmtId="0" fontId="24" fillId="0" borderId="0" xfId="0" applyFont="1" applyBorder="1" applyAlignment="1">
      <alignment horizontal="left" vertical="center"/>
    </xf>
    <xf numFmtId="0" fontId="25" fillId="0" borderId="1" xfId="0" applyFont="1" applyFill="1" applyBorder="1" applyAlignment="1">
      <alignment vertical="center" wrapText="1"/>
    </xf>
    <xf numFmtId="0" fontId="30" fillId="0" borderId="0" xfId="0" applyFont="1" applyAlignment="1"/>
    <xf numFmtId="170" fontId="28" fillId="0" borderId="1" xfId="0" applyNumberFormat="1" applyFont="1" applyBorder="1" applyAlignment="1">
      <alignment horizontal="right" vertical="center" wrapText="1"/>
    </xf>
    <xf numFmtId="4" fontId="28" fillId="0" borderId="1" xfId="0" applyNumberFormat="1" applyFont="1" applyBorder="1" applyAlignment="1">
      <alignment horizontal="right" vertical="center" wrapText="1"/>
    </xf>
    <xf numFmtId="10" fontId="23" fillId="4" borderId="1" xfId="0" applyNumberFormat="1" applyFont="1" applyFill="1" applyBorder="1" applyAlignment="1">
      <alignment horizontal="center" vertical="center"/>
    </xf>
    <xf numFmtId="2" fontId="25" fillId="0" borderId="1" xfId="0" applyNumberFormat="1" applyFont="1" applyFill="1" applyBorder="1" applyAlignment="1">
      <alignment horizontal="center" vertical="center"/>
    </xf>
    <xf numFmtId="166" fontId="25" fillId="0" borderId="1" xfId="0" applyNumberFormat="1" applyFont="1" applyFill="1" applyBorder="1" applyAlignment="1">
      <alignment horizontal="center" vertical="center"/>
    </xf>
    <xf numFmtId="0" fontId="30" fillId="0" borderId="0" xfId="0" applyFont="1" applyAlignment="1">
      <alignment vertical="center"/>
    </xf>
    <xf numFmtId="0" fontId="30" fillId="0" borderId="0" xfId="0" applyFont="1" applyBorder="1" applyAlignment="1">
      <alignment vertical="center"/>
    </xf>
    <xf numFmtId="0" fontId="25" fillId="0" borderId="6" xfId="0" applyFont="1" applyFill="1" applyBorder="1" applyAlignment="1">
      <alignment horizontal="center" vertical="center"/>
    </xf>
    <xf numFmtId="2" fontId="30" fillId="0" borderId="1" xfId="0" applyNumberFormat="1" applyFont="1" applyBorder="1" applyAlignment="1">
      <alignment horizontal="center" vertical="center"/>
    </xf>
    <xf numFmtId="10" fontId="30" fillId="0" borderId="1" xfId="0" applyNumberFormat="1" applyFont="1" applyBorder="1" applyAlignment="1">
      <alignment horizontal="center" vertical="center"/>
    </xf>
    <xf numFmtId="0" fontId="24" fillId="0" borderId="22" xfId="0" applyFont="1" applyBorder="1" applyAlignment="1">
      <alignment horizontal="left" vertical="center" wrapText="1"/>
    </xf>
    <xf numFmtId="4" fontId="24" fillId="0" borderId="22" xfId="0" applyNumberFormat="1" applyFont="1" applyBorder="1" applyAlignment="1">
      <alignment horizontal="left" vertical="center"/>
    </xf>
    <xf numFmtId="180" fontId="62" fillId="63" borderId="1"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4" fontId="23" fillId="2" borderId="1" xfId="0" applyNumberFormat="1"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31" fillId="2" borderId="1" xfId="0" applyFont="1" applyFill="1" applyBorder="1" applyAlignment="1">
      <alignment horizontal="center" vertical="center"/>
    </xf>
    <xf numFmtId="0" fontId="24" fillId="0" borderId="0" xfId="0" applyFont="1" applyBorder="1" applyAlignment="1">
      <alignment horizontal="left" vertical="center" wrapText="1"/>
    </xf>
    <xf numFmtId="0" fontId="23" fillId="5" borderId="1" xfId="0" applyFont="1" applyFill="1" applyBorder="1" applyAlignment="1">
      <alignment horizontal="center" vertical="center"/>
    </xf>
    <xf numFmtId="0" fontId="26" fillId="4" borderId="1" xfId="2" applyFont="1" applyFill="1" applyBorder="1" applyAlignment="1">
      <alignment horizontal="center"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0" fillId="0" borderId="0" xfId="0" applyFont="1" applyBorder="1" applyAlignment="1">
      <alignment horizontal="left" vertical="center" wrapText="1"/>
    </xf>
    <xf numFmtId="4" fontId="23" fillId="4" borderId="7" xfId="0" applyNumberFormat="1" applyFont="1" applyFill="1" applyBorder="1" applyAlignment="1">
      <alignment horizontal="center" vertical="center"/>
    </xf>
    <xf numFmtId="181" fontId="23" fillId="4" borderId="8" xfId="0" applyNumberFormat="1" applyFont="1" applyFill="1" applyBorder="1" applyAlignment="1">
      <alignment horizontal="center" vertical="center"/>
    </xf>
    <xf numFmtId="0" fontId="30" fillId="3" borderId="7" xfId="0" applyFont="1" applyFill="1" applyBorder="1"/>
    <xf numFmtId="0" fontId="24" fillId="0" borderId="7" xfId="0" applyFont="1" applyBorder="1" applyAlignment="1">
      <alignmen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30" fillId="0" borderId="7" xfId="0" applyFont="1" applyBorder="1" applyAlignment="1">
      <alignment horizontal="left" vertical="center" wrapText="1"/>
    </xf>
    <xf numFmtId="43" fontId="24" fillId="0" borderId="7" xfId="60" applyFont="1" applyBorder="1" applyAlignment="1">
      <alignment vertical="center"/>
    </xf>
    <xf numFmtId="0" fontId="23" fillId="0" borderId="7" xfId="0" applyFont="1" applyBorder="1" applyAlignment="1">
      <alignment horizontal="right" vertical="center"/>
    </xf>
    <xf numFmtId="14" fontId="24" fillId="0" borderId="7" xfId="0" applyNumberFormat="1" applyFont="1" applyBorder="1" applyAlignment="1">
      <alignment horizontal="left" vertical="center"/>
    </xf>
    <xf numFmtId="0" fontId="30" fillId="0" borderId="7" xfId="0" applyFont="1" applyBorder="1"/>
    <xf numFmtId="0" fontId="31" fillId="0" borderId="7" xfId="0" applyFont="1" applyBorder="1" applyAlignment="1">
      <alignment horizontal="left" vertical="center"/>
    </xf>
    <xf numFmtId="10" fontId="24" fillId="0" borderId="7" xfId="61" applyNumberFormat="1" applyFont="1" applyBorder="1" applyAlignment="1">
      <alignment horizontal="left" vertical="center"/>
    </xf>
    <xf numFmtId="0" fontId="23" fillId="0" borderId="7" xfId="0" applyFont="1" applyBorder="1" applyAlignment="1">
      <alignment vertical="center"/>
    </xf>
    <xf numFmtId="0" fontId="24" fillId="0" borderId="7" xfId="0" applyFont="1" applyBorder="1" applyAlignment="1">
      <alignment horizontal="left" vertical="center"/>
    </xf>
    <xf numFmtId="4" fontId="24" fillId="0" borderId="7" xfId="0" applyNumberFormat="1" applyFont="1" applyBorder="1" applyAlignment="1">
      <alignment horizontal="left" vertical="center"/>
    </xf>
    <xf numFmtId="0" fontId="33" fillId="0" borderId="7" xfId="0" applyFont="1" applyBorder="1" applyAlignment="1">
      <alignmen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61" fillId="0" borderId="7" xfId="0" applyFont="1" applyBorder="1" applyAlignment="1">
      <alignment horizontal="left" vertical="center"/>
    </xf>
    <xf numFmtId="0" fontId="60" fillId="0" borderId="7" xfId="0" applyFont="1" applyBorder="1" applyAlignment="1">
      <alignment horizontal="left" vertical="center"/>
    </xf>
    <xf numFmtId="0" fontId="23" fillId="0" borderId="22" xfId="0" applyFont="1" applyBorder="1" applyAlignment="1">
      <alignment horizontal="left" vertical="center"/>
    </xf>
    <xf numFmtId="4" fontId="24" fillId="0" borderId="22" xfId="0" applyNumberFormat="1" applyFont="1" applyBorder="1" applyAlignment="1">
      <alignment horizontal="right" vertical="center"/>
    </xf>
    <xf numFmtId="0" fontId="23" fillId="0" borderId="22" xfId="0" applyFont="1" applyBorder="1" applyAlignment="1">
      <alignment horizontal="right" vertical="center"/>
    </xf>
    <xf numFmtId="4" fontId="23" fillId="0" borderId="7" xfId="0" applyNumberFormat="1" applyFont="1" applyBorder="1" applyAlignment="1">
      <alignment horizontal="right" vertical="center"/>
    </xf>
    <xf numFmtId="0" fontId="24" fillId="0" borderId="7" xfId="0" applyFont="1" applyBorder="1" applyAlignment="1">
      <alignment horizontal="center" vertical="center"/>
    </xf>
    <xf numFmtId="0" fontId="30" fillId="0" borderId="7" xfId="0" applyFont="1" applyBorder="1" applyAlignment="1">
      <alignment vertical="center" wrapText="1"/>
    </xf>
    <xf numFmtId="0" fontId="30" fillId="0" borderId="7" xfId="0" applyFont="1" applyBorder="1" applyAlignment="1">
      <alignment vertical="center"/>
    </xf>
    <xf numFmtId="0" fontId="23" fillId="0" borderId="7" xfId="0" applyFont="1" applyBorder="1" applyAlignment="1">
      <alignment horizontal="left" vertical="center"/>
    </xf>
    <xf numFmtId="172" fontId="24" fillId="0" borderId="7" xfId="0" applyNumberFormat="1" applyFont="1" applyBorder="1" applyAlignment="1">
      <alignment horizontal="left" vertical="center"/>
    </xf>
    <xf numFmtId="0" fontId="24" fillId="0" borderId="7" xfId="0" applyFont="1" applyBorder="1" applyAlignment="1">
      <alignment horizontal="left" vertical="center" wrapText="1"/>
    </xf>
    <xf numFmtId="4" fontId="30" fillId="0" borderId="7" xfId="0" applyNumberFormat="1" applyFont="1" applyBorder="1" applyAlignment="1">
      <alignment vertical="center"/>
    </xf>
    <xf numFmtId="0" fontId="32" fillId="0" borderId="7" xfId="0" applyFont="1" applyBorder="1" applyAlignment="1">
      <alignment horizontal="left" vertical="center"/>
    </xf>
    <xf numFmtId="0" fontId="24" fillId="0" borderId="7" xfId="0" applyFont="1" applyBorder="1"/>
    <xf numFmtId="0" fontId="24" fillId="0" borderId="0" xfId="3" applyFont="1" applyFill="1" applyBorder="1"/>
    <xf numFmtId="14" fontId="24" fillId="0" borderId="7" xfId="0" applyNumberFormat="1" applyFont="1" applyBorder="1" applyAlignment="1">
      <alignment vertical="center"/>
    </xf>
    <xf numFmtId="43" fontId="24" fillId="0" borderId="7" xfId="60" applyFont="1" applyBorder="1" applyAlignment="1">
      <alignment horizontal="left" vertical="center"/>
    </xf>
    <xf numFmtId="0" fontId="24" fillId="0" borderId="22" xfId="0" applyFont="1" applyFill="1" applyBorder="1" applyAlignment="1">
      <alignment vertical="center"/>
    </xf>
    <xf numFmtId="43" fontId="24" fillId="0" borderId="22" xfId="0" applyNumberFormat="1" applyFont="1" applyFill="1" applyBorder="1" applyAlignment="1">
      <alignment vertical="center"/>
    </xf>
    <xf numFmtId="43" fontId="24" fillId="0" borderId="7" xfId="0" applyNumberFormat="1" applyFont="1" applyBorder="1" applyAlignment="1">
      <alignment vertical="center"/>
    </xf>
    <xf numFmtId="10" fontId="24" fillId="0" borderId="7" xfId="0" applyNumberFormat="1" applyFont="1" applyBorder="1"/>
    <xf numFmtId="181" fontId="24" fillId="0" borderId="1" xfId="0" applyNumberFormat="1" applyFont="1" applyBorder="1" applyAlignment="1">
      <alignment horizontal="center" vertical="center"/>
    </xf>
    <xf numFmtId="14" fontId="24" fillId="0" borderId="22" xfId="0" applyNumberFormat="1" applyFont="1" applyBorder="1" applyAlignment="1">
      <alignment horizontal="right" vertical="center"/>
    </xf>
    <xf numFmtId="10" fontId="24" fillId="0" borderId="7" xfId="0" applyNumberFormat="1" applyFont="1" applyBorder="1" applyAlignment="1">
      <alignment horizontal="right" vertical="center"/>
    </xf>
    <xf numFmtId="4" fontId="0" fillId="0" borderId="0" xfId="0" applyNumberFormat="1"/>
    <xf numFmtId="10" fontId="0" fillId="0" borderId="0" xfId="61" applyNumberFormat="1" applyFont="1"/>
    <xf numFmtId="0" fontId="63" fillId="28" borderId="1" xfId="197" applyNumberFormat="1" applyFont="1" applyFill="1" applyBorder="1" applyAlignment="1">
      <alignment horizontal="center" vertical="center" wrapText="1"/>
    </xf>
    <xf numFmtId="0" fontId="63" fillId="28" borderId="1" xfId="197" applyNumberFormat="1" applyFont="1" applyFill="1" applyBorder="1" applyAlignment="1">
      <alignment horizontal="left" vertical="center" wrapText="1"/>
    </xf>
    <xf numFmtId="0" fontId="63" fillId="28" borderId="1" xfId="197" applyNumberFormat="1" applyFont="1" applyFill="1" applyBorder="1" applyAlignment="1">
      <alignment horizontal="center" vertical="center"/>
    </xf>
    <xf numFmtId="14" fontId="63" fillId="28" borderId="1" xfId="197" applyNumberFormat="1" applyFont="1" applyFill="1" applyBorder="1" applyAlignment="1">
      <alignment horizontal="center" vertical="center" wrapText="1"/>
    </xf>
    <xf numFmtId="0" fontId="6" fillId="28" borderId="1" xfId="0" quotePrefix="1" applyFont="1" applyFill="1" applyBorder="1" applyAlignment="1">
      <alignment horizontal="center" vertical="center"/>
    </xf>
    <xf numFmtId="0" fontId="6" fillId="28" borderId="1" xfId="0" applyFont="1" applyFill="1" applyBorder="1" applyAlignment="1">
      <alignment horizontal="center" vertical="center" wrapText="1"/>
    </xf>
    <xf numFmtId="0" fontId="6" fillId="28" borderId="1" xfId="0" applyFont="1" applyFill="1" applyBorder="1" applyAlignment="1">
      <alignment horizontal="center" vertical="center"/>
    </xf>
    <xf numFmtId="0" fontId="28" fillId="0" borderId="0" xfId="0" applyFont="1" applyAlignment="1">
      <alignment horizontal="left" vertical="center"/>
    </xf>
    <xf numFmtId="0" fontId="29" fillId="3" borderId="1" xfId="0" applyFont="1" applyFill="1" applyBorder="1" applyAlignment="1">
      <alignment horizontal="left" vertical="center"/>
    </xf>
    <xf numFmtId="0" fontId="28" fillId="0" borderId="1" xfId="0" applyFont="1" applyBorder="1" applyAlignment="1">
      <alignment horizontal="left" vertical="center"/>
    </xf>
    <xf numFmtId="0" fontId="29" fillId="64" borderId="1" xfId="0" applyFont="1" applyFill="1" applyBorder="1" applyAlignment="1">
      <alignment horizontal="left" vertical="center"/>
    </xf>
    <xf numFmtId="0" fontId="24" fillId="0" borderId="6" xfId="0" applyFont="1" applyFill="1" applyBorder="1" applyAlignment="1">
      <alignment horizontal="left" vertical="center" wrapText="1"/>
    </xf>
    <xf numFmtId="0" fontId="28" fillId="64" borderId="6" xfId="0" applyFont="1" applyFill="1" applyBorder="1" applyAlignment="1">
      <alignment horizontal="left" vertical="center"/>
    </xf>
    <xf numFmtId="0" fontId="29" fillId="64" borderId="7" xfId="0" applyFont="1" applyFill="1" applyBorder="1" applyAlignment="1">
      <alignment horizontal="left" vertical="center" wrapText="1"/>
    </xf>
    <xf numFmtId="170" fontId="29" fillId="64" borderId="7" xfId="0" applyNumberFormat="1" applyFont="1" applyFill="1" applyBorder="1" applyAlignment="1">
      <alignment horizontal="left" vertical="center" wrapText="1"/>
    </xf>
    <xf numFmtId="4" fontId="29" fillId="64" borderId="8" xfId="0" applyNumberFormat="1" applyFont="1" applyFill="1" applyBorder="1" applyAlignment="1">
      <alignment horizontal="right" vertical="center" wrapText="1"/>
    </xf>
    <xf numFmtId="2" fontId="0" fillId="0" borderId="0" xfId="0" applyNumberFormat="1"/>
    <xf numFmtId="2" fontId="0" fillId="0" borderId="1" xfId="0" applyNumberFormat="1" applyBorder="1"/>
    <xf numFmtId="2" fontId="0" fillId="28" borderId="0" xfId="0" applyNumberFormat="1" applyFill="1"/>
    <xf numFmtId="2" fontId="65" fillId="0" borderId="1" xfId="0" applyNumberFormat="1" applyFont="1" applyBorder="1" applyAlignment="1">
      <alignment horizontal="center" vertical="center"/>
    </xf>
    <xf numFmtId="2" fontId="66" fillId="0" borderId="1" xfId="0" applyNumberFormat="1" applyFont="1" applyBorder="1" applyAlignment="1">
      <alignment horizontal="center" vertical="center" wrapText="1"/>
    </xf>
    <xf numFmtId="2" fontId="65" fillId="0" borderId="1" xfId="0" applyNumberFormat="1" applyFont="1" applyBorder="1" applyAlignment="1">
      <alignment horizontal="center" vertical="center" wrapText="1"/>
    </xf>
    <xf numFmtId="2" fontId="65" fillId="0" borderId="1" xfId="0" applyNumberFormat="1" applyFont="1" applyBorder="1" applyAlignment="1">
      <alignment horizontal="center"/>
    </xf>
    <xf numFmtId="2" fontId="66" fillId="0" borderId="1" xfId="0" applyNumberFormat="1" applyFont="1" applyBorder="1" applyAlignment="1">
      <alignment horizontal="center"/>
    </xf>
    <xf numFmtId="179" fontId="30" fillId="0" borderId="1" xfId="0" applyNumberFormat="1" applyFont="1" applyBorder="1" applyAlignment="1">
      <alignment horizontal="center" vertical="center"/>
    </xf>
    <xf numFmtId="2" fontId="0" fillId="0" borderId="0" xfId="0" applyNumberFormat="1" applyBorder="1" applyAlignment="1">
      <alignment horizontal="center"/>
    </xf>
    <xf numFmtId="2" fontId="65" fillId="0" borderId="0" xfId="0" applyNumberFormat="1" applyFont="1" applyBorder="1" applyAlignment="1">
      <alignment horizontal="center"/>
    </xf>
    <xf numFmtId="2" fontId="0" fillId="0" borderId="0" xfId="0" applyNumberFormat="1" applyBorder="1" applyAlignment="1">
      <alignment horizontal="center" vertical="center" textRotation="90"/>
    </xf>
    <xf numFmtId="2" fontId="0" fillId="0" borderId="0" xfId="0" applyNumberFormat="1" applyBorder="1" applyAlignment="1">
      <alignment horizontal="center" vertical="center"/>
    </xf>
    <xf numFmtId="0" fontId="25" fillId="0" borderId="7" xfId="0" applyFont="1" applyBorder="1" applyAlignment="1">
      <alignment horizontal="left" vertical="center"/>
    </xf>
    <xf numFmtId="0" fontId="25" fillId="0" borderId="7" xfId="0" applyFont="1" applyBorder="1" applyAlignment="1">
      <alignment vertical="center"/>
    </xf>
    <xf numFmtId="2" fontId="66" fillId="0" borderId="1" xfId="0" applyNumberFormat="1" applyFont="1" applyBorder="1" applyAlignment="1">
      <alignment horizontal="center" wrapText="1"/>
    </xf>
    <xf numFmtId="2" fontId="0" fillId="0" borderId="1" xfId="0" applyNumberFormat="1" applyBorder="1" applyAlignment="1">
      <alignment horizontal="center" vertical="center"/>
    </xf>
    <xf numFmtId="10" fontId="25" fillId="0" borderId="1" xfId="61" applyNumberFormat="1" applyFont="1" applyBorder="1" applyAlignment="1">
      <alignment horizontal="center" vertical="center"/>
    </xf>
    <xf numFmtId="166" fontId="25" fillId="0" borderId="1" xfId="0" applyNumberFormat="1" applyFont="1" applyBorder="1" applyAlignment="1">
      <alignment horizontal="center" vertical="center"/>
    </xf>
    <xf numFmtId="0" fontId="71" fillId="0" borderId="0" xfId="0" applyFont="1"/>
    <xf numFmtId="2" fontId="66" fillId="0" borderId="1" xfId="0" applyNumberFormat="1" applyFont="1" applyBorder="1" applyAlignment="1">
      <alignment wrapText="1"/>
    </xf>
    <xf numFmtId="0" fontId="25" fillId="28" borderId="6" xfId="0" applyFont="1" applyFill="1" applyBorder="1" applyAlignment="1">
      <alignment horizontal="center" vertical="center"/>
    </xf>
    <xf numFmtId="0" fontId="25" fillId="28" borderId="1" xfId="0" applyFont="1" applyFill="1" applyBorder="1" applyAlignment="1">
      <alignment horizontal="center" vertical="center"/>
    </xf>
    <xf numFmtId="0" fontId="25" fillId="28" borderId="1" xfId="0" applyFont="1" applyFill="1" applyBorder="1" applyAlignment="1">
      <alignment vertical="center" wrapText="1"/>
    </xf>
    <xf numFmtId="4" fontId="25" fillId="28" borderId="1" xfId="0" applyNumberFormat="1" applyFont="1" applyFill="1" applyBorder="1" applyAlignment="1">
      <alignment horizontal="center" vertical="center"/>
    </xf>
    <xf numFmtId="2" fontId="25" fillId="28" borderId="1" xfId="0" applyNumberFormat="1" applyFont="1" applyFill="1" applyBorder="1" applyAlignment="1">
      <alignment horizontal="center" vertical="center"/>
    </xf>
    <xf numFmtId="0" fontId="26" fillId="3" borderId="1" xfId="0" applyFont="1" applyFill="1" applyBorder="1" applyAlignment="1">
      <alignment horizontal="left" vertical="center" wrapText="1"/>
    </xf>
    <xf numFmtId="0" fontId="25" fillId="3" borderId="1" xfId="0" applyFont="1" applyFill="1" applyBorder="1"/>
    <xf numFmtId="165" fontId="26" fillId="3" borderId="1" xfId="0" applyNumberFormat="1" applyFont="1" applyFill="1" applyBorder="1" applyAlignment="1">
      <alignment horizontal="center" vertical="center"/>
    </xf>
    <xf numFmtId="4" fontId="25" fillId="3" borderId="1" xfId="0" applyNumberFormat="1" applyFont="1" applyFill="1" applyBorder="1"/>
    <xf numFmtId="166" fontId="25" fillId="3" borderId="1" xfId="0" applyNumberFormat="1" applyFont="1" applyFill="1" applyBorder="1"/>
    <xf numFmtId="0" fontId="0" fillId="28" borderId="0" xfId="0" applyFill="1"/>
    <xf numFmtId="0" fontId="70" fillId="0" borderId="0" xfId="0" applyFont="1" applyAlignment="1">
      <alignment vertical="center"/>
    </xf>
    <xf numFmtId="0" fontId="70" fillId="0" borderId="0" xfId="0" applyFont="1" applyAlignment="1">
      <alignment horizontal="left" vertical="center"/>
    </xf>
    <xf numFmtId="4" fontId="70" fillId="0" borderId="0" xfId="0" applyNumberFormat="1" applyFont="1" applyAlignment="1">
      <alignment vertical="center"/>
    </xf>
    <xf numFmtId="165" fontId="25" fillId="0" borderId="1" xfId="0" applyNumberFormat="1" applyFont="1" applyBorder="1" applyAlignment="1">
      <alignment horizontal="center" vertical="center"/>
    </xf>
    <xf numFmtId="0" fontId="25" fillId="28" borderId="1" xfId="0" applyFont="1" applyFill="1" applyBorder="1" applyAlignment="1">
      <alignment horizontal="left" vertical="center" wrapText="1"/>
    </xf>
    <xf numFmtId="0" fontId="26" fillId="3" borderId="1" xfId="0" applyFont="1" applyFill="1" applyBorder="1" applyAlignment="1">
      <alignment horizontal="left" vertical="center"/>
    </xf>
    <xf numFmtId="0" fontId="26" fillId="64" borderId="1" xfId="0" applyFont="1" applyFill="1" applyBorder="1" applyAlignment="1">
      <alignment horizontal="left" vertical="center"/>
    </xf>
    <xf numFmtId="4" fontId="26" fillId="29" borderId="1" xfId="0" applyNumberFormat="1" applyFont="1" applyFill="1" applyBorder="1" applyAlignment="1">
      <alignment horizontal="left" vertical="center" wrapText="1"/>
    </xf>
    <xf numFmtId="4" fontId="26" fillId="29" borderId="1" xfId="0" applyNumberFormat="1" applyFont="1" applyFill="1" applyBorder="1" applyAlignment="1">
      <alignment horizontal="center" vertical="center" wrapText="1"/>
    </xf>
    <xf numFmtId="4" fontId="26" fillId="29" borderId="1" xfId="0" applyNumberFormat="1" applyFont="1" applyFill="1" applyBorder="1" applyAlignment="1">
      <alignment horizontal="right" vertical="center" wrapText="1"/>
    </xf>
    <xf numFmtId="0" fontId="25" fillId="0" borderId="1" xfId="0" applyFont="1" applyBorder="1" applyAlignment="1">
      <alignment horizontal="left" vertical="center"/>
    </xf>
    <xf numFmtId="4" fontId="25" fillId="0" borderId="1" xfId="0" applyNumberFormat="1" applyFont="1" applyBorder="1" applyAlignment="1">
      <alignment horizontal="center" vertical="center" wrapText="1"/>
    </xf>
    <xf numFmtId="170" fontId="25" fillId="0" borderId="1" xfId="0" applyNumberFormat="1" applyFont="1" applyBorder="1" applyAlignment="1">
      <alignment horizontal="right" vertical="center" wrapText="1"/>
    </xf>
    <xf numFmtId="4" fontId="25" fillId="0" borderId="1" xfId="0" applyNumberFormat="1" applyFont="1" applyBorder="1" applyAlignment="1">
      <alignment horizontal="right" vertical="center" wrapText="1"/>
    </xf>
    <xf numFmtId="4" fontId="26" fillId="0" borderId="1" xfId="0" applyNumberFormat="1" applyFont="1" applyBorder="1" applyAlignment="1">
      <alignment horizontal="right" vertical="center" wrapText="1"/>
    </xf>
    <xf numFmtId="0" fontId="25" fillId="0" borderId="6" xfId="0" applyFont="1" applyFill="1" applyBorder="1" applyAlignment="1">
      <alignment horizontal="left" vertical="center" wrapText="1"/>
    </xf>
    <xf numFmtId="4" fontId="25" fillId="28" borderId="1" xfId="0" applyNumberFormat="1" applyFont="1" applyFill="1" applyBorder="1" applyAlignment="1">
      <alignment horizontal="center" vertical="center" wrapText="1"/>
    </xf>
    <xf numFmtId="4" fontId="26" fillId="30" borderId="1" xfId="0" applyNumberFormat="1" applyFont="1" applyFill="1" applyBorder="1" applyAlignment="1">
      <alignment horizontal="right" vertical="center" wrapText="1"/>
    </xf>
    <xf numFmtId="1" fontId="25" fillId="0" borderId="1" xfId="1" applyNumberFormat="1" applyFont="1" applyFill="1" applyBorder="1" applyAlignment="1">
      <alignment horizontal="center" vertical="center" wrapText="1"/>
    </xf>
    <xf numFmtId="0" fontId="25" fillId="0" borderId="1" xfId="1" applyFont="1" applyFill="1" applyBorder="1" applyAlignment="1">
      <alignment horizontal="left" vertical="center" wrapText="1"/>
    </xf>
    <xf numFmtId="0" fontId="0" fillId="0" borderId="0" xfId="0"/>
    <xf numFmtId="0" fontId="70" fillId="0" borderId="6" xfId="0" applyFont="1" applyBorder="1" applyAlignment="1">
      <alignment vertical="center" wrapText="1"/>
    </xf>
    <xf numFmtId="0" fontId="70" fillId="0" borderId="7" xfId="0" applyFont="1" applyBorder="1" applyAlignment="1">
      <alignment vertical="center" wrapText="1"/>
    </xf>
    <xf numFmtId="170" fontId="70" fillId="0" borderId="7" xfId="0" applyNumberFormat="1" applyFont="1" applyBorder="1" applyAlignment="1">
      <alignment vertical="center" wrapText="1"/>
    </xf>
    <xf numFmtId="0" fontId="70" fillId="0" borderId="8" xfId="0" applyFont="1" applyBorder="1" applyAlignment="1">
      <alignment vertical="center" wrapText="1"/>
    </xf>
    <xf numFmtId="0" fontId="46" fillId="0" borderId="0" xfId="0" applyFont="1"/>
    <xf numFmtId="0" fontId="25" fillId="0" borderId="1" xfId="0" applyFont="1" applyBorder="1" applyAlignment="1">
      <alignment horizontal="left" vertical="center" wrapText="1"/>
    </xf>
    <xf numFmtId="0" fontId="25" fillId="0" borderId="1" xfId="0" applyFont="1" applyBorder="1" applyAlignment="1">
      <alignment horizontal="center" vertical="center"/>
    </xf>
    <xf numFmtId="2" fontId="66" fillId="0" borderId="1" xfId="0" applyNumberFormat="1" applyFont="1" applyBorder="1" applyAlignment="1">
      <alignment horizontal="left" wrapText="1"/>
    </xf>
    <xf numFmtId="2" fontId="5" fillId="0" borderId="6" xfId="0" applyNumberFormat="1" applyFont="1" applyBorder="1" applyAlignment="1"/>
    <xf numFmtId="2" fontId="5" fillId="0" borderId="1" xfId="0" applyNumberFormat="1" applyFont="1" applyBorder="1" applyAlignment="1"/>
    <xf numFmtId="2" fontId="5" fillId="0" borderId="0" xfId="0" applyNumberFormat="1" applyFont="1" applyBorder="1" applyAlignment="1">
      <alignment horizontal="center"/>
    </xf>
    <xf numFmtId="2" fontId="0" fillId="28" borderId="0" xfId="0" applyNumberFormat="1" applyFill="1" applyBorder="1"/>
    <xf numFmtId="0" fontId="24" fillId="0" borderId="8" xfId="0" applyFont="1" applyBorder="1" applyAlignment="1">
      <alignment vertical="center" wrapText="1"/>
    </xf>
    <xf numFmtId="170" fontId="24" fillId="0" borderId="7" xfId="0" applyNumberFormat="1" applyFont="1" applyBorder="1" applyAlignment="1">
      <alignment vertical="center" wrapText="1"/>
    </xf>
    <xf numFmtId="0" fontId="24" fillId="0" borderId="7" xfId="0" applyFont="1" applyBorder="1" applyAlignment="1">
      <alignment vertical="center" wrapText="1"/>
    </xf>
    <xf numFmtId="0" fontId="24" fillId="0" borderId="6" xfId="0" applyFont="1" applyBorder="1" applyAlignment="1">
      <alignment vertical="center" wrapText="1"/>
    </xf>
    <xf numFmtId="4" fontId="23" fillId="30" borderId="1" xfId="0" applyNumberFormat="1" applyFont="1" applyFill="1" applyBorder="1" applyAlignment="1">
      <alignment horizontal="right" vertical="center" wrapText="1"/>
    </xf>
    <xf numFmtId="1" fontId="24" fillId="0" borderId="6" xfId="0" applyNumberFormat="1" applyFont="1" applyFill="1" applyBorder="1" applyAlignment="1">
      <alignment horizontal="left" vertical="center" wrapText="1"/>
    </xf>
    <xf numFmtId="0" fontId="24" fillId="28" borderId="1" xfId="0" applyFont="1" applyFill="1" applyBorder="1" applyAlignment="1">
      <alignment horizontal="right" vertical="center" wrapText="1"/>
    </xf>
    <xf numFmtId="4" fontId="24" fillId="0" borderId="1" xfId="0" applyNumberFormat="1" applyFont="1" applyBorder="1" applyAlignment="1">
      <alignment horizontal="right" vertical="center" wrapText="1"/>
    </xf>
    <xf numFmtId="4" fontId="24" fillId="28" borderId="1" xfId="0" applyNumberFormat="1" applyFont="1" applyFill="1" applyBorder="1" applyAlignment="1">
      <alignment horizontal="right" vertical="center" wrapText="1"/>
    </xf>
    <xf numFmtId="4" fontId="23" fillId="29" borderId="1" xfId="0" applyNumberFormat="1" applyFont="1" applyFill="1" applyBorder="1" applyAlignment="1">
      <alignment horizontal="center" vertical="center" wrapText="1"/>
    </xf>
    <xf numFmtId="4" fontId="23" fillId="29" borderId="1" xfId="0" applyNumberFormat="1" applyFont="1" applyFill="1" applyBorder="1" applyAlignment="1">
      <alignment horizontal="left" vertical="center" wrapText="1"/>
    </xf>
    <xf numFmtId="170" fontId="24" fillId="28" borderId="1" xfId="0" applyNumberFormat="1" applyFont="1" applyFill="1" applyBorder="1" applyAlignment="1">
      <alignment horizontal="right" vertical="center" wrapText="1"/>
    </xf>
    <xf numFmtId="0" fontId="24" fillId="28" borderId="1" xfId="0" applyFont="1" applyFill="1" applyBorder="1" applyAlignment="1">
      <alignment horizontal="left" vertical="center"/>
    </xf>
    <xf numFmtId="0" fontId="78" fillId="0" borderId="1" xfId="0" applyFont="1" applyFill="1" applyBorder="1" applyAlignment="1">
      <alignment horizontal="center" vertical="center" wrapText="1"/>
    </xf>
    <xf numFmtId="0" fontId="24" fillId="0" borderId="0" xfId="0" applyFont="1" applyAlignment="1">
      <alignment vertical="center"/>
    </xf>
    <xf numFmtId="0" fontId="23" fillId="29" borderId="6" xfId="0" applyFont="1" applyFill="1" applyBorder="1" applyAlignment="1">
      <alignment vertical="center" wrapText="1"/>
    </xf>
    <xf numFmtId="0" fontId="23" fillId="29" borderId="1" xfId="0" applyFont="1" applyFill="1" applyBorder="1" applyAlignment="1">
      <alignment vertical="center" wrapText="1"/>
    </xf>
    <xf numFmtId="4" fontId="23" fillId="29" borderId="1" xfId="0" applyNumberFormat="1" applyFont="1" applyFill="1" applyBorder="1" applyAlignment="1">
      <alignment horizontal="right" vertical="center" wrapText="1"/>
    </xf>
    <xf numFmtId="0" fontId="23" fillId="64" borderId="1" xfId="0" applyFont="1" applyFill="1" applyBorder="1" applyAlignment="1">
      <alignment horizontal="left" vertical="center"/>
    </xf>
    <xf numFmtId="170" fontId="24" fillId="0" borderId="1" xfId="0" applyNumberFormat="1" applyFont="1" applyBorder="1" applyAlignment="1">
      <alignment horizontal="right" vertical="center" wrapText="1"/>
    </xf>
    <xf numFmtId="0" fontId="23" fillId="3" borderId="1" xfId="0" applyFont="1" applyFill="1" applyBorder="1" applyAlignment="1">
      <alignment horizontal="left" vertical="center"/>
    </xf>
    <xf numFmtId="4" fontId="24" fillId="28" borderId="1" xfId="0" applyNumberFormat="1" applyFont="1" applyFill="1" applyBorder="1" applyAlignment="1">
      <alignment horizontal="center" vertical="center" wrapText="1"/>
    </xf>
    <xf numFmtId="0" fontId="24" fillId="0" borderId="1" xfId="0" applyFont="1" applyBorder="1" applyAlignment="1">
      <alignment horizontal="left" vertical="center"/>
    </xf>
    <xf numFmtId="2" fontId="0" fillId="0" borderId="1" xfId="0" applyNumberFormat="1" applyBorder="1" applyAlignment="1">
      <alignment horizontal="center" vertical="center"/>
    </xf>
    <xf numFmtId="0" fontId="24" fillId="28" borderId="1" xfId="0" applyFont="1" applyFill="1" applyBorder="1" applyAlignment="1">
      <alignment horizontal="left" vertical="center" wrapText="1"/>
    </xf>
    <xf numFmtId="0" fontId="24" fillId="0" borderId="6" xfId="0" applyFont="1" applyBorder="1" applyAlignment="1">
      <alignment horizontal="center" vertical="center" wrapText="1"/>
    </xf>
    <xf numFmtId="0" fontId="24" fillId="0" borderId="6" xfId="0" applyFont="1" applyFill="1" applyBorder="1" applyAlignment="1">
      <alignment horizontal="left" vertical="center" wrapText="1"/>
    </xf>
    <xf numFmtId="170" fontId="24" fillId="0" borderId="1" xfId="0" applyNumberFormat="1" applyFont="1" applyFill="1" applyBorder="1" applyAlignment="1">
      <alignment horizontal="right" vertical="center" wrapText="1"/>
    </xf>
    <xf numFmtId="4" fontId="24" fillId="0" borderId="1" xfId="0" applyNumberFormat="1" applyFont="1" applyFill="1" applyBorder="1" applyAlignment="1">
      <alignment horizontal="right" vertical="center" wrapText="1"/>
    </xf>
    <xf numFmtId="4" fontId="23" fillId="0" borderId="1" xfId="0" applyNumberFormat="1" applyFont="1" applyBorder="1" applyAlignment="1">
      <alignment horizontal="right" vertical="center" wrapText="1"/>
    </xf>
    <xf numFmtId="0" fontId="23" fillId="3" borderId="1" xfId="0" applyFont="1" applyFill="1" applyBorder="1" applyAlignment="1">
      <alignment horizontal="left" vertical="center" wrapText="1"/>
    </xf>
    <xf numFmtId="4" fontId="24" fillId="0" borderId="1" xfId="0" applyNumberFormat="1" applyFont="1" applyBorder="1" applyAlignment="1">
      <alignment horizontal="center" vertical="center" wrapText="1"/>
    </xf>
    <xf numFmtId="4" fontId="24" fillId="28" borderId="1" xfId="0" applyNumberFormat="1" applyFont="1" applyFill="1" applyBorder="1" applyAlignment="1">
      <alignment horizontal="left" vertical="center" wrapText="1"/>
    </xf>
    <xf numFmtId="165" fontId="25" fillId="0" borderId="1" xfId="0" applyNumberFormat="1" applyFont="1" applyFill="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xf>
    <xf numFmtId="0" fontId="25" fillId="0" borderId="1" xfId="1" applyFont="1" applyFill="1" applyBorder="1" applyAlignment="1">
      <alignment horizontal="justify" vertical="center" wrapText="1"/>
    </xf>
    <xf numFmtId="0" fontId="25" fillId="3" borderId="1" xfId="0" applyFont="1" applyFill="1" applyBorder="1" applyAlignment="1">
      <alignment horizontal="left" vertical="center"/>
    </xf>
    <xf numFmtId="4" fontId="25" fillId="3" borderId="1" xfId="0" applyNumberFormat="1" applyFont="1" applyFill="1" applyBorder="1" applyAlignment="1">
      <alignment horizontal="left" vertical="center"/>
    </xf>
    <xf numFmtId="0" fontId="25" fillId="28" borderId="1" xfId="0" applyFont="1" applyFill="1" applyBorder="1"/>
    <xf numFmtId="165" fontId="26" fillId="28" borderId="1" xfId="0" applyNumberFormat="1" applyFont="1" applyFill="1" applyBorder="1" applyAlignment="1">
      <alignment horizontal="center" vertical="center"/>
    </xf>
    <xf numFmtId="0" fontId="26" fillId="28" borderId="1" xfId="0" applyFont="1" applyFill="1" applyBorder="1" applyAlignment="1">
      <alignment vertical="center" wrapText="1"/>
    </xf>
    <xf numFmtId="4" fontId="25" fillId="28" borderId="1" xfId="0" applyNumberFormat="1" applyFont="1" applyFill="1" applyBorder="1"/>
    <xf numFmtId="3" fontId="25" fillId="0" borderId="1" xfId="1" applyNumberFormat="1" applyFont="1" applyBorder="1" applyAlignment="1">
      <alignment horizontal="center" vertical="center" wrapText="1"/>
    </xf>
    <xf numFmtId="0" fontId="25" fillId="0" borderId="1" xfId="0" applyFont="1" applyBorder="1" applyAlignment="1">
      <alignment wrapText="1"/>
    </xf>
    <xf numFmtId="0" fontId="25" fillId="0" borderId="1" xfId="0" applyFont="1" applyBorder="1"/>
    <xf numFmtId="4" fontId="25" fillId="0" borderId="1" xfId="0" applyNumberFormat="1" applyFont="1" applyBorder="1"/>
    <xf numFmtId="0" fontId="26" fillId="28" borderId="1" xfId="0" applyFont="1" applyFill="1" applyBorder="1" applyAlignment="1">
      <alignment horizontal="justify" vertical="center" wrapText="1"/>
    </xf>
    <xf numFmtId="0" fontId="26" fillId="0" borderId="1" xfId="0" applyFont="1" applyBorder="1" applyAlignment="1">
      <alignment horizontal="justify" vertical="center" wrapText="1"/>
    </xf>
    <xf numFmtId="0" fontId="25" fillId="0" borderId="1" xfId="0" applyFont="1" applyFill="1" applyBorder="1" applyAlignment="1">
      <alignment horizontal="center" vertical="center" wrapText="1"/>
    </xf>
    <xf numFmtId="0" fontId="25" fillId="0" borderId="6" xfId="0" applyFont="1" applyBorder="1" applyAlignment="1">
      <alignment horizontal="justify" vertical="center" wrapText="1"/>
    </xf>
    <xf numFmtId="0" fontId="25" fillId="0" borderId="6" xfId="0" applyFont="1" applyFill="1" applyBorder="1" applyAlignment="1">
      <alignment horizontal="justify" vertical="center" wrapText="1"/>
    </xf>
    <xf numFmtId="4" fontId="25" fillId="0" borderId="1" xfId="0" applyNumberFormat="1" applyFont="1" applyFill="1" applyBorder="1" applyAlignment="1">
      <alignment horizontal="center" vertical="center" wrapText="1"/>
    </xf>
    <xf numFmtId="165" fontId="26" fillId="0" borderId="1" xfId="0" applyNumberFormat="1" applyFont="1" applyBorder="1" applyAlignment="1">
      <alignment horizontal="center" vertical="center"/>
    </xf>
    <xf numFmtId="0" fontId="25" fillId="28" borderId="6" xfId="0" applyFont="1" applyFill="1" applyBorder="1" applyAlignment="1">
      <alignment horizontal="justify" vertical="center" wrapText="1"/>
    </xf>
    <xf numFmtId="0" fontId="25" fillId="0" borderId="1" xfId="0" applyFont="1" applyBorder="1" applyAlignment="1">
      <alignment horizontal="justify" vertical="center" wrapText="1"/>
    </xf>
    <xf numFmtId="0" fontId="25" fillId="0" borderId="7" xfId="0" applyFont="1" applyFill="1" applyBorder="1"/>
    <xf numFmtId="0" fontId="25" fillId="0" borderId="7" xfId="0" applyFont="1" applyFill="1" applyBorder="1" applyAlignment="1">
      <alignment horizontal="center"/>
    </xf>
    <xf numFmtId="0" fontId="25" fillId="0" borderId="7" xfId="0" applyFont="1" applyFill="1" applyBorder="1" applyAlignment="1">
      <alignment wrapText="1"/>
    </xf>
    <xf numFmtId="4" fontId="25" fillId="0" borderId="7" xfId="0" applyNumberFormat="1" applyFont="1" applyFill="1" applyBorder="1"/>
    <xf numFmtId="165" fontId="25" fillId="0" borderId="1" xfId="0" applyNumberFormat="1" applyFont="1" applyBorder="1" applyAlignment="1">
      <alignment horizontal="center"/>
    </xf>
    <xf numFmtId="0" fontId="79" fillId="0" borderId="0" xfId="0" applyFont="1"/>
    <xf numFmtId="0" fontId="79" fillId="0" borderId="0" xfId="0" applyFont="1" applyAlignment="1">
      <alignment horizontal="center"/>
    </xf>
    <xf numFmtId="0" fontId="79" fillId="0" borderId="0" xfId="0" applyFont="1" applyAlignment="1">
      <alignment wrapText="1"/>
    </xf>
    <xf numFmtId="4" fontId="79" fillId="0" borderId="0" xfId="0" applyNumberFormat="1" applyFont="1"/>
    <xf numFmtId="0" fontId="25" fillId="0" borderId="6" xfId="0" applyFont="1" applyBorder="1" applyAlignment="1">
      <alignment vertical="center" wrapText="1"/>
    </xf>
    <xf numFmtId="0" fontId="25" fillId="0" borderId="7" xfId="0" applyFont="1" applyBorder="1" applyAlignment="1">
      <alignment vertical="center" wrapText="1"/>
    </xf>
    <xf numFmtId="170" fontId="25" fillId="0" borderId="7" xfId="0" applyNumberFormat="1" applyFont="1" applyBorder="1" applyAlignment="1">
      <alignment vertical="center" wrapText="1"/>
    </xf>
    <xf numFmtId="0" fontId="25" fillId="0" borderId="8" xfId="0" applyFont="1" applyBorder="1" applyAlignment="1">
      <alignment vertical="center" wrapText="1"/>
    </xf>
    <xf numFmtId="4" fontId="26" fillId="67" borderId="1" xfId="0" applyNumberFormat="1" applyFont="1" applyFill="1" applyBorder="1" applyAlignment="1">
      <alignment horizontal="right" vertical="center" wrapText="1"/>
    </xf>
    <xf numFmtId="2" fontId="66" fillId="28" borderId="1" xfId="0" applyNumberFormat="1" applyFont="1" applyFill="1" applyBorder="1" applyAlignment="1">
      <alignment wrapText="1"/>
    </xf>
    <xf numFmtId="2" fontId="0" fillId="28" borderId="1" xfId="0" applyNumberFormat="1" applyFill="1" applyBorder="1" applyAlignment="1">
      <alignment horizontal="center" vertical="center"/>
    </xf>
    <xf numFmtId="2" fontId="5" fillId="28" borderId="6" xfId="0" applyNumberFormat="1" applyFont="1" applyFill="1" applyBorder="1" applyAlignment="1"/>
    <xf numFmtId="2" fontId="5" fillId="28" borderId="7" xfId="0" applyNumberFormat="1" applyFont="1" applyFill="1" applyBorder="1" applyAlignment="1"/>
    <xf numFmtId="2" fontId="5" fillId="28" borderId="8" xfId="0" applyNumberFormat="1" applyFont="1" applyFill="1" applyBorder="1" applyAlignment="1"/>
    <xf numFmtId="2" fontId="65" fillId="28" borderId="1" xfId="0" applyNumberFormat="1" applyFont="1" applyFill="1" applyBorder="1" applyAlignment="1">
      <alignment horizontal="center" vertical="center"/>
    </xf>
    <xf numFmtId="2" fontId="66" fillId="28" borderId="1" xfId="0" applyNumberFormat="1" applyFont="1" applyFill="1" applyBorder="1" applyAlignment="1">
      <alignment horizontal="center" vertical="center" wrapText="1"/>
    </xf>
    <xf numFmtId="2" fontId="65" fillId="28" borderId="1" xfId="0" applyNumberFormat="1" applyFont="1" applyFill="1" applyBorder="1" applyAlignment="1">
      <alignment horizontal="center" vertical="center" wrapText="1"/>
    </xf>
    <xf numFmtId="2" fontId="5" fillId="2" borderId="1" xfId="0" applyNumberFormat="1" applyFont="1" applyFill="1" applyBorder="1" applyAlignment="1"/>
    <xf numFmtId="2" fontId="5" fillId="2" borderId="1" xfId="0" applyNumberFormat="1" applyFont="1" applyFill="1" applyBorder="1" applyAlignment="1">
      <alignment horizontal="center" vertical="center"/>
    </xf>
    <xf numFmtId="2" fontId="66" fillId="28" borderId="1" xfId="0" applyNumberFormat="1" applyFont="1" applyFill="1" applyBorder="1" applyAlignment="1">
      <alignment horizontal="left" wrapText="1"/>
    </xf>
    <xf numFmtId="2" fontId="67" fillId="28" borderId="1" xfId="0" applyNumberFormat="1" applyFont="1" applyFill="1" applyBorder="1" applyAlignment="1">
      <alignment horizontal="left" wrapText="1"/>
    </xf>
    <xf numFmtId="0" fontId="26" fillId="3" borderId="5" xfId="0" applyFont="1" applyFill="1" applyBorder="1" applyAlignment="1">
      <alignment horizontal="left" vertical="center" wrapText="1"/>
    </xf>
    <xf numFmtId="0" fontId="6" fillId="68" borderId="1" xfId="0" applyFont="1" applyFill="1" applyBorder="1" applyAlignment="1">
      <alignment vertical="center" wrapText="1"/>
    </xf>
    <xf numFmtId="0" fontId="26" fillId="3" borderId="6" xfId="0" applyFont="1" applyFill="1" applyBorder="1" applyAlignment="1">
      <alignment vertical="center" wrapText="1"/>
    </xf>
    <xf numFmtId="0" fontId="26" fillId="3" borderId="7" xfId="0" applyFont="1" applyFill="1" applyBorder="1" applyAlignment="1">
      <alignment vertical="center" wrapText="1"/>
    </xf>
    <xf numFmtId="0" fontId="26" fillId="3" borderId="8" xfId="0" applyFont="1" applyFill="1" applyBorder="1" applyAlignment="1">
      <alignment vertical="center" wrapText="1"/>
    </xf>
    <xf numFmtId="0" fontId="26" fillId="29" borderId="1" xfId="0" applyFont="1" applyFill="1" applyBorder="1" applyAlignment="1">
      <alignment vertical="center" wrapText="1"/>
    </xf>
    <xf numFmtId="0" fontId="26" fillId="29" borderId="6" xfId="0" applyFont="1" applyFill="1" applyBorder="1" applyAlignment="1">
      <alignment vertical="center" wrapText="1"/>
    </xf>
    <xf numFmtId="170" fontId="25" fillId="0" borderId="1" xfId="0" applyNumberFormat="1" applyFont="1" applyFill="1" applyBorder="1" applyAlignment="1">
      <alignment horizontal="right" vertical="center" wrapText="1"/>
    </xf>
    <xf numFmtId="4" fontId="25" fillId="0" borderId="1" xfId="0" applyNumberFormat="1" applyFont="1" applyFill="1" applyBorder="1" applyAlignment="1">
      <alignment horizontal="right" vertical="center" wrapText="1"/>
    </xf>
    <xf numFmtId="0" fontId="81" fillId="0" borderId="1" xfId="0" applyFont="1" applyFill="1" applyBorder="1" applyAlignment="1">
      <alignment horizontal="center" vertical="center" wrapText="1"/>
    </xf>
    <xf numFmtId="0" fontId="28" fillId="0" borderId="0" xfId="0" applyFont="1" applyBorder="1" applyAlignment="1">
      <alignment vertical="center"/>
    </xf>
    <xf numFmtId="0" fontId="74" fillId="69" borderId="0" xfId="0" applyFont="1" applyFill="1" applyBorder="1" applyAlignment="1">
      <alignment vertical="center" wrapText="1"/>
    </xf>
    <xf numFmtId="0" fontId="26" fillId="3" borderId="1" xfId="0" applyFont="1" applyFill="1" applyBorder="1" applyAlignment="1">
      <alignment horizontal="justify" vertical="center" wrapText="1"/>
    </xf>
    <xf numFmtId="165" fontId="25" fillId="28" borderId="1" xfId="0" applyNumberFormat="1" applyFont="1" applyFill="1" applyBorder="1" applyAlignment="1">
      <alignment horizontal="center" vertical="center"/>
    </xf>
    <xf numFmtId="4" fontId="26" fillId="2" borderId="1" xfId="0" applyNumberFormat="1" applyFont="1" applyFill="1" applyBorder="1" applyAlignment="1">
      <alignment horizontal="center" vertical="center"/>
    </xf>
    <xf numFmtId="2" fontId="65" fillId="0" borderId="6" xfId="0" applyNumberFormat="1" applyFont="1" applyBorder="1" applyAlignment="1">
      <alignment horizontal="center" vertical="center" wrapText="1"/>
    </xf>
    <xf numFmtId="2" fontId="0" fillId="0" borderId="6" xfId="0" applyNumberFormat="1" applyBorder="1" applyAlignment="1">
      <alignment horizontal="center" vertical="center"/>
    </xf>
    <xf numFmtId="2" fontId="5" fillId="28" borderId="0" xfId="0" applyNumberFormat="1" applyFont="1" applyFill="1" applyBorder="1" applyAlignment="1">
      <alignment wrapText="1"/>
    </xf>
    <xf numFmtId="2" fontId="65" fillId="28" borderId="0" xfId="0" applyNumberFormat="1" applyFont="1" applyFill="1" applyBorder="1" applyAlignment="1">
      <alignment horizontal="center" vertical="center" wrapText="1"/>
    </xf>
    <xf numFmtId="2" fontId="0" fillId="28" borderId="0" xfId="0" applyNumberFormat="1" applyFill="1" applyBorder="1" applyAlignment="1">
      <alignment horizontal="center" vertical="center"/>
    </xf>
    <xf numFmtId="2" fontId="5" fillId="28" borderId="0" xfId="0" applyNumberFormat="1" applyFont="1" applyFill="1" applyBorder="1" applyAlignment="1">
      <alignment horizontal="center" vertical="center"/>
    </xf>
    <xf numFmtId="2" fontId="5" fillId="0" borderId="0" xfId="0" applyNumberFormat="1" applyFont="1" applyBorder="1" applyAlignment="1"/>
    <xf numFmtId="2" fontId="0" fillId="0" borderId="1" xfId="0" applyNumberFormat="1" applyBorder="1" applyAlignment="1"/>
    <xf numFmtId="2" fontId="0" fillId="0" borderId="0" xfId="0" applyNumberFormat="1" applyBorder="1"/>
    <xf numFmtId="2" fontId="67" fillId="0" borderId="0" xfId="0" applyNumberFormat="1" applyFont="1"/>
    <xf numFmtId="2" fontId="82" fillId="0" borderId="0" xfId="0" applyNumberFormat="1" applyFont="1"/>
    <xf numFmtId="2" fontId="5" fillId="28" borderId="0" xfId="0" applyNumberFormat="1" applyFont="1" applyFill="1" applyBorder="1" applyAlignment="1"/>
    <xf numFmtId="2" fontId="5" fillId="2" borderId="1" xfId="0" applyNumberFormat="1" applyFont="1" applyFill="1" applyBorder="1" applyAlignment="1">
      <alignment horizontal="center"/>
    </xf>
    <xf numFmtId="2" fontId="0" fillId="0" borderId="1" xfId="0" applyNumberFormat="1" applyBorder="1" applyAlignment="1">
      <alignment horizontal="center"/>
    </xf>
    <xf numFmtId="2" fontId="5" fillId="2" borderId="8" xfId="0" applyNumberFormat="1" applyFont="1" applyFill="1" applyBorder="1" applyAlignment="1">
      <alignment horizontal="center"/>
    </xf>
    <xf numFmtId="2" fontId="0" fillId="28" borderId="1" xfId="0" applyNumberFormat="1" applyFont="1" applyFill="1" applyBorder="1" applyAlignment="1">
      <alignment horizontal="center"/>
    </xf>
    <xf numFmtId="0" fontId="65" fillId="0" borderId="1" xfId="0" applyNumberFormat="1" applyFont="1" applyBorder="1" applyAlignment="1"/>
    <xf numFmtId="0" fontId="25" fillId="0" borderId="6" xfId="0" applyFont="1" applyBorder="1" applyAlignment="1">
      <alignment vertical="center"/>
    </xf>
    <xf numFmtId="0" fontId="25" fillId="0" borderId="8" xfId="0" applyFont="1" applyBorder="1" applyAlignment="1">
      <alignment vertical="center"/>
    </xf>
    <xf numFmtId="0" fontId="72" fillId="28" borderId="0" xfId="0" quotePrefix="1" applyFont="1" applyFill="1" applyBorder="1" applyAlignment="1">
      <alignment horizontal="center" vertical="center"/>
    </xf>
    <xf numFmtId="4" fontId="68" fillId="0" borderId="1" xfId="197" applyNumberFormat="1" applyFont="1" applyBorder="1" applyAlignment="1">
      <alignment vertical="center" wrapText="1"/>
    </xf>
    <xf numFmtId="0" fontId="0" fillId="0" borderId="0" xfId="0" applyNumberFormat="1"/>
    <xf numFmtId="2" fontId="65" fillId="0" borderId="1" xfId="0" applyNumberFormat="1" applyFont="1" applyBorder="1" applyAlignment="1"/>
    <xf numFmtId="0" fontId="6" fillId="28" borderId="0" xfId="0" applyFont="1" applyFill="1" applyBorder="1" applyAlignment="1">
      <alignment horizontal="center" vertical="center" wrapText="1"/>
    </xf>
    <xf numFmtId="0" fontId="6" fillId="28" borderId="0" xfId="0" quotePrefix="1" applyFont="1" applyFill="1" applyBorder="1" applyAlignment="1">
      <alignment horizontal="center" vertical="center"/>
    </xf>
    <xf numFmtId="2" fontId="0" fillId="0" borderId="8" xfId="0" applyNumberFormat="1" applyBorder="1" applyAlignment="1">
      <alignment horizontal="center" vertical="center"/>
    </xf>
    <xf numFmtId="4" fontId="68" fillId="0" borderId="2" xfId="197" applyNumberFormat="1" applyFont="1" applyBorder="1" applyAlignment="1">
      <alignment vertical="center" wrapText="1"/>
    </xf>
    <xf numFmtId="0" fontId="6" fillId="28" borderId="0" xfId="197" applyNumberFormat="1" applyFont="1" applyFill="1" applyBorder="1" applyAlignment="1">
      <alignment horizontal="center" vertical="center" wrapText="1"/>
    </xf>
    <xf numFmtId="4" fontId="25" fillId="0" borderId="8" xfId="0" applyNumberFormat="1" applyFont="1" applyBorder="1" applyAlignment="1">
      <alignment vertical="center" wrapText="1"/>
    </xf>
    <xf numFmtId="4" fontId="25" fillId="0" borderId="7" xfId="0" applyNumberFormat="1" applyFont="1" applyBorder="1" applyAlignment="1">
      <alignment vertical="center" wrapText="1"/>
    </xf>
    <xf numFmtId="2" fontId="5" fillId="28" borderId="0" xfId="0" applyNumberFormat="1" applyFont="1" applyFill="1" applyBorder="1" applyAlignment="1">
      <alignment horizontal="center"/>
    </xf>
    <xf numFmtId="0" fontId="72" fillId="28" borderId="0" xfId="197" applyFont="1" applyFill="1" applyBorder="1" applyAlignment="1">
      <alignment horizontal="center" vertical="center" wrapText="1"/>
    </xf>
    <xf numFmtId="4" fontId="68" fillId="0" borderId="0" xfId="197" applyNumberFormat="1" applyFont="1" applyBorder="1" applyAlignment="1">
      <alignment vertical="center" wrapText="1"/>
    </xf>
    <xf numFmtId="4" fontId="25" fillId="0" borderId="6" xfId="0" applyNumberFormat="1" applyFont="1" applyBorder="1" applyAlignment="1">
      <alignment vertical="center" wrapText="1"/>
    </xf>
    <xf numFmtId="10" fontId="24" fillId="66" borderId="1" xfId="0" applyNumberFormat="1" applyFont="1" applyFill="1" applyBorder="1" applyAlignment="1">
      <alignment horizontal="center" vertical="center"/>
    </xf>
    <xf numFmtId="14" fontId="72" fillId="28" borderId="0" xfId="0" quotePrefix="1" applyNumberFormat="1" applyFont="1" applyFill="1" applyBorder="1" applyAlignment="1">
      <alignment horizontal="center" vertical="center"/>
    </xf>
    <xf numFmtId="4" fontId="68" fillId="0" borderId="9" xfId="197" applyNumberFormat="1" applyFont="1" applyBorder="1" applyAlignment="1">
      <alignment vertical="center" wrapText="1"/>
    </xf>
    <xf numFmtId="43" fontId="6" fillId="28" borderId="0" xfId="60" applyNumberFormat="1" applyFont="1" applyFill="1" applyBorder="1" applyAlignment="1">
      <alignment horizontal="right" vertical="center"/>
    </xf>
    <xf numFmtId="17" fontId="6" fillId="28" borderId="0" xfId="0" quotePrefix="1" applyNumberFormat="1" applyFont="1" applyFill="1" applyBorder="1" applyAlignment="1">
      <alignment horizontal="center" vertical="center"/>
    </xf>
    <xf numFmtId="2" fontId="66" fillId="0" borderId="8" xfId="0" applyNumberFormat="1" applyFont="1" applyBorder="1" applyAlignment="1">
      <alignment horizontal="center" vertical="center" wrapText="1"/>
    </xf>
    <xf numFmtId="0" fontId="0" fillId="0" borderId="1" xfId="0" applyNumberFormat="1" applyBorder="1" applyAlignment="1"/>
    <xf numFmtId="0" fontId="72" fillId="28" borderId="0" xfId="0" applyFont="1" applyFill="1" applyBorder="1" applyAlignment="1">
      <alignment horizontal="center" vertical="center"/>
    </xf>
    <xf numFmtId="167" fontId="63" fillId="28" borderId="0" xfId="42" applyFont="1" applyFill="1" applyBorder="1" applyAlignment="1">
      <alignment horizontal="center" vertical="center" wrapText="1"/>
    </xf>
    <xf numFmtId="0" fontId="6" fillId="28" borderId="0" xfId="0" applyFont="1" applyFill="1" applyBorder="1" applyAlignment="1">
      <alignment horizontal="center" vertical="center"/>
    </xf>
    <xf numFmtId="0" fontId="0" fillId="0" borderId="0" xfId="0"/>
    <xf numFmtId="4" fontId="25" fillId="28" borderId="1" xfId="0" applyNumberFormat="1" applyFont="1" applyFill="1" applyBorder="1" applyAlignment="1">
      <alignment horizontal="center" vertical="center"/>
    </xf>
    <xf numFmtId="0" fontId="25" fillId="28" borderId="1" xfId="0" applyFont="1" applyFill="1" applyBorder="1" applyAlignment="1">
      <alignment horizontal="left" vertical="center" wrapText="1"/>
    </xf>
    <xf numFmtId="43" fontId="72" fillId="28" borderId="0" xfId="60" applyFont="1" applyFill="1" applyBorder="1" applyAlignment="1">
      <alignment horizontal="right" vertical="center"/>
    </xf>
    <xf numFmtId="2" fontId="0" fillId="0" borderId="6" xfId="0" applyNumberFormat="1" applyBorder="1" applyAlignment="1"/>
    <xf numFmtId="0" fontId="25" fillId="28" borderId="1" xfId="0" applyFont="1" applyFill="1" applyBorder="1" applyAlignment="1">
      <alignment horizontal="left" vertical="center" wrapText="1"/>
    </xf>
    <xf numFmtId="0" fontId="0" fillId="0" borderId="0" xfId="0"/>
    <xf numFmtId="0" fontId="0" fillId="0" borderId="0" xfId="0" applyBorder="1"/>
    <xf numFmtId="0" fontId="24" fillId="0" borderId="0" xfId="0" applyFont="1" applyBorder="1" applyAlignment="1">
      <alignment vertical="center"/>
    </xf>
    <xf numFmtId="4" fontId="24" fillId="0" borderId="1" xfId="0" applyNumberFormat="1" applyFont="1" applyBorder="1" applyAlignment="1">
      <alignment horizontal="center" vertical="center"/>
    </xf>
    <xf numFmtId="10" fontId="24" fillId="0" borderId="1" xfId="0" applyNumberFormat="1" applyFont="1" applyBorder="1" applyAlignment="1">
      <alignment horizontal="center" vertical="center"/>
    </xf>
    <xf numFmtId="0" fontId="23" fillId="5" borderId="1" xfId="0" applyFont="1" applyFill="1" applyBorder="1" applyAlignment="1">
      <alignment horizontal="center" vertical="center"/>
    </xf>
    <xf numFmtId="4" fontId="25" fillId="28" borderId="1" xfId="0" applyNumberFormat="1" applyFont="1" applyFill="1" applyBorder="1" applyAlignment="1">
      <alignment horizontal="center" vertical="center"/>
    </xf>
    <xf numFmtId="10" fontId="23" fillId="4" borderId="1" xfId="0" applyNumberFormat="1" applyFont="1" applyFill="1" applyBorder="1" applyAlignment="1">
      <alignment horizontal="center" vertical="center"/>
    </xf>
    <xf numFmtId="0" fontId="63" fillId="28" borderId="1" xfId="197" applyNumberFormat="1" applyFont="1" applyFill="1" applyBorder="1" applyAlignment="1">
      <alignment horizontal="center" vertical="center" wrapText="1"/>
    </xf>
    <xf numFmtId="0" fontId="0" fillId="28" borderId="0" xfId="0" applyFill="1" applyBorder="1"/>
    <xf numFmtId="0" fontId="25" fillId="28" borderId="1" xfId="0" applyFont="1" applyFill="1" applyBorder="1" applyAlignment="1">
      <alignment horizontal="left" vertical="center" wrapText="1"/>
    </xf>
    <xf numFmtId="2" fontId="0" fillId="0" borderId="1" xfId="0" applyNumberFormat="1" applyBorder="1"/>
    <xf numFmtId="2" fontId="0" fillId="0" borderId="1" xfId="0" applyNumberFormat="1" applyBorder="1" applyAlignment="1">
      <alignment horizontal="center"/>
    </xf>
    <xf numFmtId="2" fontId="0" fillId="0" borderId="0" xfId="0" applyNumberFormat="1" applyBorder="1"/>
    <xf numFmtId="4" fontId="25" fillId="0" borderId="1" xfId="0" applyNumberFormat="1" applyFont="1" applyFill="1" applyBorder="1" applyAlignment="1">
      <alignment horizontal="center" vertical="center"/>
    </xf>
    <xf numFmtId="166" fontId="25" fillId="0" borderId="1" xfId="0" applyNumberFormat="1" applyFont="1" applyFill="1" applyBorder="1" applyAlignment="1">
      <alignment horizontal="center" vertical="center"/>
    </xf>
    <xf numFmtId="14" fontId="6" fillId="28" borderId="1" xfId="0" quotePrefix="1" applyNumberFormat="1" applyFont="1" applyFill="1" applyBorder="1" applyAlignment="1">
      <alignment horizontal="center" vertical="center"/>
    </xf>
    <xf numFmtId="0" fontId="27" fillId="28" borderId="0" xfId="0" applyFont="1" applyFill="1" applyBorder="1" applyAlignment="1">
      <alignment horizontal="center" vertical="center" wrapText="1"/>
    </xf>
    <xf numFmtId="2" fontId="30" fillId="0" borderId="6" xfId="0" applyNumberFormat="1" applyFont="1" applyBorder="1" applyAlignment="1">
      <alignment horizontal="left" vertical="center"/>
    </xf>
    <xf numFmtId="2" fontId="30" fillId="0" borderId="7" xfId="0" applyNumberFormat="1" applyFont="1" applyBorder="1" applyAlignment="1">
      <alignment horizontal="left" vertical="center"/>
    </xf>
    <xf numFmtId="2" fontId="30" fillId="0" borderId="8" xfId="0" applyNumberFormat="1" applyFont="1" applyBorder="1" applyAlignment="1">
      <alignment horizontal="left" vertical="center"/>
    </xf>
    <xf numFmtId="4" fontId="30" fillId="31" borderId="1" xfId="0" applyNumberFormat="1" applyFont="1" applyFill="1" applyBorder="1" applyAlignment="1">
      <alignment horizontal="center" vertical="center"/>
    </xf>
    <xf numFmtId="0" fontId="23" fillId="4" borderId="1" xfId="0" applyFont="1" applyFill="1" applyBorder="1" applyAlignment="1">
      <alignment horizontal="center" vertical="center"/>
    </xf>
    <xf numFmtId="0" fontId="31" fillId="2" borderId="1" xfId="0" applyFont="1" applyFill="1" applyBorder="1" applyAlignment="1">
      <alignment horizontal="center" vertical="center"/>
    </xf>
    <xf numFmtId="0" fontId="23" fillId="0" borderId="7" xfId="0" applyFont="1" applyBorder="1" applyAlignment="1">
      <alignment horizontal="right" vertical="center"/>
    </xf>
    <xf numFmtId="0" fontId="24" fillId="0" borderId="7" xfId="0" applyFont="1" applyBorder="1" applyAlignment="1">
      <alignment horizontal="left" vertical="center" wrapText="1"/>
    </xf>
    <xf numFmtId="10" fontId="62" fillId="63" borderId="6" xfId="0" applyNumberFormat="1" applyFont="1" applyFill="1" applyBorder="1" applyAlignment="1">
      <alignment horizontal="right" vertical="center"/>
    </xf>
    <xf numFmtId="10" fontId="62" fillId="63" borderId="7" xfId="0" applyNumberFormat="1" applyFont="1" applyFill="1" applyBorder="1" applyAlignment="1">
      <alignment horizontal="right" vertical="center"/>
    </xf>
    <xf numFmtId="10" fontId="62" fillId="63" borderId="8" xfId="0" applyNumberFormat="1" applyFont="1" applyFill="1" applyBorder="1" applyAlignment="1">
      <alignment horizontal="right" vertical="center"/>
    </xf>
    <xf numFmtId="4" fontId="62" fillId="63" borderId="1" xfId="0" applyNumberFormat="1" applyFont="1" applyFill="1" applyBorder="1" applyAlignment="1">
      <alignment horizontal="center" vertical="center"/>
    </xf>
    <xf numFmtId="166" fontId="26" fillId="2" borderId="1" xfId="0" applyNumberFormat="1" applyFont="1" applyFill="1" applyBorder="1" applyAlignment="1">
      <alignment horizontal="center" vertical="center"/>
    </xf>
    <xf numFmtId="10" fontId="62" fillId="63" borderId="23" xfId="0" applyNumberFormat="1" applyFont="1" applyFill="1" applyBorder="1" applyAlignment="1">
      <alignment horizontal="center" vertical="center"/>
    </xf>
    <xf numFmtId="10" fontId="62" fillId="63" borderId="0" xfId="0" applyNumberFormat="1" applyFont="1" applyFill="1" applyBorder="1" applyAlignment="1">
      <alignment horizontal="center" vertical="center"/>
    </xf>
    <xf numFmtId="10" fontId="62" fillId="63" borderId="25" xfId="0" applyNumberFormat="1" applyFont="1" applyFill="1" applyBorder="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4" fontId="23" fillId="2" borderId="1" xfId="0" applyNumberFormat="1" applyFont="1" applyFill="1" applyBorder="1" applyAlignment="1">
      <alignment horizontal="center" vertical="center"/>
    </xf>
    <xf numFmtId="166" fontId="26" fillId="2" borderId="6" xfId="0" applyNumberFormat="1" applyFont="1" applyFill="1" applyBorder="1" applyAlignment="1">
      <alignment horizontal="center" vertical="center"/>
    </xf>
    <xf numFmtId="166" fontId="26" fillId="2" borderId="8" xfId="0" applyNumberFormat="1" applyFont="1" applyFill="1" applyBorder="1" applyAlignment="1">
      <alignment horizontal="center" vertical="center"/>
    </xf>
    <xf numFmtId="44" fontId="62" fillId="63" borderId="1" xfId="188" applyFont="1" applyFill="1" applyBorder="1" applyAlignment="1">
      <alignment horizontal="center"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6" fillId="0" borderId="6" xfId="0" applyFont="1" applyBorder="1" applyAlignment="1">
      <alignment horizontal="right" vertical="center" wrapText="1"/>
    </xf>
    <xf numFmtId="0" fontId="26" fillId="0" borderId="7" xfId="0" applyFont="1" applyBorder="1" applyAlignment="1">
      <alignment horizontal="right" vertical="center" wrapText="1"/>
    </xf>
    <xf numFmtId="0" fontId="26" fillId="0" borderId="8" xfId="0" applyFont="1" applyBorder="1" applyAlignment="1">
      <alignment horizontal="right" vertical="center" wrapText="1"/>
    </xf>
    <xf numFmtId="0" fontId="26" fillId="67" borderId="6" xfId="0" applyFont="1" applyFill="1" applyBorder="1" applyAlignment="1">
      <alignment horizontal="left" vertical="center" wrapText="1"/>
    </xf>
    <xf numFmtId="0" fontId="26" fillId="67" borderId="7" xfId="0" applyFont="1" applyFill="1" applyBorder="1" applyAlignment="1">
      <alignment horizontal="left" vertical="center" wrapText="1"/>
    </xf>
    <xf numFmtId="0" fontId="26" fillId="67" borderId="8" xfId="0" applyFont="1" applyFill="1" applyBorder="1" applyAlignment="1">
      <alignment horizontal="left" vertical="center" wrapText="1"/>
    </xf>
    <xf numFmtId="0" fontId="26" fillId="3" borderId="1" xfId="0" applyFont="1" applyFill="1" applyBorder="1" applyAlignment="1">
      <alignment horizontal="center" vertical="center" wrapText="1"/>
    </xf>
    <xf numFmtId="170" fontId="25" fillId="3" borderId="7" xfId="0" applyNumberFormat="1" applyFont="1" applyFill="1" applyBorder="1" applyAlignment="1">
      <alignment horizontal="center" vertical="center" wrapText="1"/>
    </xf>
    <xf numFmtId="170" fontId="25" fillId="3" borderId="8" xfId="0" applyNumberFormat="1" applyFont="1" applyFill="1" applyBorder="1" applyAlignment="1">
      <alignment horizontal="center" vertical="center" wrapText="1"/>
    </xf>
    <xf numFmtId="0" fontId="26" fillId="3" borderId="6"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80" fillId="28" borderId="38" xfId="0" applyFont="1" applyFill="1" applyBorder="1" applyAlignment="1">
      <alignment vertical="center" wrapText="1"/>
    </xf>
    <xf numFmtId="0" fontId="80" fillId="28" borderId="7" xfId="0" applyFont="1" applyFill="1" applyBorder="1" applyAlignment="1">
      <alignment vertical="center" wrapText="1"/>
    </xf>
    <xf numFmtId="0" fontId="80" fillId="28" borderId="39" xfId="0" applyFont="1" applyFill="1" applyBorder="1" applyAlignment="1">
      <alignment vertical="center" wrapText="1"/>
    </xf>
    <xf numFmtId="0" fontId="26" fillId="29" borderId="6" xfId="0" applyFont="1" applyFill="1" applyBorder="1" applyAlignment="1">
      <alignment horizontal="center" vertical="center" wrapText="1"/>
    </xf>
    <xf numFmtId="0" fontId="26" fillId="29" borderId="7" xfId="0" applyFont="1" applyFill="1" applyBorder="1" applyAlignment="1">
      <alignment horizontal="center" vertical="center" wrapText="1"/>
    </xf>
    <xf numFmtId="0" fontId="26" fillId="29" borderId="8" xfId="0" applyFont="1" applyFill="1" applyBorder="1" applyAlignment="1">
      <alignment horizontal="center" vertical="center" wrapText="1"/>
    </xf>
    <xf numFmtId="0" fontId="26" fillId="29" borderId="6" xfId="0" applyFont="1" applyFill="1" applyBorder="1" applyAlignment="1">
      <alignment horizontal="center" vertical="center"/>
    </xf>
    <xf numFmtId="0" fontId="26" fillId="29" borderId="7" xfId="0" applyFont="1" applyFill="1" applyBorder="1" applyAlignment="1">
      <alignment horizontal="center" vertical="center"/>
    </xf>
    <xf numFmtId="0" fontId="26" fillId="29" borderId="8" xfId="0" applyFont="1" applyFill="1" applyBorder="1" applyAlignment="1">
      <alignment horizontal="center" vertical="center"/>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4" fillId="28" borderId="6" xfId="0" applyFont="1" applyFill="1" applyBorder="1" applyAlignment="1">
      <alignment horizontal="left" vertical="center" wrapText="1"/>
    </xf>
    <xf numFmtId="0" fontId="24" fillId="28" borderId="7" xfId="0" applyFont="1" applyFill="1" applyBorder="1" applyAlignment="1">
      <alignment horizontal="left" vertical="center" wrapText="1"/>
    </xf>
    <xf numFmtId="0" fontId="24" fillId="28" borderId="8" xfId="0" applyFont="1" applyFill="1" applyBorder="1" applyAlignment="1">
      <alignment horizontal="left" vertical="center" wrapText="1"/>
    </xf>
    <xf numFmtId="0" fontId="24" fillId="3" borderId="6"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6" fillId="28" borderId="38" xfId="0" applyFont="1" applyFill="1" applyBorder="1" applyAlignment="1">
      <alignment vertical="center" wrapText="1"/>
    </xf>
    <xf numFmtId="0" fontId="76" fillId="28" borderId="7" xfId="0" applyFont="1" applyFill="1" applyBorder="1" applyAlignment="1">
      <alignment vertical="center" wrapText="1"/>
    </xf>
    <xf numFmtId="0" fontId="76" fillId="28" borderId="39" xfId="0" applyFont="1" applyFill="1" applyBorder="1" applyAlignment="1">
      <alignment vertical="center" wrapText="1"/>
    </xf>
    <xf numFmtId="0" fontId="23" fillId="29" borderId="6" xfId="0" applyFont="1" applyFill="1" applyBorder="1" applyAlignment="1">
      <alignment horizontal="center" vertical="center" wrapText="1"/>
    </xf>
    <xf numFmtId="0" fontId="23" fillId="29" borderId="7" xfId="0" applyFont="1" applyFill="1" applyBorder="1" applyAlignment="1">
      <alignment horizontal="center" vertical="center" wrapText="1"/>
    </xf>
    <xf numFmtId="0" fontId="23" fillId="29" borderId="8"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6" xfId="0" applyFont="1" applyBorder="1" applyAlignment="1">
      <alignment horizontal="right" vertical="center" wrapText="1"/>
    </xf>
    <xf numFmtId="0" fontId="23" fillId="0" borderId="7" xfId="0" applyFont="1" applyBorder="1" applyAlignment="1">
      <alignment horizontal="right" vertical="center" wrapText="1"/>
    </xf>
    <xf numFmtId="0" fontId="23" fillId="0" borderId="8" xfId="0" applyFont="1" applyBorder="1" applyAlignment="1">
      <alignment horizontal="right" vertical="center" wrapText="1"/>
    </xf>
    <xf numFmtId="0" fontId="23" fillId="29" borderId="6" xfId="0" applyFont="1" applyFill="1" applyBorder="1" applyAlignment="1">
      <alignment horizontal="center" vertical="center"/>
    </xf>
    <xf numFmtId="0" fontId="23" fillId="29" borderId="7" xfId="0" applyFont="1" applyFill="1" applyBorder="1" applyAlignment="1">
      <alignment horizontal="center" vertical="center"/>
    </xf>
    <xf numFmtId="0" fontId="23" fillId="29" borderId="8" xfId="0" applyFont="1" applyFill="1" applyBorder="1" applyAlignment="1">
      <alignment horizontal="center" vertical="center"/>
    </xf>
    <xf numFmtId="0" fontId="83" fillId="28" borderId="1" xfId="0" applyFont="1" applyFill="1" applyBorder="1" applyAlignment="1">
      <alignment horizontal="left"/>
    </xf>
    <xf numFmtId="0" fontId="29" fillId="0" borderId="1" xfId="0" applyFont="1" applyBorder="1" applyAlignment="1">
      <alignment horizontal="right" vertical="center" wrapText="1"/>
    </xf>
    <xf numFmtId="170" fontId="29" fillId="0" borderId="1" xfId="0" applyNumberFormat="1" applyFont="1" applyBorder="1" applyAlignment="1">
      <alignment horizontal="right" vertical="center" wrapText="1"/>
    </xf>
    <xf numFmtId="0" fontId="28" fillId="0" borderId="1" xfId="0" applyFont="1" applyBorder="1" applyAlignment="1">
      <alignment horizontal="left" vertical="center" wrapText="1"/>
    </xf>
    <xf numFmtId="170" fontId="28" fillId="0" borderId="1" xfId="0" applyNumberFormat="1" applyFont="1" applyBorder="1" applyAlignment="1">
      <alignment horizontal="left" vertical="center" wrapText="1"/>
    </xf>
    <xf numFmtId="0" fontId="29" fillId="29" borderId="1" xfId="0" applyFont="1" applyFill="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4" fontId="23" fillId="66" borderId="0" xfId="0" applyNumberFormat="1" applyFont="1" applyFill="1" applyBorder="1" applyAlignment="1">
      <alignment horizontal="center" vertical="center"/>
    </xf>
    <xf numFmtId="4" fontId="23" fillId="66" borderId="25" xfId="0" applyNumberFormat="1" applyFont="1" applyFill="1" applyBorder="1" applyAlignment="1">
      <alignment horizontal="center" vertical="center"/>
    </xf>
    <xf numFmtId="0" fontId="29" fillId="4" borderId="1" xfId="0" applyFont="1" applyFill="1" applyBorder="1" applyAlignment="1">
      <alignment horizontal="left" vertical="center" wrapText="1"/>
    </xf>
    <xf numFmtId="0" fontId="28" fillId="0" borderId="1" xfId="0" applyFont="1" applyBorder="1" applyAlignment="1">
      <alignment horizontal="center" vertical="center"/>
    </xf>
    <xf numFmtId="0" fontId="28" fillId="0" borderId="0" xfId="0" applyFont="1" applyAlignment="1">
      <alignment horizontal="left" vertical="center" wrapText="1"/>
    </xf>
    <xf numFmtId="0" fontId="28" fillId="4" borderId="1" xfId="0" applyFont="1" applyFill="1" applyBorder="1" applyAlignment="1">
      <alignment horizontal="left" vertical="center" wrapText="1"/>
    </xf>
    <xf numFmtId="0" fontId="29" fillId="4" borderId="1" xfId="0" applyFont="1" applyFill="1" applyBorder="1" applyAlignment="1">
      <alignment horizontal="center" vertical="center" wrapText="1"/>
    </xf>
    <xf numFmtId="170" fontId="29" fillId="4" borderId="1" xfId="0" applyNumberFormat="1" applyFont="1" applyFill="1" applyBorder="1" applyAlignment="1">
      <alignment horizontal="center" vertical="center" wrapText="1"/>
    </xf>
    <xf numFmtId="0" fontId="28" fillId="4" borderId="1" xfId="0" applyFont="1" applyFill="1" applyBorder="1" applyAlignment="1">
      <alignment horizontal="right" vertical="center" wrapText="1"/>
    </xf>
    <xf numFmtId="0" fontId="25" fillId="0" borderId="1" xfId="0" applyFont="1" applyBorder="1" applyAlignment="1">
      <alignment horizontal="left" vertical="center" wrapText="1"/>
    </xf>
    <xf numFmtId="170" fontId="25" fillId="0" borderId="1" xfId="0" applyNumberFormat="1" applyFont="1" applyBorder="1" applyAlignment="1">
      <alignment horizontal="left" vertical="center" wrapText="1"/>
    </xf>
    <xf numFmtId="0" fontId="26" fillId="29" borderId="1"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6" fillId="0" borderId="1" xfId="0" applyFont="1" applyBorder="1" applyAlignment="1">
      <alignment horizontal="right" vertical="center" wrapText="1"/>
    </xf>
    <xf numFmtId="170" fontId="26" fillId="0" borderId="1" xfId="0" applyNumberFormat="1" applyFont="1" applyBorder="1" applyAlignment="1">
      <alignment horizontal="right" vertical="center" wrapText="1"/>
    </xf>
    <xf numFmtId="0" fontId="29" fillId="30" borderId="6" xfId="0" applyFont="1" applyFill="1" applyBorder="1" applyAlignment="1">
      <alignment horizontal="left" vertical="center" wrapText="1"/>
    </xf>
    <xf numFmtId="0" fontId="29" fillId="30" borderId="7" xfId="0" applyFont="1" applyFill="1" applyBorder="1" applyAlignment="1">
      <alignment horizontal="left" vertical="center" wrapText="1"/>
    </xf>
    <xf numFmtId="0" fontId="29" fillId="30" borderId="8" xfId="0" applyFont="1" applyFill="1" applyBorder="1" applyAlignment="1">
      <alignment horizontal="left" vertical="center" wrapText="1"/>
    </xf>
    <xf numFmtId="0" fontId="26" fillId="30" borderId="1"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25" fillId="0" borderId="1" xfId="0" applyFont="1" applyBorder="1" applyAlignment="1">
      <alignment horizontal="center" vertical="center"/>
    </xf>
    <xf numFmtId="0" fontId="25" fillId="4" borderId="1" xfId="0" applyFont="1" applyFill="1" applyBorder="1" applyAlignment="1">
      <alignment horizontal="left" vertical="center" wrapText="1"/>
    </xf>
    <xf numFmtId="0" fontId="26" fillId="4" borderId="1" xfId="0" applyFont="1" applyFill="1" applyBorder="1" applyAlignment="1">
      <alignment horizontal="center" vertical="center" wrapText="1"/>
    </xf>
    <xf numFmtId="170" fontId="26" fillId="4" borderId="1" xfId="0" applyNumberFormat="1" applyFont="1" applyFill="1" applyBorder="1" applyAlignment="1">
      <alignment horizontal="center" vertical="center" wrapText="1"/>
    </xf>
    <xf numFmtId="0" fontId="25" fillId="4" borderId="1" xfId="0" applyFont="1" applyFill="1" applyBorder="1" applyAlignment="1">
      <alignment horizontal="right" vertical="center" wrapText="1"/>
    </xf>
    <xf numFmtId="0" fontId="24"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170" fontId="23" fillId="4" borderId="1" xfId="0" applyNumberFormat="1" applyFont="1" applyFill="1" applyBorder="1" applyAlignment="1">
      <alignment horizontal="center" vertical="center" wrapText="1"/>
    </xf>
    <xf numFmtId="0" fontId="24" fillId="4" borderId="1" xfId="0" applyFont="1" applyFill="1" applyBorder="1" applyAlignment="1">
      <alignment horizontal="right" vertical="center" wrapText="1"/>
    </xf>
    <xf numFmtId="0" fontId="24" fillId="0" borderId="1" xfId="0" applyFont="1" applyBorder="1" applyAlignment="1">
      <alignment horizontal="center" vertical="center"/>
    </xf>
    <xf numFmtId="4" fontId="24" fillId="0" borderId="6" xfId="0" applyNumberFormat="1" applyFont="1" applyBorder="1" applyAlignment="1">
      <alignment horizontal="left" vertical="center" wrapText="1"/>
    </xf>
    <xf numFmtId="0" fontId="24" fillId="0" borderId="8" xfId="0" applyFont="1" applyBorder="1" applyAlignment="1">
      <alignment horizontal="left" vertical="center" wrapText="1"/>
    </xf>
    <xf numFmtId="0" fontId="23" fillId="0" borderId="1" xfId="0" applyFont="1" applyBorder="1" applyAlignment="1">
      <alignment horizontal="right" vertical="center" wrapText="1"/>
    </xf>
    <xf numFmtId="170" fontId="23" fillId="0" borderId="1" xfId="0" applyNumberFormat="1" applyFont="1" applyBorder="1" applyAlignment="1">
      <alignment horizontal="right" vertical="center" wrapText="1"/>
    </xf>
    <xf numFmtId="0" fontId="24" fillId="0" borderId="1" xfId="0" applyFont="1" applyBorder="1" applyAlignment="1">
      <alignment horizontal="left" vertical="center" wrapText="1"/>
    </xf>
    <xf numFmtId="170" fontId="24" fillId="0" borderId="1" xfId="0" applyNumberFormat="1" applyFont="1" applyBorder="1" applyAlignment="1">
      <alignment horizontal="left" vertical="center" wrapText="1"/>
    </xf>
    <xf numFmtId="0" fontId="23" fillId="30" borderId="6" xfId="0" applyFont="1" applyFill="1" applyBorder="1" applyAlignment="1">
      <alignment horizontal="left" vertical="center" wrapText="1"/>
    </xf>
    <xf numFmtId="0" fontId="23" fillId="30" borderId="7" xfId="0" applyFont="1" applyFill="1" applyBorder="1" applyAlignment="1">
      <alignment horizontal="left" vertical="center" wrapText="1"/>
    </xf>
    <xf numFmtId="0" fontId="23" fillId="30" borderId="8" xfId="0" applyFont="1" applyFill="1" applyBorder="1" applyAlignment="1">
      <alignment horizontal="left" vertical="center" wrapText="1"/>
    </xf>
    <xf numFmtId="0" fontId="23" fillId="29" borderId="1" xfId="0" applyFont="1" applyFill="1" applyBorder="1" applyAlignment="1">
      <alignment horizontal="left" vertical="center" wrapText="1"/>
    </xf>
    <xf numFmtId="0" fontId="24" fillId="28" borderId="1" xfId="0" applyFont="1" applyFill="1" applyBorder="1" applyAlignment="1">
      <alignment horizontal="left" vertical="center" wrapText="1"/>
    </xf>
    <xf numFmtId="0" fontId="24" fillId="0" borderId="6" xfId="0" applyFont="1" applyBorder="1" applyAlignment="1">
      <alignment horizontal="left" vertical="center" wrapText="1"/>
    </xf>
    <xf numFmtId="2" fontId="5" fillId="3" borderId="6" xfId="0" applyNumberFormat="1" applyFont="1" applyFill="1" applyBorder="1" applyAlignment="1">
      <alignment horizontal="center" wrapText="1"/>
    </xf>
    <xf numFmtId="2" fontId="5" fillId="3" borderId="7" xfId="0" applyNumberFormat="1" applyFont="1" applyFill="1" applyBorder="1" applyAlignment="1">
      <alignment horizontal="center" wrapText="1"/>
    </xf>
    <xf numFmtId="2" fontId="5" fillId="3" borderId="8" xfId="0" applyNumberFormat="1" applyFont="1" applyFill="1" applyBorder="1" applyAlignment="1">
      <alignment horizontal="center" wrapText="1"/>
    </xf>
    <xf numFmtId="2" fontId="5" fillId="3" borderId="1" xfId="0" applyNumberFormat="1" applyFont="1" applyFill="1" applyBorder="1" applyAlignment="1">
      <alignment horizontal="center" wrapText="1"/>
    </xf>
    <xf numFmtId="2" fontId="69" fillId="3" borderId="5" xfId="0" applyNumberFormat="1" applyFont="1" applyFill="1" applyBorder="1" applyAlignment="1">
      <alignment horizontal="center" vertical="center" wrapText="1"/>
    </xf>
    <xf numFmtId="2" fontId="69" fillId="3" borderId="37" xfId="0" applyNumberFormat="1" applyFont="1" applyFill="1" applyBorder="1" applyAlignment="1">
      <alignment horizontal="center" vertical="center" wrapText="1"/>
    </xf>
    <xf numFmtId="2" fontId="65" fillId="0" borderId="6" xfId="0" applyNumberFormat="1" applyFont="1" applyBorder="1" applyAlignment="1">
      <alignment horizontal="center"/>
    </xf>
    <xf numFmtId="2" fontId="65" fillId="0" borderId="8" xfId="0" applyNumberFormat="1" applyFont="1" applyBorder="1" applyAlignment="1">
      <alignment horizontal="center"/>
    </xf>
    <xf numFmtId="2" fontId="0" fillId="0" borderId="6" xfId="0" applyNumberFormat="1" applyBorder="1" applyAlignment="1">
      <alignment horizontal="center"/>
    </xf>
    <xf numFmtId="2" fontId="0" fillId="0" borderId="8" xfId="0" applyNumberFormat="1" applyBorder="1" applyAlignment="1">
      <alignment horizontal="center"/>
    </xf>
    <xf numFmtId="2" fontId="5" fillId="0" borderId="6" xfId="0" applyNumberFormat="1" applyFont="1" applyBorder="1" applyAlignment="1">
      <alignment horizontal="center"/>
    </xf>
    <xf numFmtId="2" fontId="5" fillId="0" borderId="7" xfId="0" applyNumberFormat="1" applyFont="1" applyBorder="1" applyAlignment="1">
      <alignment horizontal="center"/>
    </xf>
    <xf numFmtId="2" fontId="69" fillId="3" borderId="1" xfId="0" applyNumberFormat="1" applyFont="1" applyFill="1" applyBorder="1" applyAlignment="1">
      <alignment horizontal="center" vertical="center" wrapText="1"/>
    </xf>
    <xf numFmtId="2" fontId="5" fillId="28" borderId="1" xfId="0" applyNumberFormat="1" applyFont="1" applyFill="1" applyBorder="1" applyAlignment="1">
      <alignment horizontal="center"/>
    </xf>
    <xf numFmtId="2" fontId="5" fillId="28" borderId="0" xfId="0" applyNumberFormat="1" applyFont="1" applyFill="1" applyBorder="1" applyAlignment="1">
      <alignment horizontal="center" wrapText="1"/>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10" fontId="23" fillId="4" borderId="6" xfId="0" applyNumberFormat="1" applyFont="1" applyFill="1" applyBorder="1" applyAlignment="1">
      <alignment horizontal="right" vertical="center"/>
    </xf>
    <xf numFmtId="10" fontId="23" fillId="4" borderId="7" xfId="0" applyNumberFormat="1" applyFont="1" applyFill="1" applyBorder="1" applyAlignment="1">
      <alignment horizontal="right" vertical="center"/>
    </xf>
    <xf numFmtId="10" fontId="23" fillId="4" borderId="8" xfId="0" applyNumberFormat="1" applyFont="1" applyFill="1" applyBorder="1" applyAlignment="1">
      <alignment horizontal="right" vertical="center"/>
    </xf>
    <xf numFmtId="4" fontId="23" fillId="4" borderId="1" xfId="0" applyNumberFormat="1" applyFont="1" applyFill="1" applyBorder="1" applyAlignment="1">
      <alignment horizontal="center" vertical="center"/>
    </xf>
    <xf numFmtId="2" fontId="24" fillId="0" borderId="1" xfId="0" applyNumberFormat="1" applyFont="1" applyBorder="1" applyAlignment="1">
      <alignment horizontal="left" vertical="center"/>
    </xf>
    <xf numFmtId="4" fontId="24" fillId="28" borderId="1" xfId="0" applyNumberFormat="1" applyFont="1" applyFill="1" applyBorder="1" applyAlignment="1">
      <alignment horizontal="center" vertical="center"/>
    </xf>
    <xf numFmtId="0" fontId="23" fillId="5" borderId="1" xfId="0" applyFont="1" applyFill="1" applyBorder="1" applyAlignment="1">
      <alignment horizontal="center" vertical="center"/>
    </xf>
    <xf numFmtId="0" fontId="28" fillId="0" borderId="6" xfId="2" applyFont="1" applyBorder="1" applyAlignment="1">
      <alignment horizontal="left" vertical="center"/>
    </xf>
    <xf numFmtId="0" fontId="28" fillId="0" borderId="7" xfId="2" applyFont="1" applyBorder="1" applyAlignment="1">
      <alignment horizontal="left" vertical="center"/>
    </xf>
    <xf numFmtId="0" fontId="28" fillId="0" borderId="8" xfId="2" applyFont="1" applyBorder="1" applyAlignment="1">
      <alignment horizontal="left" vertical="center"/>
    </xf>
    <xf numFmtId="10" fontId="28" fillId="0" borderId="6" xfId="2" applyNumberFormat="1" applyFont="1" applyBorder="1" applyAlignment="1">
      <alignment horizontal="center" vertical="center"/>
    </xf>
    <xf numFmtId="10" fontId="28" fillId="0" borderId="8" xfId="2" applyNumberFormat="1" applyFont="1" applyBorder="1" applyAlignment="1">
      <alignment horizontal="center" vertical="center"/>
    </xf>
    <xf numFmtId="0" fontId="28" fillId="0" borderId="1" xfId="2" applyFont="1" applyBorder="1" applyAlignment="1">
      <alignment horizontal="center" vertical="center"/>
    </xf>
    <xf numFmtId="0" fontId="31" fillId="3" borderId="1" xfId="0" applyFont="1" applyFill="1" applyBorder="1" applyAlignment="1">
      <alignment horizontal="center" vertical="center"/>
    </xf>
    <xf numFmtId="0" fontId="28" fillId="0" borderId="1" xfId="2" applyFont="1" applyBorder="1" applyAlignment="1">
      <alignment horizontal="left" vertical="center"/>
    </xf>
    <xf numFmtId="0" fontId="34" fillId="2" borderId="6" xfId="2" applyFont="1" applyFill="1" applyBorder="1" applyAlignment="1">
      <alignment horizontal="left" vertical="center"/>
    </xf>
    <xf numFmtId="0" fontId="34" fillId="2" borderId="7" xfId="2" applyFont="1" applyFill="1" applyBorder="1" applyAlignment="1">
      <alignment horizontal="left" vertical="center"/>
    </xf>
    <xf numFmtId="0" fontId="34" fillId="2" borderId="8" xfId="2" applyFont="1" applyFill="1" applyBorder="1" applyAlignment="1">
      <alignment horizontal="left" vertical="center"/>
    </xf>
    <xf numFmtId="10" fontId="28" fillId="0" borderId="1" xfId="2" applyNumberFormat="1" applyFont="1" applyBorder="1" applyAlignment="1">
      <alignment horizontal="center" vertical="center"/>
    </xf>
    <xf numFmtId="0" fontId="25" fillId="0" borderId="0" xfId="3" applyFont="1" applyBorder="1" applyAlignment="1">
      <alignment horizontal="left" vertical="center" wrapText="1"/>
    </xf>
    <xf numFmtId="0" fontId="26" fillId="4" borderId="1" xfId="2" applyFont="1" applyFill="1" applyBorder="1" applyAlignment="1">
      <alignment horizontal="center" vertical="center"/>
    </xf>
    <xf numFmtId="0" fontId="28" fillId="0" borderId="9" xfId="2" applyFont="1" applyBorder="1" applyAlignment="1">
      <alignment horizontal="center" vertical="center"/>
    </xf>
    <xf numFmtId="0" fontId="28" fillId="0" borderId="2" xfId="2" applyFont="1" applyBorder="1" applyAlignment="1">
      <alignment horizontal="center" vertical="center"/>
    </xf>
    <xf numFmtId="0" fontId="28" fillId="0" borderId="13" xfId="2" applyFont="1" applyBorder="1" applyAlignment="1">
      <alignment horizontal="center" vertical="center"/>
    </xf>
    <xf numFmtId="10" fontId="26" fillId="4" borderId="1" xfId="2" applyNumberFormat="1" applyFont="1" applyFill="1" applyBorder="1" applyAlignment="1">
      <alignment horizontal="center" vertical="center"/>
    </xf>
    <xf numFmtId="0" fontId="23" fillId="3" borderId="1" xfId="0" applyFont="1" applyFill="1" applyBorder="1" applyAlignment="1">
      <alignment horizontal="center" vertical="center"/>
    </xf>
    <xf numFmtId="10" fontId="34" fillId="2" borderId="6" xfId="2" applyNumberFormat="1" applyFont="1" applyFill="1" applyBorder="1" applyAlignment="1">
      <alignment horizontal="center" vertical="center"/>
    </xf>
    <xf numFmtId="10" fontId="34" fillId="2" borderId="8" xfId="2" applyNumberFormat="1" applyFont="1" applyFill="1" applyBorder="1" applyAlignment="1">
      <alignment horizontal="center" vertical="center"/>
    </xf>
    <xf numFmtId="10" fontId="34" fillId="2" borderId="1" xfId="2" applyNumberFormat="1" applyFont="1" applyFill="1" applyBorder="1" applyAlignment="1">
      <alignment horizontal="center" vertical="center"/>
    </xf>
    <xf numFmtId="0" fontId="28" fillId="0" borderId="6" xfId="2" applyFont="1" applyBorder="1" applyAlignment="1">
      <alignment horizontal="center"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34" fillId="2" borderId="1" xfId="2" applyFont="1" applyFill="1" applyBorder="1" applyAlignment="1">
      <alignment horizontal="left" vertical="center"/>
    </xf>
    <xf numFmtId="10" fontId="26" fillId="4" borderId="1" xfId="61" quotePrefix="1" applyNumberFormat="1" applyFont="1" applyFill="1" applyBorder="1" applyAlignment="1">
      <alignment horizontal="center" vertical="center"/>
    </xf>
    <xf numFmtId="10" fontId="26" fillId="4" borderId="1" xfId="61" applyNumberFormat="1" applyFont="1" applyFill="1" applyBorder="1" applyAlignment="1">
      <alignment horizontal="center" vertical="center"/>
    </xf>
    <xf numFmtId="0" fontId="63" fillId="0" borderId="1" xfId="197" applyNumberFormat="1" applyFont="1" applyBorder="1" applyAlignment="1">
      <alignment horizontal="center" vertical="center" wrapText="1"/>
    </xf>
    <xf numFmtId="0" fontId="63" fillId="0" borderId="5" xfId="197" applyNumberFormat="1" applyFont="1" applyBorder="1" applyAlignment="1">
      <alignment horizontal="center" vertical="center" wrapText="1"/>
    </xf>
    <xf numFmtId="167" fontId="63" fillId="28" borderId="0" xfId="42" applyFont="1" applyFill="1" applyBorder="1" applyAlignment="1">
      <alignment horizontal="center" vertical="center" wrapText="1"/>
    </xf>
    <xf numFmtId="4" fontId="6" fillId="65" borderId="5" xfId="197" applyNumberFormat="1" applyFont="1" applyFill="1" applyBorder="1" applyAlignment="1">
      <alignment horizontal="center" vertical="center" wrapText="1"/>
    </xf>
    <xf numFmtId="4" fontId="6" fillId="65" borderId="37" xfId="197" applyNumberFormat="1" applyFont="1" applyFill="1" applyBorder="1" applyAlignment="1">
      <alignment horizontal="center" vertical="center" wrapText="1"/>
    </xf>
    <xf numFmtId="1" fontId="64" fillId="65" borderId="5" xfId="197" applyNumberFormat="1" applyFont="1" applyFill="1" applyBorder="1" applyAlignment="1">
      <alignment horizontal="center" vertical="center"/>
    </xf>
    <xf numFmtId="1" fontId="64" fillId="65" borderId="37" xfId="197" applyNumberFormat="1" applyFont="1" applyFill="1" applyBorder="1" applyAlignment="1">
      <alignment horizontal="center" vertical="center"/>
    </xf>
    <xf numFmtId="182" fontId="74" fillId="28" borderId="0" xfId="0" applyNumberFormat="1" applyFont="1" applyFill="1" applyBorder="1" applyAlignment="1">
      <alignment horizontal="center" vertical="center"/>
    </xf>
    <xf numFmtId="167" fontId="73" fillId="28" borderId="0" xfId="42" applyFont="1" applyFill="1" applyBorder="1" applyAlignment="1">
      <alignment horizontal="center" vertical="center" wrapText="1"/>
    </xf>
    <xf numFmtId="4" fontId="6" fillId="28" borderId="0" xfId="197" applyNumberFormat="1" applyFont="1" applyFill="1" applyBorder="1" applyAlignment="1">
      <alignment horizontal="center" vertical="center" wrapText="1"/>
    </xf>
    <xf numFmtId="1" fontId="64" fillId="28" borderId="0" xfId="197" applyNumberFormat="1" applyFont="1" applyFill="1" applyBorder="1" applyAlignment="1">
      <alignment horizontal="center" vertical="center"/>
    </xf>
    <xf numFmtId="4" fontId="68" fillId="28" borderId="0" xfId="197" applyNumberFormat="1" applyFont="1" applyFill="1" applyBorder="1" applyAlignment="1">
      <alignment horizontal="center" vertical="center" wrapText="1"/>
    </xf>
    <xf numFmtId="0" fontId="24" fillId="28" borderId="0" xfId="0" applyFont="1" applyFill="1" applyBorder="1" applyAlignment="1">
      <alignment horizontal="left" vertical="center" wrapText="1"/>
    </xf>
    <xf numFmtId="0" fontId="6" fillId="28" borderId="5" xfId="197" applyNumberFormat="1" applyFont="1" applyFill="1" applyBorder="1" applyAlignment="1">
      <alignment horizontal="center" vertical="center" wrapText="1"/>
    </xf>
    <xf numFmtId="0" fontId="6" fillId="28" borderId="37" xfId="197" applyNumberFormat="1" applyFont="1" applyFill="1" applyBorder="1" applyAlignment="1">
      <alignment horizontal="center" vertical="center" wrapText="1"/>
    </xf>
  </cellXfs>
  <cellStyles count="406">
    <cellStyle name="20% - Accent1" xfId="5"/>
    <cellStyle name="20% - Accent2" xfId="6"/>
    <cellStyle name="20% - Accent3" xfId="7"/>
    <cellStyle name="20% - Accent4" xfId="8"/>
    <cellStyle name="20% - Accent5" xfId="9"/>
    <cellStyle name="20% - Accent6" xfId="10"/>
    <cellStyle name="20% - Ênfase1" xfId="79" builtinId="30" customBuiltin="1"/>
    <cellStyle name="20% - Ênfase1 2" xfId="103"/>
    <cellStyle name="20% - Ênfase2" xfId="83" builtinId="34" customBuiltin="1"/>
    <cellStyle name="20% - Ênfase2 2" xfId="104"/>
    <cellStyle name="20% - Ênfase3" xfId="87" builtinId="38" customBuiltin="1"/>
    <cellStyle name="20% - Ênfase3 2" xfId="105"/>
    <cellStyle name="20% - Ênfase4" xfId="91" builtinId="42" customBuiltin="1"/>
    <cellStyle name="20% - Ênfase4 2" xfId="106"/>
    <cellStyle name="20% - Ênfase5" xfId="95" builtinId="46" customBuiltin="1"/>
    <cellStyle name="20% - Ênfase5 2" xfId="107"/>
    <cellStyle name="20% - Ênfase6" xfId="99" builtinId="50" customBuiltin="1"/>
    <cellStyle name="20% - Ênfase6 2" xfId="108"/>
    <cellStyle name="40% - Accent1" xfId="11"/>
    <cellStyle name="40% - Accent2" xfId="12"/>
    <cellStyle name="40% - Accent3" xfId="13"/>
    <cellStyle name="40% - Accent4" xfId="14"/>
    <cellStyle name="40% - Accent5" xfId="15"/>
    <cellStyle name="40% - Accent6" xfId="16"/>
    <cellStyle name="40% - Ênfase1" xfId="80" builtinId="31" customBuiltin="1"/>
    <cellStyle name="40% - Ênfase1 2" xfId="109"/>
    <cellStyle name="40% - Ênfase2" xfId="84" builtinId="35" customBuiltin="1"/>
    <cellStyle name="40% - Ênfase2 2" xfId="110"/>
    <cellStyle name="40% - Ênfase3" xfId="88" builtinId="39" customBuiltin="1"/>
    <cellStyle name="40% - Ênfase3 2" xfId="111"/>
    <cellStyle name="40% - Ênfase4" xfId="92" builtinId="43" customBuiltin="1"/>
    <cellStyle name="40% - Ênfase4 2" xfId="112"/>
    <cellStyle name="40% - Ênfase5" xfId="96" builtinId="47" customBuiltin="1"/>
    <cellStyle name="40% - Ênfase5 2" xfId="113"/>
    <cellStyle name="40% - Ênfase6" xfId="100" builtinId="51" customBuiltin="1"/>
    <cellStyle name="40% - Ênfase6 2" xfId="114"/>
    <cellStyle name="60% - Accent1" xfId="17"/>
    <cellStyle name="60% - Accent2" xfId="18"/>
    <cellStyle name="60% - Accent3" xfId="19"/>
    <cellStyle name="60% - Accent4" xfId="20"/>
    <cellStyle name="60% - Accent5" xfId="21"/>
    <cellStyle name="60% - Accent6" xfId="22"/>
    <cellStyle name="60% - Ênfase1" xfId="81" builtinId="32" customBuiltin="1"/>
    <cellStyle name="60% - Ênfase1 2" xfId="115"/>
    <cellStyle name="60% - Ênfase2" xfId="85" builtinId="36" customBuiltin="1"/>
    <cellStyle name="60% - Ênfase2 2" xfId="116"/>
    <cellStyle name="60% - Ênfase3" xfId="89" builtinId="40" customBuiltin="1"/>
    <cellStyle name="60% - Ênfase3 2" xfId="117"/>
    <cellStyle name="60% - Ênfase4" xfId="93" builtinId="44" customBuiltin="1"/>
    <cellStyle name="60% - Ênfase4 2" xfId="118"/>
    <cellStyle name="60% - Ênfase5" xfId="97" builtinId="48" customBuiltin="1"/>
    <cellStyle name="60% - Ênfase5 2" xfId="119"/>
    <cellStyle name="60% - Ênfase6" xfId="101" builtinId="52" customBuiltin="1"/>
    <cellStyle name="60% - Ênfase6 2" xfId="120"/>
    <cellStyle name="Accent1" xfId="23"/>
    <cellStyle name="Accent2" xfId="24"/>
    <cellStyle name="Accent3" xfId="25"/>
    <cellStyle name="Accent4" xfId="26"/>
    <cellStyle name="Accent5" xfId="27"/>
    <cellStyle name="Accent6" xfId="28"/>
    <cellStyle name="Bad" xfId="29"/>
    <cellStyle name="Bom" xfId="66" builtinId="26" customBuiltin="1"/>
    <cellStyle name="Bom 2" xfId="121"/>
    <cellStyle name="Calculation" xfId="30"/>
    <cellStyle name="Cálculo" xfId="71" builtinId="22" customBuiltin="1"/>
    <cellStyle name="Cálculo 2" xfId="122"/>
    <cellStyle name="Célula de Verificação" xfId="73" builtinId="23" customBuiltin="1"/>
    <cellStyle name="Célula de Verificação 2" xfId="123"/>
    <cellStyle name="Célula Vinculada" xfId="72" builtinId="24" customBuiltin="1"/>
    <cellStyle name="Célula Vinculada 2" xfId="124"/>
    <cellStyle name="Check Cell" xfId="31"/>
    <cellStyle name="Comma0 - Modelo1" xfId="125"/>
    <cellStyle name="Comma0 - Style1" xfId="126"/>
    <cellStyle name="Comma1 - Modelo2" xfId="127"/>
    <cellStyle name="Comma1 - Style2" xfId="128"/>
    <cellStyle name="Currency [0]_1995" xfId="129"/>
    <cellStyle name="Currency_1995" xfId="130"/>
    <cellStyle name="Dia" xfId="131"/>
    <cellStyle name="Encabez1" xfId="132"/>
    <cellStyle name="Encabez2" xfId="133"/>
    <cellStyle name="Ênfase1" xfId="78" builtinId="29" customBuiltin="1"/>
    <cellStyle name="Ênfase1 2" xfId="134"/>
    <cellStyle name="Ênfase2" xfId="82" builtinId="33" customBuiltin="1"/>
    <cellStyle name="Ênfase2 2" xfId="135"/>
    <cellStyle name="Ênfase3" xfId="86" builtinId="37" customBuiltin="1"/>
    <cellStyle name="Ênfase3 2" xfId="136"/>
    <cellStyle name="Ênfase4" xfId="90" builtinId="41" customBuiltin="1"/>
    <cellStyle name="Ênfase4 2" xfId="137"/>
    <cellStyle name="Ênfase5" xfId="94" builtinId="45" customBuiltin="1"/>
    <cellStyle name="Ênfase5 2" xfId="138"/>
    <cellStyle name="Ênfase6" xfId="98" builtinId="49" customBuiltin="1"/>
    <cellStyle name="Ênfase6 2" xfId="139"/>
    <cellStyle name="Entrada" xfId="69" builtinId="20" customBuiltin="1"/>
    <cellStyle name="Entrada 2" xfId="140"/>
    <cellStyle name="Estilo 1" xfId="141"/>
    <cellStyle name="Euro" xfId="32"/>
    <cellStyle name="Excel Built-in Normal" xfId="1"/>
    <cellStyle name="Explanatory Text" xfId="33"/>
    <cellStyle name="F2" xfId="142"/>
    <cellStyle name="F3" xfId="143"/>
    <cellStyle name="F4" xfId="144"/>
    <cellStyle name="F5" xfId="145"/>
    <cellStyle name="F6" xfId="146"/>
    <cellStyle name="F7" xfId="147"/>
    <cellStyle name="F8" xfId="148"/>
    <cellStyle name="Fijo" xfId="149"/>
    <cellStyle name="Financiero" xfId="150"/>
    <cellStyle name="Good" xfId="34"/>
    <cellStyle name="Heading 1" xfId="35"/>
    <cellStyle name="Heading 2" xfId="36"/>
    <cellStyle name="Heading 3" xfId="37"/>
    <cellStyle name="Heading 4" xfId="38"/>
    <cellStyle name="Incorreto" xfId="67" builtinId="27" customBuiltin="1"/>
    <cellStyle name="Incorreto 2" xfId="151"/>
    <cellStyle name="Input" xfId="39"/>
    <cellStyle name="Linked Cell" xfId="40"/>
    <cellStyle name="Millares [0]_10 AVERIAS MASIVAS + ANT" xfId="152"/>
    <cellStyle name="Millares_10 AVERIAS MASIVAS + ANT" xfId="153"/>
    <cellStyle name="Moeda" xfId="188" builtinId="4"/>
    <cellStyle name="Moeda 2" xfId="42"/>
    <cellStyle name="Moeda 3" xfId="43"/>
    <cellStyle name="Moeda 3 2" xfId="183"/>
    <cellStyle name="Moeda 3 2 2" xfId="229"/>
    <cellStyle name="Moeda 3 2 2 2" xfId="358"/>
    <cellStyle name="Moeda 3 2 2 3" xfId="294"/>
    <cellStyle name="Moeda 3 2 3" xfId="340"/>
    <cellStyle name="Moeda 3 2 4" xfId="276"/>
    <cellStyle name="Moeda 3 2 5" xfId="209"/>
    <cellStyle name="Moeda 3 3" xfId="219"/>
    <cellStyle name="Moeda 3 3 2" xfId="348"/>
    <cellStyle name="Moeda 3 3 3" xfId="284"/>
    <cellStyle name="Moeda 3 4" xfId="330"/>
    <cellStyle name="Moeda 3 5" xfId="266"/>
    <cellStyle name="Moeda 3 6" xfId="199"/>
    <cellStyle name="Moeda 3 7" xfId="394"/>
    <cellStyle name="Moeda 4" xfId="41"/>
    <cellStyle name="Moeda 5" xfId="173"/>
    <cellStyle name="Moeda 5 2" xfId="223"/>
    <cellStyle name="Moeda 5 2 2" xfId="352"/>
    <cellStyle name="Moeda 5 2 3" xfId="288"/>
    <cellStyle name="Moeda 5 3" xfId="334"/>
    <cellStyle name="Moeda 5 4" xfId="270"/>
    <cellStyle name="Moeda 5 5" xfId="203"/>
    <cellStyle name="Moeda 5 6" xfId="398"/>
    <cellStyle name="Moeda 6" xfId="234"/>
    <cellStyle name="Moeda 6 2" xfId="363"/>
    <cellStyle name="Moeda 6 3" xfId="299"/>
    <cellStyle name="Moeda 6 4" xfId="404"/>
    <cellStyle name="Moeda 7" xfId="345"/>
    <cellStyle name="Moeda 8" xfId="281"/>
    <cellStyle name="Moeda 9" xfId="214"/>
    <cellStyle name="Moneda [0]_10 AVERIAS MASIVAS + ANT" xfId="154"/>
    <cellStyle name="Moneda_10 AVERIAS MASIVAS + ANT" xfId="155"/>
    <cellStyle name="Monetario" xfId="156"/>
    <cellStyle name="Neutra" xfId="68" builtinId="28" customBuiltin="1"/>
    <cellStyle name="Neutra 2" xfId="157"/>
    <cellStyle name="Neutral" xfId="44"/>
    <cellStyle name="no dec" xfId="158"/>
    <cellStyle name="Normal" xfId="0" builtinId="0"/>
    <cellStyle name="Normal 2" xfId="3"/>
    <cellStyle name="Normal 2 2" xfId="58"/>
    <cellStyle name="Normal 3" xfId="2"/>
    <cellStyle name="Normal 3 3" xfId="197"/>
    <cellStyle name="Normal 35" xfId="217"/>
    <cellStyle name="Normal 4" xfId="4"/>
    <cellStyle name="Normal 4 2" xfId="174"/>
    <cellStyle name="Normal 4 2 2" xfId="194"/>
    <cellStyle name="Normal 4 2 3" xfId="190"/>
    <cellStyle name="Normal 5" xfId="102"/>
    <cellStyle name="Normal 5 2" xfId="193"/>
    <cellStyle name="Normal 5 3" xfId="189"/>
    <cellStyle name="Normal 6" xfId="172"/>
    <cellStyle name="Normal 7" xfId="218"/>
    <cellStyle name="Normal 8" xfId="237"/>
    <cellStyle name="Nota" xfId="75" builtinId="10" customBuiltin="1"/>
    <cellStyle name="Nota 2" xfId="159"/>
    <cellStyle name="Note" xfId="45"/>
    <cellStyle name="Output" xfId="46"/>
    <cellStyle name="Porcentagem" xfId="61" builtinId="5"/>
    <cellStyle name="Porcentagem 2" xfId="48"/>
    <cellStyle name="Porcentagem 2 2" xfId="175"/>
    <cellStyle name="Porcentagem 3" xfId="47"/>
    <cellStyle name="Porcentagem 3 2" xfId="176"/>
    <cellStyle name="Porcentagem 3 2 2" xfId="195"/>
    <cellStyle name="Porcentagem 3 2 3" xfId="191"/>
    <cellStyle name="Porcentagem 4" xfId="405"/>
    <cellStyle name="Porcentaje" xfId="160"/>
    <cellStyle name="RM" xfId="161"/>
    <cellStyle name="Saída" xfId="70" builtinId="21" customBuiltin="1"/>
    <cellStyle name="Saída 2" xfId="162"/>
    <cellStyle name="Separador de milhares 2" xfId="49"/>
    <cellStyle name="Separador de milhares 2 2" xfId="50"/>
    <cellStyle name="Separador de milhares 2 3" xfId="177"/>
    <cellStyle name="Separador de milhares 2 3 2" xfId="224"/>
    <cellStyle name="Separador de milhares 2 3 2 2" xfId="255"/>
    <cellStyle name="Separador de milhares 2 3 2 2 2" xfId="383"/>
    <cellStyle name="Separador de milhares 2 3 2 2 3" xfId="319"/>
    <cellStyle name="Separador de milhares 2 3 2 3" xfId="353"/>
    <cellStyle name="Separador de milhares 2 3 2 4" xfId="289"/>
    <cellStyle name="Separador de milhares 2 3 3" xfId="241"/>
    <cellStyle name="Separador de milhares 2 3 3 2" xfId="369"/>
    <cellStyle name="Separador de milhares 2 3 3 3" xfId="305"/>
    <cellStyle name="Separador de milhares 2 3 4" xfId="335"/>
    <cellStyle name="Separador de milhares 2 3 5" xfId="271"/>
    <cellStyle name="Separador de milhares 2 3 6" xfId="204"/>
    <cellStyle name="Separador de milhares 2 3 7" xfId="399"/>
    <cellStyle name="Separador de milhares 3" xfId="51"/>
    <cellStyle name="Texto de Aviso" xfId="74" builtinId="11" customBuiltin="1"/>
    <cellStyle name="Texto de Aviso 2" xfId="163"/>
    <cellStyle name="Texto Explicativo" xfId="76" builtinId="53" customBuiltin="1"/>
    <cellStyle name="Texto Explicativo 2" xfId="164"/>
    <cellStyle name="Title" xfId="52"/>
    <cellStyle name="Título 1" xfId="62" builtinId="16" customBuiltin="1"/>
    <cellStyle name="Título 1 1" xfId="53"/>
    <cellStyle name="Título 1 2" xfId="165"/>
    <cellStyle name="Título 2" xfId="63" builtinId="17" customBuiltin="1"/>
    <cellStyle name="Título 2 2" xfId="166"/>
    <cellStyle name="Título 3" xfId="64" builtinId="18" customBuiltin="1"/>
    <cellStyle name="Título 3 2" xfId="167"/>
    <cellStyle name="Título 4" xfId="65" builtinId="19" customBuiltin="1"/>
    <cellStyle name="Título 4 2" xfId="168"/>
    <cellStyle name="Título 5" xfId="169"/>
    <cellStyle name="Título 6" xfId="178"/>
    <cellStyle name="Total" xfId="77" builtinId="25" customBuiltin="1"/>
    <cellStyle name="Total 2" xfId="170"/>
    <cellStyle name="Vírgula" xfId="60" builtinId="3"/>
    <cellStyle name="Vírgula 10" xfId="332"/>
    <cellStyle name="Vírgula 11" xfId="268"/>
    <cellStyle name="Vírgula 12" xfId="201"/>
    <cellStyle name="Vírgula 13" xfId="396"/>
    <cellStyle name="Vírgula 2" xfId="55"/>
    <cellStyle name="Vírgula 2 2" xfId="59"/>
    <cellStyle name="Vírgula 2 2 2" xfId="186"/>
    <cellStyle name="Vírgula 2 2 2 2" xfId="232"/>
    <cellStyle name="Vírgula 2 2 2 2 2" xfId="262"/>
    <cellStyle name="Vírgula 2 2 2 2 2 2" xfId="390"/>
    <cellStyle name="Vírgula 2 2 2 2 2 3" xfId="326"/>
    <cellStyle name="Vírgula 2 2 2 2 3" xfId="361"/>
    <cellStyle name="Vírgula 2 2 2 2 4" xfId="297"/>
    <cellStyle name="Vírgula 2 2 2 3" xfId="248"/>
    <cellStyle name="Vírgula 2 2 2 3 2" xfId="376"/>
    <cellStyle name="Vírgula 2 2 2 3 3" xfId="312"/>
    <cellStyle name="Vírgula 2 2 2 4" xfId="343"/>
    <cellStyle name="Vírgula 2 2 2 5" xfId="279"/>
    <cellStyle name="Vírgula 2 2 2 6" xfId="212"/>
    <cellStyle name="Vírgula 2 3" xfId="180"/>
    <cellStyle name="Vírgula 2 3 2" xfId="226"/>
    <cellStyle name="Vírgula 2 3 2 2" xfId="257"/>
    <cellStyle name="Vírgula 2 3 2 2 2" xfId="385"/>
    <cellStyle name="Vírgula 2 3 2 2 3" xfId="321"/>
    <cellStyle name="Vírgula 2 3 2 3" xfId="355"/>
    <cellStyle name="Vírgula 2 3 2 4" xfId="291"/>
    <cellStyle name="Vírgula 2 3 3" xfId="243"/>
    <cellStyle name="Vírgula 2 3 3 2" xfId="371"/>
    <cellStyle name="Vírgula 2 3 3 3" xfId="307"/>
    <cellStyle name="Vírgula 2 3 4" xfId="337"/>
    <cellStyle name="Vírgula 2 3 5" xfId="273"/>
    <cellStyle name="Vírgula 2 3 6" xfId="206"/>
    <cellStyle name="Vírgula 2 3 7" xfId="401"/>
    <cellStyle name="Vírgula 2 4" xfId="182"/>
    <cellStyle name="Vírgula 2 4 2" xfId="228"/>
    <cellStyle name="Vírgula 2 4 2 2" xfId="259"/>
    <cellStyle name="Vírgula 2 4 2 2 2" xfId="387"/>
    <cellStyle name="Vírgula 2 4 2 2 3" xfId="323"/>
    <cellStyle name="Vírgula 2 4 2 3" xfId="357"/>
    <cellStyle name="Vírgula 2 4 2 4" xfId="293"/>
    <cellStyle name="Vírgula 2 4 3" xfId="245"/>
    <cellStyle name="Vírgula 2 4 3 2" xfId="373"/>
    <cellStyle name="Vírgula 2 4 3 3" xfId="309"/>
    <cellStyle name="Vírgula 2 4 4" xfId="339"/>
    <cellStyle name="Vírgula 2 4 5" xfId="275"/>
    <cellStyle name="Vírgula 2 4 6" xfId="208"/>
    <cellStyle name="Vírgula 3" xfId="56"/>
    <cellStyle name="Vírgula 3 2" xfId="181"/>
    <cellStyle name="Vírgula 3 2 2" xfId="196"/>
    <cellStyle name="Vírgula 3 2 2 2" xfId="236"/>
    <cellStyle name="Vírgula 3 2 2 2 2" xfId="265"/>
    <cellStyle name="Vírgula 3 2 2 2 2 2" xfId="393"/>
    <cellStyle name="Vírgula 3 2 2 2 2 3" xfId="329"/>
    <cellStyle name="Vírgula 3 2 2 2 3" xfId="365"/>
    <cellStyle name="Vírgula 3 2 2 2 4" xfId="301"/>
    <cellStyle name="Vírgula 3 2 2 3" xfId="251"/>
    <cellStyle name="Vírgula 3 2 2 3 2" xfId="379"/>
    <cellStyle name="Vírgula 3 2 2 3 3" xfId="315"/>
    <cellStyle name="Vírgula 3 2 2 4" xfId="347"/>
    <cellStyle name="Vírgula 3 2 2 5" xfId="283"/>
    <cellStyle name="Vírgula 3 2 2 6" xfId="216"/>
    <cellStyle name="Vírgula 3 2 3" xfId="192"/>
    <cellStyle name="Vírgula 3 2 3 2" xfId="235"/>
    <cellStyle name="Vírgula 3 2 3 2 2" xfId="264"/>
    <cellStyle name="Vírgula 3 2 3 2 2 2" xfId="392"/>
    <cellStyle name="Vírgula 3 2 3 2 2 3" xfId="328"/>
    <cellStyle name="Vírgula 3 2 3 2 3" xfId="364"/>
    <cellStyle name="Vírgula 3 2 3 2 4" xfId="300"/>
    <cellStyle name="Vírgula 3 2 3 3" xfId="250"/>
    <cellStyle name="Vírgula 3 2 3 3 2" xfId="378"/>
    <cellStyle name="Vírgula 3 2 3 3 3" xfId="314"/>
    <cellStyle name="Vírgula 3 2 3 4" xfId="346"/>
    <cellStyle name="Vírgula 3 2 3 5" xfId="282"/>
    <cellStyle name="Vírgula 3 2 3 6" xfId="215"/>
    <cellStyle name="Vírgula 3 2 4" xfId="227"/>
    <cellStyle name="Vírgula 3 2 4 2" xfId="258"/>
    <cellStyle name="Vírgula 3 2 4 2 2" xfId="386"/>
    <cellStyle name="Vírgula 3 2 4 2 3" xfId="322"/>
    <cellStyle name="Vírgula 3 2 4 3" xfId="356"/>
    <cellStyle name="Vírgula 3 2 4 4" xfId="292"/>
    <cellStyle name="Vírgula 3 2 5" xfId="244"/>
    <cellStyle name="Vírgula 3 2 5 2" xfId="372"/>
    <cellStyle name="Vírgula 3 2 5 3" xfId="308"/>
    <cellStyle name="Vírgula 3 2 6" xfId="338"/>
    <cellStyle name="Vírgula 3 2 7" xfId="274"/>
    <cellStyle name="Vírgula 3 2 8" xfId="207"/>
    <cellStyle name="Vírgula 3 2 9" xfId="402"/>
    <cellStyle name="Vírgula 3 3" xfId="185"/>
    <cellStyle name="Vírgula 3 3 2" xfId="231"/>
    <cellStyle name="Vírgula 3 3 2 2" xfId="261"/>
    <cellStyle name="Vírgula 3 3 2 2 2" xfId="389"/>
    <cellStyle name="Vírgula 3 3 2 2 3" xfId="325"/>
    <cellStyle name="Vírgula 3 3 2 3" xfId="360"/>
    <cellStyle name="Vírgula 3 3 2 4" xfId="296"/>
    <cellStyle name="Vírgula 3 3 3" xfId="247"/>
    <cellStyle name="Vírgula 3 3 3 2" xfId="375"/>
    <cellStyle name="Vírgula 3 3 3 3" xfId="311"/>
    <cellStyle name="Vírgula 3 3 4" xfId="342"/>
    <cellStyle name="Vírgula 3 3 5" xfId="278"/>
    <cellStyle name="Vírgula 3 3 6" xfId="211"/>
    <cellStyle name="Vírgula 3 4" xfId="220"/>
    <cellStyle name="Vírgula 3 4 2" xfId="252"/>
    <cellStyle name="Vírgula 3 4 2 2" xfId="380"/>
    <cellStyle name="Vírgula 3 4 2 3" xfId="316"/>
    <cellStyle name="Vírgula 3 4 3" xfId="349"/>
    <cellStyle name="Vírgula 3 4 4" xfId="285"/>
    <cellStyle name="Vírgula 3 5" xfId="238"/>
    <cellStyle name="Vírgula 3 5 2" xfId="366"/>
    <cellStyle name="Vírgula 3 5 3" xfId="302"/>
    <cellStyle name="Vírgula 3 6" xfId="331"/>
    <cellStyle name="Vírgula 3 7" xfId="267"/>
    <cellStyle name="Vírgula 3 8" xfId="200"/>
    <cellStyle name="Vírgula 3 9" xfId="395"/>
    <cellStyle name="Vírgula 4" xfId="54"/>
    <cellStyle name="Vírgula 4 2" xfId="184"/>
    <cellStyle name="Vírgula 4 2 2" xfId="230"/>
    <cellStyle name="Vírgula 4 2 2 2" xfId="260"/>
    <cellStyle name="Vírgula 4 2 2 2 2" xfId="388"/>
    <cellStyle name="Vírgula 4 2 2 2 3" xfId="324"/>
    <cellStyle name="Vírgula 4 2 2 3" xfId="359"/>
    <cellStyle name="Vírgula 4 2 2 4" xfId="295"/>
    <cellStyle name="Vírgula 4 2 3" xfId="246"/>
    <cellStyle name="Vírgula 4 2 3 2" xfId="374"/>
    <cellStyle name="Vírgula 4 2 3 3" xfId="310"/>
    <cellStyle name="Vírgula 4 2 4" xfId="341"/>
    <cellStyle name="Vírgula 4 2 5" xfId="277"/>
    <cellStyle name="Vírgula 4 2 6" xfId="210"/>
    <cellStyle name="Vírgula 5" xfId="171"/>
    <cellStyle name="Vírgula 5 2" xfId="222"/>
    <cellStyle name="Vírgula 5 2 2" xfId="254"/>
    <cellStyle name="Vírgula 5 2 2 2" xfId="382"/>
    <cellStyle name="Vírgula 5 2 2 3" xfId="318"/>
    <cellStyle name="Vírgula 5 2 3" xfId="351"/>
    <cellStyle name="Vírgula 5 2 4" xfId="287"/>
    <cellStyle name="Vírgula 5 3" xfId="240"/>
    <cellStyle name="Vírgula 5 3 2" xfId="368"/>
    <cellStyle name="Vírgula 5 3 3" xfId="304"/>
    <cellStyle name="Vírgula 5 4" xfId="333"/>
    <cellStyle name="Vírgula 5 5" xfId="269"/>
    <cellStyle name="Vírgula 5 6" xfId="202"/>
    <cellStyle name="Vírgula 5 7" xfId="397"/>
    <cellStyle name="Vírgula 6" xfId="179"/>
    <cellStyle name="Vírgula 6 2" xfId="225"/>
    <cellStyle name="Vírgula 6 2 2" xfId="256"/>
    <cellStyle name="Vírgula 6 2 2 2" xfId="384"/>
    <cellStyle name="Vírgula 6 2 2 3" xfId="320"/>
    <cellStyle name="Vírgula 6 2 3" xfId="354"/>
    <cellStyle name="Vírgula 6 2 4" xfId="290"/>
    <cellStyle name="Vírgula 6 3" xfId="242"/>
    <cellStyle name="Vírgula 6 3 2" xfId="370"/>
    <cellStyle name="Vírgula 6 3 3" xfId="306"/>
    <cellStyle name="Vírgula 6 4" xfId="336"/>
    <cellStyle name="Vírgula 6 5" xfId="272"/>
    <cellStyle name="Vírgula 6 6" xfId="205"/>
    <cellStyle name="Vírgula 6 7" xfId="400"/>
    <cellStyle name="Vírgula 7" xfId="187"/>
    <cellStyle name="Vírgula 7 2" xfId="233"/>
    <cellStyle name="Vírgula 7 2 2" xfId="263"/>
    <cellStyle name="Vírgula 7 2 2 2" xfId="391"/>
    <cellStyle name="Vírgula 7 2 2 3" xfId="327"/>
    <cellStyle name="Vírgula 7 2 3" xfId="362"/>
    <cellStyle name="Vírgula 7 2 4" xfId="298"/>
    <cellStyle name="Vírgula 7 3" xfId="249"/>
    <cellStyle name="Vírgula 7 3 2" xfId="377"/>
    <cellStyle name="Vírgula 7 3 3" xfId="313"/>
    <cellStyle name="Vírgula 7 4" xfId="344"/>
    <cellStyle name="Vírgula 7 5" xfId="280"/>
    <cellStyle name="Vírgula 7 6" xfId="213"/>
    <cellStyle name="Vírgula 7 7" xfId="403"/>
    <cellStyle name="Vírgula 8" xfId="198"/>
    <cellStyle name="Vírgula 8 2" xfId="253"/>
    <cellStyle name="Vírgula 8 2 2" xfId="381"/>
    <cellStyle name="Vírgula 8 2 3" xfId="317"/>
    <cellStyle name="Vírgula 8 3" xfId="350"/>
    <cellStyle name="Vírgula 8 4" xfId="286"/>
    <cellStyle name="Vírgula 8 5" xfId="221"/>
    <cellStyle name="Vírgula 9" xfId="239"/>
    <cellStyle name="Vírgula 9 2" xfId="367"/>
    <cellStyle name="Vírgula 9 3" xfId="303"/>
    <cellStyle name="Warning Text" xfId="57"/>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FF7B4"/>
      <color rgb="FF4FA76A"/>
      <color rgb="FFFFCC66"/>
      <color rgb="FFFFFFCC"/>
      <color rgb="FF6EBA86"/>
      <color rgb="FF98F6AE"/>
      <color rgb="FF8DCC7E"/>
      <color rgb="FF6DF38D"/>
      <color rgb="FF4BAC24"/>
      <color rgb="FF0EA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455159</xdr:colOff>
      <xdr:row>6</xdr:row>
      <xdr:rowOff>104776</xdr:rowOff>
    </xdr:from>
    <xdr:to>
      <xdr:col>2</xdr:col>
      <xdr:colOff>921611</xdr:colOff>
      <xdr:row>15</xdr:row>
      <xdr:rowOff>152401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6284" y="1247776"/>
          <a:ext cx="1847577" cy="1771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1028701</xdr:colOff>
      <xdr:row>27</xdr:row>
      <xdr:rowOff>28575</xdr:rowOff>
    </xdr:from>
    <xdr:to>
      <xdr:col>7</xdr:col>
      <xdr:colOff>47626</xdr:colOff>
      <xdr:row>30</xdr:row>
      <xdr:rowOff>63905</xdr:rowOff>
    </xdr:to>
    <xdr:pic>
      <xdr:nvPicPr>
        <xdr:cNvPr id="3" name="Imagem 2"/>
        <xdr:cNvPicPr>
          <a:picLocks noChangeAspect="1"/>
        </xdr:cNvPicPr>
      </xdr:nvPicPr>
      <xdr:blipFill>
        <a:blip xmlns:r="http://schemas.openxmlformats.org/officeDocument/2006/relationships" r:embed="rId1" cstate="print"/>
        <a:stretch>
          <a:fillRect/>
        </a:stretch>
      </xdr:blipFill>
      <xdr:spPr>
        <a:xfrm>
          <a:off x="1638301" y="6448425"/>
          <a:ext cx="3505200" cy="635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27</xdr:row>
      <xdr:rowOff>76200</xdr:rowOff>
    </xdr:from>
    <xdr:to>
      <xdr:col>8</xdr:col>
      <xdr:colOff>11781</xdr:colOff>
      <xdr:row>29</xdr:row>
      <xdr:rowOff>152400</xdr:rowOff>
    </xdr:to>
    <xdr:pic>
      <xdr:nvPicPr>
        <xdr:cNvPr id="5" name="Imagem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6515100"/>
          <a:ext cx="4717131"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5\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5\d\Documents%20and%20Settings\Cassiane\Desktop\CASSIANE\PAVIMENTA&#199;&#195;O\SORRISO\BOA%20ESPERAN&#199;A%20I%20E%20II\PLANILHAS%20DE%20PROJETO\REVISAO%20SETEMBRO\ADI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0.5\Meus%20documentos\DEISE\2005\SINFRA\MODELOS\N.MUTUM-STA%20RITA%20DO%20TRIVELATO%20QUANTITATIVO%20(altera&#231;&#245;es%20do%20Fabi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 val="aterro pontesul"/>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 val="Mat Asf"/>
      <sheetName val="aterro pontesul"/>
      <sheetName val="dmt_ev"/>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 val="aterro pontesul"/>
      <sheetName val="dmt_ev"/>
    </sheetNames>
    <sheetDataSet>
      <sheetData sheetId="0">
        <row r="12">
          <cell r="B12" t="str">
            <v>Firma: AGRIMAT ENGª INDUSTRIA E COMÉRCIO LTDA</v>
          </cell>
        </row>
      </sheetData>
      <sheetData sheetId="1">
        <row r="12">
          <cell r="B12" t="str">
            <v>Firma: AGRIMAT ENGª INDUSTRIA E COMÉRCIO LTDA</v>
          </cell>
        </row>
      </sheetData>
      <sheetData sheetId="2"/>
      <sheetData sheetId="3"/>
      <sheetData sheetId="4">
        <row r="12">
          <cell r="B12" t="str">
            <v>Firma: AGRIMAT ENGª INDUSTRIA E COMÉRCIO LTDA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RELATÓRIO"/>
      <sheetName val="REAJU (2)"/>
      <sheetName val="Plan1"/>
      <sheetName val="Mat Asf"/>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 val="5ª Med"/>
      <sheetName val="INSUMOS_Lab_cienc_"/>
      <sheetName val="INSUMOS_ARQUIBANCADA"/>
      <sheetName val="insumos_Urb_do_páteo_"/>
      <sheetName val="INSUMO_PARA_RAIO"/>
      <sheetName val="INSUMO_MURO"/>
      <sheetName val="Orçamento_(3)"/>
      <sheetName val="Inst__Elet_"/>
      <sheetName val="Rev__"/>
      <sheetName val="Muro_de_fech_"/>
      <sheetName val="Urb_do_páteo"/>
      <sheetName val="Arquib__e_mureta"/>
      <sheetName val="Lab_cienc_"/>
      <sheetName val="Orçamento_(2)"/>
      <sheetName val="RN_CONSTRUÇÕES"/>
      <sheetName val="5ª_Med"/>
      <sheetName val="Solum"/>
      <sheetName val="indice de reajuste"/>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9"/>
  <sheetViews>
    <sheetView showGridLines="0" view="pageBreakPreview" topLeftCell="A19" zoomScaleNormal="100" zoomScaleSheetLayoutView="100" workbookViewId="0">
      <selection activeCell="D27" sqref="D27"/>
    </sheetView>
  </sheetViews>
  <sheetFormatPr defaultRowHeight="15"/>
  <cols>
    <col min="1" max="4" width="20.7109375" customWidth="1"/>
  </cols>
  <sheetData>
    <row r="3" spans="1:4">
      <c r="A3" s="4"/>
      <c r="B3" s="4"/>
      <c r="C3" s="4"/>
      <c r="D3" s="4"/>
    </row>
    <row r="4" spans="1:4">
      <c r="A4" s="4"/>
      <c r="B4" s="4"/>
      <c r="C4" s="4"/>
      <c r="D4" s="4"/>
    </row>
    <row r="5" spans="1:4">
      <c r="A5" s="4"/>
      <c r="B5" s="4"/>
      <c r="C5" s="4"/>
      <c r="D5" s="4"/>
    </row>
    <row r="6" spans="1:4">
      <c r="A6" s="4"/>
      <c r="B6" s="4"/>
      <c r="C6" s="4"/>
      <c r="D6" s="4"/>
    </row>
    <row r="7" spans="1:4">
      <c r="A7" s="6"/>
      <c r="B7" s="6"/>
      <c r="C7" s="1"/>
      <c r="D7" s="3"/>
    </row>
    <row r="8" spans="1:4">
      <c r="A8" s="4"/>
      <c r="B8" s="4"/>
      <c r="C8" s="4"/>
      <c r="D8" s="4"/>
    </row>
    <row r="9" spans="1:4">
      <c r="A9" s="4"/>
      <c r="B9" s="4"/>
      <c r="C9" s="4"/>
      <c r="D9" s="4"/>
    </row>
    <row r="10" spans="1:4">
      <c r="A10" s="4"/>
      <c r="B10" s="4"/>
      <c r="C10" s="4"/>
      <c r="D10" s="4"/>
    </row>
    <row r="11" spans="1:4">
      <c r="A11" s="4"/>
      <c r="B11" s="4"/>
      <c r="C11" s="4"/>
      <c r="D11" s="4"/>
    </row>
    <row r="12" spans="1:4" ht="15" customHeight="1"/>
    <row r="13" spans="1:4" ht="15" customHeight="1"/>
    <row r="14" spans="1:4" ht="15" customHeight="1">
      <c r="A14" s="7"/>
      <c r="B14" s="7"/>
      <c r="C14" s="7"/>
      <c r="D14" s="7"/>
    </row>
    <row r="15" spans="1:4" ht="15.75" customHeight="1">
      <c r="A15" s="7"/>
      <c r="B15" s="7"/>
      <c r="C15" s="7"/>
      <c r="D15" s="7"/>
    </row>
    <row r="16" spans="1:4">
      <c r="A16" s="6"/>
      <c r="B16" s="5"/>
      <c r="C16" s="1"/>
      <c r="D16" s="2"/>
    </row>
    <row r="17" spans="1:4">
      <c r="A17" s="4"/>
      <c r="B17" s="4"/>
      <c r="C17" s="4"/>
      <c r="D17" s="4"/>
    </row>
    <row r="18" spans="1:4">
      <c r="A18" s="4"/>
      <c r="B18" s="4"/>
      <c r="C18" s="4"/>
      <c r="D18" s="4"/>
    </row>
    <row r="19" spans="1:4" ht="15" customHeight="1">
      <c r="A19" s="383" t="s">
        <v>153</v>
      </c>
      <c r="B19" s="383"/>
      <c r="C19" s="383"/>
      <c r="D19" s="383"/>
    </row>
    <row r="20" spans="1:4" ht="15" customHeight="1">
      <c r="A20" s="383"/>
      <c r="B20" s="383"/>
      <c r="C20" s="383"/>
      <c r="D20" s="383"/>
    </row>
    <row r="21" spans="1:4">
      <c r="A21" s="383"/>
      <c r="B21" s="383"/>
      <c r="C21" s="383"/>
      <c r="D21" s="383"/>
    </row>
    <row r="22" spans="1:4">
      <c r="A22" s="383"/>
      <c r="B22" s="383"/>
      <c r="C22" s="383"/>
      <c r="D22" s="383"/>
    </row>
    <row r="23" spans="1:4">
      <c r="A23" s="383"/>
      <c r="B23" s="383"/>
      <c r="C23" s="383"/>
      <c r="D23" s="383"/>
    </row>
    <row r="24" spans="1:4">
      <c r="A24" s="383"/>
      <c r="B24" s="383"/>
      <c r="C24" s="383"/>
      <c r="D24" s="383"/>
    </row>
    <row r="25" spans="1:4">
      <c r="A25" s="383"/>
      <c r="B25" s="383"/>
      <c r="C25" s="383"/>
      <c r="D25" s="383"/>
    </row>
    <row r="26" spans="1:4" ht="15.75">
      <c r="A26" s="4"/>
      <c r="B26" s="4"/>
      <c r="D26" s="15"/>
    </row>
    <row r="27" spans="1:4" ht="15.75">
      <c r="A27" s="4"/>
      <c r="B27" s="4"/>
      <c r="D27" s="9"/>
    </row>
    <row r="28" spans="1:4" ht="15.75">
      <c r="A28" s="4"/>
      <c r="B28" s="4"/>
      <c r="D28" s="9"/>
    </row>
    <row r="29" spans="1:4">
      <c r="A29" s="4"/>
      <c r="B29" s="4"/>
      <c r="C29" s="4"/>
      <c r="D29" s="4"/>
    </row>
    <row r="30" spans="1:4">
      <c r="A30" s="4"/>
      <c r="B30" s="4"/>
      <c r="C30" s="4"/>
      <c r="D30" s="4"/>
    </row>
    <row r="46" spans="1:6">
      <c r="E46" s="4"/>
      <c r="F46" s="4"/>
    </row>
    <row r="47" spans="1:6" ht="15.75">
      <c r="A47" s="64" t="s">
        <v>97</v>
      </c>
      <c r="B47" s="64"/>
      <c r="C47" s="54"/>
      <c r="D47" s="54"/>
      <c r="E47" s="55"/>
      <c r="F47" s="10"/>
    </row>
    <row r="48" spans="1:6" ht="15.75">
      <c r="A48" s="9" t="s">
        <v>295</v>
      </c>
      <c r="B48" s="9"/>
      <c r="C48" s="9"/>
      <c r="D48" s="9"/>
      <c r="E48" s="9"/>
      <c r="F48" s="9"/>
    </row>
    <row r="49" spans="1:6" ht="15.75">
      <c r="A49" s="9" t="s">
        <v>154</v>
      </c>
      <c r="B49" s="9"/>
      <c r="C49" s="9"/>
      <c r="D49" s="9"/>
      <c r="E49" s="4"/>
      <c r="F49" s="4"/>
    </row>
  </sheetData>
  <mergeCells count="1">
    <mergeCell ref="A19:D25"/>
  </mergeCells>
  <printOptions horizontalCentered="1" verticalCentered="1"/>
  <pageMargins left="0.51181102362204722" right="0.51181102362204722" top="0.78740157480314965" bottom="0.78740157480314965" header="0.31496062992125984" footer="0.31496062992125984"/>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view="pageBreakPreview" zoomScale="80" zoomScaleNormal="100" zoomScaleSheetLayoutView="80" workbookViewId="0">
      <selection activeCell="H18" sqref="H18"/>
    </sheetView>
  </sheetViews>
  <sheetFormatPr defaultRowHeight="20.85" customHeight="1"/>
  <cols>
    <col min="1" max="1" width="14.7109375" customWidth="1"/>
    <col min="2" max="2" width="28.5703125" customWidth="1"/>
    <col min="3" max="3" width="4" customWidth="1"/>
    <col min="4" max="4" width="2.7109375" customWidth="1"/>
    <col min="5" max="5" width="9.5703125" customWidth="1"/>
    <col min="6" max="6" width="34.5703125" customWidth="1"/>
    <col min="7" max="7" width="14" customWidth="1"/>
    <col min="8" max="8" width="13.7109375" customWidth="1"/>
    <col min="9" max="9" width="19.140625" bestFit="1" customWidth="1"/>
    <col min="11" max="11" width="10.140625" bestFit="1" customWidth="1"/>
    <col min="13" max="13" width="21.42578125" customWidth="1"/>
    <col min="14" max="14" width="14.85546875" customWidth="1"/>
  </cols>
  <sheetData>
    <row r="1" spans="1:14" ht="20.85" customHeight="1">
      <c r="A1" s="388" t="str">
        <f>Orçamento!A1</f>
        <v xml:space="preserve"> Estacionamento, Passeio Publico e Muro do Centro de Hemodiálise</v>
      </c>
      <c r="B1" s="388"/>
      <c r="C1" s="388"/>
      <c r="D1" s="388"/>
      <c r="E1" s="388"/>
      <c r="F1" s="388"/>
      <c r="G1" s="388"/>
      <c r="H1" s="388"/>
      <c r="I1" s="388"/>
    </row>
    <row r="2" spans="1:14" ht="20.85" customHeight="1">
      <c r="A2" s="388"/>
      <c r="B2" s="388"/>
      <c r="C2" s="388"/>
      <c r="D2" s="388"/>
      <c r="E2" s="388"/>
      <c r="F2" s="388"/>
      <c r="G2" s="388"/>
      <c r="H2" s="388"/>
      <c r="I2" s="388"/>
    </row>
    <row r="3" spans="1:14" ht="21" customHeight="1">
      <c r="A3" s="94" t="str">
        <f>Orçamento!A3</f>
        <v>Proprietário:  Municipio de Sorriso</v>
      </c>
      <c r="B3" s="108"/>
      <c r="C3" s="109"/>
      <c r="D3" s="110"/>
      <c r="E3" s="390" t="s">
        <v>7</v>
      </c>
      <c r="F3" s="390"/>
      <c r="G3" s="98">
        <f>G14</f>
        <v>0</v>
      </c>
      <c r="H3" s="99" t="s">
        <v>9</v>
      </c>
      <c r="I3" s="100">
        <f>Orçamento!J3</f>
        <v>44287</v>
      </c>
    </row>
    <row r="4" spans="1:14" ht="21" customHeight="1">
      <c r="A4" s="94" t="str">
        <f>Orçamento!B4</f>
        <v xml:space="preserve"> Estacionamento, Passeio Publico e Muro do Centro de Hemodiálise</v>
      </c>
      <c r="B4" s="94"/>
      <c r="C4" s="94"/>
      <c r="D4" s="94"/>
      <c r="E4" s="111"/>
      <c r="F4" s="99" t="s">
        <v>8</v>
      </c>
      <c r="G4" s="98">
        <f>G3/B6</f>
        <v>0</v>
      </c>
      <c r="H4" s="99" t="s">
        <v>10</v>
      </c>
      <c r="I4" s="103">
        <f>'BDI - Serviços'!I24</f>
        <v>0.24940000000000001</v>
      </c>
    </row>
    <row r="5" spans="1:14" ht="21" customHeight="1">
      <c r="A5" s="94" t="str">
        <f>Orçamento!A5</f>
        <v>Local:</v>
      </c>
      <c r="B5" s="391" t="str">
        <f>Orçamento!B5</f>
        <v>Local: Avenida Brasil, Esq. Rua São Pedro, Loteamento Villa Romana  - Sorriso MT</v>
      </c>
      <c r="C5" s="391"/>
      <c r="D5" s="391"/>
      <c r="E5" s="391"/>
      <c r="F5" s="391"/>
      <c r="G5" s="391"/>
      <c r="H5" s="104" t="s">
        <v>11</v>
      </c>
      <c r="I5" s="112" t="str">
        <f>Orçamento!J6</f>
        <v>SINAPI - FEV/ 2021</v>
      </c>
    </row>
    <row r="6" spans="1:14" ht="21" customHeight="1">
      <c r="A6" s="94" t="str">
        <f>Orçamento!A6</f>
        <v xml:space="preserve">Área: </v>
      </c>
      <c r="B6" s="106">
        <f>Orçamento!B6</f>
        <v>2111</v>
      </c>
      <c r="C6" s="94"/>
      <c r="D6" s="94"/>
      <c r="E6" s="108"/>
      <c r="F6" s="108"/>
      <c r="G6" s="108"/>
      <c r="H6" s="108"/>
      <c r="I6" s="94"/>
    </row>
    <row r="7" spans="1:14" ht="21" customHeight="1">
      <c r="A7" s="167" t="str">
        <f>Orçamento!A7</f>
        <v>Responsável Técnico: Jessica Tauane Nogueira de Araujo - CREA MT 49704</v>
      </c>
      <c r="B7" s="108"/>
      <c r="C7" s="109"/>
      <c r="D7" s="110"/>
      <c r="E7" s="108"/>
      <c r="F7" s="108"/>
      <c r="G7" s="108"/>
      <c r="H7" s="108"/>
      <c r="I7" s="94"/>
    </row>
    <row r="8" spans="1:14" ht="21" customHeight="1">
      <c r="A8" s="57"/>
      <c r="B8" s="57"/>
      <c r="C8" s="1"/>
      <c r="D8" s="3"/>
      <c r="E8" s="23" t="str">
        <f>Orçamento!E7</f>
        <v>Arredondamentos: Opções → Avançado → Fórmulas → "Definir Precisão Conforme Exibido"</v>
      </c>
      <c r="F8" s="57"/>
      <c r="G8" s="57"/>
      <c r="H8" s="57"/>
      <c r="I8" s="57"/>
    </row>
    <row r="9" spans="1:14" ht="20.85" customHeight="1">
      <c r="A9" s="84" t="s">
        <v>18</v>
      </c>
      <c r="B9" s="389" t="s">
        <v>19</v>
      </c>
      <c r="C9" s="389"/>
      <c r="D9" s="389"/>
      <c r="E9" s="389"/>
      <c r="F9" s="389"/>
      <c r="G9" s="389" t="s">
        <v>20</v>
      </c>
      <c r="H9" s="389"/>
      <c r="I9" s="84" t="s">
        <v>21</v>
      </c>
    </row>
    <row r="10" spans="1:14" ht="20.85" customHeight="1">
      <c r="A10" s="75" t="str">
        <f>Orçamento!C11</f>
        <v>1.0</v>
      </c>
      <c r="B10" s="384" t="str">
        <f>Orçamento!D11</f>
        <v>SERVIÇOS PRELIMINARES</v>
      </c>
      <c r="C10" s="385"/>
      <c r="D10" s="385"/>
      <c r="E10" s="385"/>
      <c r="F10" s="386"/>
      <c r="G10" s="387">
        <f>Orçamento!J18</f>
        <v>0</v>
      </c>
      <c r="H10" s="387"/>
      <c r="I10" s="76" t="e">
        <f>G10/$G$14</f>
        <v>#DIV/0!</v>
      </c>
      <c r="M10" s="136"/>
      <c r="N10" s="137"/>
    </row>
    <row r="11" spans="1:14" ht="20.85" customHeight="1">
      <c r="A11" s="75" t="str">
        <f>Orçamento!C19</f>
        <v>2.0</v>
      </c>
      <c r="B11" s="384" t="str">
        <f>Orçamento!D19</f>
        <v>SERVIÇOS EXTERNOS A EDIFICAÇÃO</v>
      </c>
      <c r="C11" s="385">
        <f>Orçamento!E13</f>
        <v>0</v>
      </c>
      <c r="D11" s="385">
        <f>Orçamento!F13</f>
        <v>0</v>
      </c>
      <c r="E11" s="385">
        <f>Orçamento!G13</f>
        <v>0</v>
      </c>
      <c r="F11" s="386">
        <f>Orçamento!H13</f>
        <v>0</v>
      </c>
      <c r="G11" s="387">
        <f>Orçamento!J26</f>
        <v>0</v>
      </c>
      <c r="H11" s="387"/>
      <c r="I11" s="76" t="e">
        <f>G11/$G$14</f>
        <v>#DIV/0!</v>
      </c>
      <c r="M11" s="136"/>
      <c r="N11" s="137"/>
    </row>
    <row r="12" spans="1:14" ht="20.85" customHeight="1">
      <c r="A12" s="162" t="str">
        <f>Orçamento!C27</f>
        <v>3.0</v>
      </c>
      <c r="B12" s="384" t="str">
        <f>Orçamento!D27</f>
        <v>MUROS</v>
      </c>
      <c r="C12" s="385" t="e">
        <f>Orçamento!#REF!</f>
        <v>#REF!</v>
      </c>
      <c r="D12" s="385" t="e">
        <f>Orçamento!#REF!</f>
        <v>#REF!</v>
      </c>
      <c r="E12" s="385" t="e">
        <f>Orçamento!#REF!</f>
        <v>#REF!</v>
      </c>
      <c r="F12" s="386" t="e">
        <f>Orçamento!#REF!</f>
        <v>#REF!</v>
      </c>
      <c r="G12" s="387">
        <f>Orçamento!J48</f>
        <v>0</v>
      </c>
      <c r="H12" s="387"/>
      <c r="I12" s="76" t="e">
        <f>G12/$G$14</f>
        <v>#DIV/0!</v>
      </c>
      <c r="M12" s="136"/>
      <c r="N12" s="137"/>
    </row>
    <row r="13" spans="1:14" ht="20.85" customHeight="1">
      <c r="A13" s="75" t="str">
        <f>Orçamento!C49</f>
        <v>4.0</v>
      </c>
      <c r="B13" s="384" t="str">
        <f>Orçamento!D49</f>
        <v>SERVIÇOS COMPLEMENTARES FINAIS</v>
      </c>
      <c r="C13" s="385">
        <f>Orçamento!E19</f>
        <v>0</v>
      </c>
      <c r="D13" s="385">
        <f>Orçamento!F19</f>
        <v>0</v>
      </c>
      <c r="E13" s="385">
        <f>Orçamento!G19</f>
        <v>0</v>
      </c>
      <c r="F13" s="386">
        <f>Orçamento!H19</f>
        <v>0</v>
      </c>
      <c r="G13" s="387">
        <f>Orçamento!J51</f>
        <v>0</v>
      </c>
      <c r="H13" s="387"/>
      <c r="I13" s="76" t="e">
        <f>G13/$G$14</f>
        <v>#DIV/0!</v>
      </c>
      <c r="M13" s="136"/>
      <c r="N13" s="137"/>
    </row>
    <row r="14" spans="1:14" ht="39.950000000000003" customHeight="1">
      <c r="A14" s="392" t="s">
        <v>99</v>
      </c>
      <c r="B14" s="393"/>
      <c r="C14" s="393"/>
      <c r="D14" s="393"/>
      <c r="E14" s="393"/>
      <c r="F14" s="394"/>
      <c r="G14" s="395">
        <f>SUM(G10:H13)</f>
        <v>0</v>
      </c>
      <c r="H14" s="395"/>
      <c r="I14" s="79" t="e">
        <f>G14/$G$14</f>
        <v>#DIV/0!</v>
      </c>
      <c r="M14" s="136"/>
    </row>
    <row r="15" spans="1:14" ht="20.85" customHeight="1">
      <c r="A15" s="4"/>
      <c r="B15" s="4"/>
      <c r="C15" s="4"/>
      <c r="D15" s="4"/>
      <c r="E15" s="4"/>
      <c r="F15" s="4"/>
      <c r="G15" s="4"/>
      <c r="H15" s="4"/>
      <c r="I15" s="4"/>
    </row>
    <row r="16" spans="1:14" ht="20.85" customHeight="1">
      <c r="A16" s="4"/>
      <c r="B16" s="4"/>
      <c r="C16" s="4"/>
      <c r="D16" s="4"/>
      <c r="E16" s="4"/>
      <c r="F16" s="4"/>
      <c r="G16" s="4"/>
      <c r="H16" s="4"/>
      <c r="I16" s="4"/>
    </row>
    <row r="17" spans="1:9" ht="20.85" customHeight="1">
      <c r="A17" s="4"/>
      <c r="B17" s="4"/>
      <c r="C17" s="4"/>
      <c r="D17" s="4"/>
      <c r="E17" s="4"/>
      <c r="F17" s="4"/>
      <c r="G17" s="4"/>
      <c r="H17" s="4"/>
      <c r="I17" s="4"/>
    </row>
  </sheetData>
  <mergeCells count="15">
    <mergeCell ref="G12:H12"/>
    <mergeCell ref="B12:F12"/>
    <mergeCell ref="A14:F14"/>
    <mergeCell ref="G14:H14"/>
    <mergeCell ref="B13:F13"/>
    <mergeCell ref="G13:H13"/>
    <mergeCell ref="B11:F11"/>
    <mergeCell ref="G11:H11"/>
    <mergeCell ref="A1:I2"/>
    <mergeCell ref="B9:F9"/>
    <mergeCell ref="G9:H9"/>
    <mergeCell ref="E3:F3"/>
    <mergeCell ref="B5:G5"/>
    <mergeCell ref="B10:F10"/>
    <mergeCell ref="G10:H10"/>
  </mergeCells>
  <pageMargins left="0.59055118110236227" right="0.11811023622047245" top="0.51181102362204722" bottom="0.98425196850393704" header="0.31496062992125984" footer="0.31496062992125984"/>
  <pageSetup paperSize="9" scale="67" orientation="portrait" horizontalDpi="360" verticalDpi="360" r:id="rId1"/>
  <headerFooter>
    <oddFooter>&amp;L&amp;G&amp;C&amp;"-,Negrito"&amp;9Juliana Souza Santos
&amp;"-,Regular" Engenheira Civil 
CREA 1219237280&amp;R&amp;P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60"/>
  <sheetViews>
    <sheetView showGridLines="0" tabSelected="1" view="pageBreakPreview" topLeftCell="A6" zoomScale="85" zoomScaleNormal="80" zoomScaleSheetLayoutView="85" workbookViewId="0">
      <selection activeCell="I21" sqref="I21"/>
    </sheetView>
  </sheetViews>
  <sheetFormatPr defaultRowHeight="17.25"/>
  <cols>
    <col min="1" max="1" width="11" style="16" customWidth="1"/>
    <col min="2" max="2" width="11.28515625" style="16" customWidth="1"/>
    <col min="3" max="3" width="6.7109375" style="22" customWidth="1"/>
    <col min="4" max="4" width="100.7109375" style="20" customWidth="1"/>
    <col min="5" max="5" width="6.7109375" style="16" customWidth="1"/>
    <col min="6" max="6" width="13.5703125" style="21" customWidth="1"/>
    <col min="7" max="7" width="12.7109375" style="21" customWidth="1"/>
    <col min="8" max="8" width="13.7109375" style="21" customWidth="1"/>
    <col min="9" max="9" width="11.7109375" style="16" customWidth="1"/>
    <col min="10" max="10" width="19.7109375" style="21" bestFit="1" customWidth="1"/>
    <col min="11" max="12" width="11" style="66" bestFit="1" customWidth="1"/>
    <col min="13" max="13" width="15.5703125" style="66" bestFit="1" customWidth="1"/>
    <col min="14" max="14" width="57.85546875" style="66" customWidth="1"/>
    <col min="15" max="67" width="9.140625" style="66"/>
    <col min="68" max="111" width="9.140625" style="16"/>
    <col min="112" max="16384" width="9.140625" style="17"/>
  </cols>
  <sheetData>
    <row r="1" spans="1:111" ht="11.1" customHeight="1">
      <c r="A1" s="388" t="str">
        <f>B4</f>
        <v xml:space="preserve"> Estacionamento, Passeio Publico e Muro do Centro de Hemodiálise</v>
      </c>
      <c r="B1" s="388"/>
      <c r="C1" s="388"/>
      <c r="D1" s="388"/>
      <c r="E1" s="388"/>
      <c r="F1" s="388"/>
      <c r="G1" s="388"/>
      <c r="H1" s="388"/>
      <c r="I1" s="388"/>
      <c r="J1" s="388"/>
    </row>
    <row r="2" spans="1:111" ht="11.1" customHeight="1">
      <c r="A2" s="388"/>
      <c r="B2" s="388"/>
      <c r="C2" s="388"/>
      <c r="D2" s="388"/>
      <c r="E2" s="388"/>
      <c r="F2" s="388"/>
      <c r="G2" s="388"/>
      <c r="H2" s="388"/>
      <c r="I2" s="388"/>
      <c r="J2" s="388"/>
    </row>
    <row r="3" spans="1:111" s="73" customFormat="1" ht="21" customHeight="1">
      <c r="A3" s="28" t="s">
        <v>102</v>
      </c>
      <c r="B3" s="28"/>
      <c r="C3" s="29"/>
      <c r="D3" s="77"/>
      <c r="E3" s="113" t="s">
        <v>7</v>
      </c>
      <c r="F3" s="114"/>
      <c r="G3" s="78">
        <f>SUM(J18,J26,J48,J51,)</f>
        <v>0</v>
      </c>
      <c r="H3" s="78"/>
      <c r="I3" s="115" t="s">
        <v>9</v>
      </c>
      <c r="J3" s="134">
        <v>44287</v>
      </c>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row>
    <row r="4" spans="1:111" s="73" customFormat="1" ht="21" customHeight="1">
      <c r="A4" s="104" t="s">
        <v>103</v>
      </c>
      <c r="B4" s="94" t="str">
        <f>MID(Capa!A48,6,200)</f>
        <v xml:space="preserve"> Estacionamento, Passeio Publico e Muro do Centro de Hemodiálise</v>
      </c>
      <c r="C4" s="94"/>
      <c r="D4" s="94"/>
      <c r="E4" s="105"/>
      <c r="F4" s="116" t="s">
        <v>8</v>
      </c>
      <c r="G4" s="106">
        <f>G3/B6</f>
        <v>0</v>
      </c>
      <c r="H4" s="106"/>
      <c r="I4" s="99" t="s">
        <v>112</v>
      </c>
      <c r="J4" s="135">
        <f>'BDI - Serviços'!I24</f>
        <v>0.24940000000000001</v>
      </c>
      <c r="K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row>
    <row r="5" spans="1:111" s="73" customFormat="1" ht="21" customHeight="1">
      <c r="A5" s="104" t="s">
        <v>92</v>
      </c>
      <c r="B5" s="94" t="str">
        <f>Capa!A49</f>
        <v>Local: Avenida Brasil, Esq. Rua São Pedro, Loteamento Villa Romana  - Sorriso MT</v>
      </c>
      <c r="C5" s="117"/>
      <c r="D5" s="118"/>
      <c r="E5" s="119"/>
      <c r="F5" s="106"/>
      <c r="G5" s="106"/>
      <c r="H5" s="106"/>
      <c r="I5" s="99" t="s">
        <v>113</v>
      </c>
      <c r="J5" s="135">
        <f>'BDI-Equipamentos'!I24</f>
        <v>0.1278</v>
      </c>
      <c r="K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row>
    <row r="6" spans="1:111" s="73" customFormat="1" ht="21" customHeight="1">
      <c r="A6" s="120" t="s">
        <v>48</v>
      </c>
      <c r="B6" s="121">
        <v>2111</v>
      </c>
      <c r="C6" s="117"/>
      <c r="D6" s="122"/>
      <c r="E6" s="119"/>
      <c r="F6" s="106"/>
      <c r="G6" s="106"/>
      <c r="H6" s="123"/>
      <c r="I6" s="116" t="s">
        <v>104</v>
      </c>
      <c r="J6" s="94" t="s">
        <v>188</v>
      </c>
      <c r="K6" s="72"/>
      <c r="L6" s="368"/>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row>
    <row r="7" spans="1:111" s="73" customFormat="1" ht="21" customHeight="1">
      <c r="A7" s="167" t="s">
        <v>155</v>
      </c>
      <c r="B7" s="121"/>
      <c r="C7" s="117"/>
      <c r="D7" s="122"/>
      <c r="E7" s="124" t="s">
        <v>100</v>
      </c>
      <c r="F7" s="106"/>
      <c r="G7" s="106"/>
      <c r="H7" s="106"/>
      <c r="I7" s="94"/>
      <c r="J7" s="94"/>
      <c r="K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row>
    <row r="8" spans="1:111" ht="12" customHeight="1">
      <c r="A8" s="83"/>
      <c r="B8" s="83"/>
      <c r="C8" s="82"/>
      <c r="D8" s="85"/>
      <c r="F8" s="8"/>
      <c r="G8" s="8"/>
      <c r="H8" s="19"/>
      <c r="I8" s="83"/>
      <c r="J8" s="8"/>
    </row>
    <row r="9" spans="1:111" ht="12.75" customHeight="1">
      <c r="A9" s="400" t="s">
        <v>6</v>
      </c>
      <c r="B9" s="401" t="s">
        <v>93</v>
      </c>
      <c r="C9" s="400" t="s">
        <v>0</v>
      </c>
      <c r="D9" s="401" t="s">
        <v>1</v>
      </c>
      <c r="E9" s="401" t="s">
        <v>16</v>
      </c>
      <c r="F9" s="402" t="s">
        <v>98</v>
      </c>
      <c r="G9" s="81"/>
      <c r="H9" s="400" t="s">
        <v>2</v>
      </c>
      <c r="I9" s="400"/>
      <c r="J9" s="400"/>
    </row>
    <row r="10" spans="1:111" ht="48" customHeight="1">
      <c r="A10" s="400"/>
      <c r="B10" s="401"/>
      <c r="C10" s="400"/>
      <c r="D10" s="401"/>
      <c r="E10" s="401"/>
      <c r="F10" s="402"/>
      <c r="G10" s="30" t="s">
        <v>91</v>
      </c>
      <c r="H10" s="30" t="s">
        <v>3</v>
      </c>
      <c r="I10" s="80" t="s">
        <v>4</v>
      </c>
      <c r="J10" s="30" t="s">
        <v>5</v>
      </c>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row>
    <row r="11" spans="1:111" s="18" customFormat="1" ht="18" customHeight="1">
      <c r="A11" s="256"/>
      <c r="B11" s="256"/>
      <c r="C11" s="182" t="s">
        <v>22</v>
      </c>
      <c r="D11" s="180" t="s">
        <v>12</v>
      </c>
      <c r="E11" s="256"/>
      <c r="F11" s="257"/>
      <c r="G11" s="257"/>
      <c r="H11" s="257"/>
      <c r="I11" s="256"/>
      <c r="J11" s="257"/>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row>
    <row r="12" spans="1:111" customFormat="1" ht="31.5">
      <c r="A12" s="213" t="str">
        <f>Composição!B4</f>
        <v>PS - 001</v>
      </c>
      <c r="B12" s="213" t="s">
        <v>63</v>
      </c>
      <c r="C12" s="189" t="s">
        <v>24</v>
      </c>
      <c r="D12" s="190" t="str">
        <f>Composição!A5</f>
        <v>PLACA DE OBRA (PARA CONSTRUCAO CIVIL) EM CHAPA GALVANIZADA *N. 22*, ADESIVADA, DE *2,0 X 1,125* M - FORNECIMENTO E INSTALAÇÃO</v>
      </c>
      <c r="E12" s="213" t="s">
        <v>69</v>
      </c>
      <c r="F12" s="178">
        <v>6</v>
      </c>
      <c r="G12" s="171">
        <f t="shared" ref="G12" si="0">$J$4</f>
        <v>0.24940000000000001</v>
      </c>
      <c r="H12" s="11"/>
      <c r="I12" s="71">
        <f t="shared" ref="I12:I17" si="1">H12*(1+G12)</f>
        <v>0</v>
      </c>
      <c r="J12" s="59">
        <f t="shared" ref="J12" si="2">F12*I12</f>
        <v>0</v>
      </c>
    </row>
    <row r="13" spans="1:111" s="185" customFormat="1" ht="16.5">
      <c r="A13" s="258"/>
      <c r="B13" s="258"/>
      <c r="C13" s="259" t="s">
        <v>27</v>
      </c>
      <c r="D13" s="260" t="s">
        <v>15</v>
      </c>
      <c r="E13" s="258"/>
      <c r="F13" s="261"/>
      <c r="G13" s="261"/>
      <c r="H13" s="261"/>
      <c r="I13" s="381"/>
      <c r="J13" s="261"/>
    </row>
    <row r="14" spans="1:111" customFormat="1" ht="15.75">
      <c r="A14" s="204">
        <v>6081</v>
      </c>
      <c r="B14" s="58" t="s">
        <v>13</v>
      </c>
      <c r="C14" s="252" t="s">
        <v>196</v>
      </c>
      <c r="D14" s="205" t="s">
        <v>130</v>
      </c>
      <c r="E14" s="58" t="s">
        <v>68</v>
      </c>
      <c r="F14" s="178">
        <f>'Memória de Cálculo'!E14</f>
        <v>581.46</v>
      </c>
      <c r="G14" s="60">
        <f t="shared" ref="G14:G17" si="3">$J$4</f>
        <v>0.24940000000000001</v>
      </c>
      <c r="H14" s="59"/>
      <c r="I14" s="381">
        <f t="shared" si="1"/>
        <v>0</v>
      </c>
      <c r="J14" s="59">
        <f t="shared" ref="J14:J17" si="4">F14*I14</f>
        <v>0</v>
      </c>
    </row>
    <row r="15" spans="1:111" customFormat="1" ht="15.75">
      <c r="A15" s="204" t="s">
        <v>125</v>
      </c>
      <c r="B15" s="58" t="s">
        <v>63</v>
      </c>
      <c r="C15" s="252" t="s">
        <v>198</v>
      </c>
      <c r="D15" s="205" t="s">
        <v>110</v>
      </c>
      <c r="E15" s="58" t="s">
        <v>68</v>
      </c>
      <c r="F15" s="178">
        <f>'Memória de Cálculo'!E14</f>
        <v>581.46</v>
      </c>
      <c r="G15" s="60">
        <f t="shared" si="3"/>
        <v>0.24940000000000001</v>
      </c>
      <c r="H15" s="59"/>
      <c r="I15" s="381">
        <f t="shared" si="1"/>
        <v>0</v>
      </c>
      <c r="J15" s="59">
        <f t="shared" si="4"/>
        <v>0</v>
      </c>
    </row>
    <row r="16" spans="1:111" s="206" customFormat="1" ht="15.75">
      <c r="A16" s="204">
        <v>100575</v>
      </c>
      <c r="B16" s="58" t="s">
        <v>13</v>
      </c>
      <c r="C16" s="252" t="s">
        <v>199</v>
      </c>
      <c r="D16" s="205" t="s">
        <v>146</v>
      </c>
      <c r="E16" s="58" t="s">
        <v>69</v>
      </c>
      <c r="F16" s="178">
        <v>1032.3599999999999</v>
      </c>
      <c r="G16" s="60">
        <f t="shared" si="3"/>
        <v>0.24940000000000001</v>
      </c>
      <c r="H16" s="59"/>
      <c r="I16" s="381">
        <f t="shared" si="1"/>
        <v>0</v>
      </c>
      <c r="J16" s="59">
        <f t="shared" si="4"/>
        <v>0</v>
      </c>
    </row>
    <row r="17" spans="1:10" customFormat="1" ht="15.75">
      <c r="A17" s="204">
        <v>96622</v>
      </c>
      <c r="B17" s="58" t="s">
        <v>13</v>
      </c>
      <c r="C17" s="252" t="s">
        <v>200</v>
      </c>
      <c r="D17" s="255" t="s">
        <v>140</v>
      </c>
      <c r="E17" s="58" t="s">
        <v>68</v>
      </c>
      <c r="F17" s="178">
        <f>'Memória de Cálculo'!E11</f>
        <v>51.62</v>
      </c>
      <c r="G17" s="60">
        <f t="shared" si="3"/>
        <v>0.24940000000000001</v>
      </c>
      <c r="H17" s="59"/>
      <c r="I17" s="381">
        <f t="shared" si="1"/>
        <v>0</v>
      </c>
      <c r="J17" s="59">
        <f t="shared" si="4"/>
        <v>0</v>
      </c>
    </row>
    <row r="18" spans="1:10" customFormat="1" ht="16.5">
      <c r="A18" s="262"/>
      <c r="B18" s="213"/>
      <c r="C18" s="189"/>
      <c r="D18" s="263"/>
      <c r="E18" s="264"/>
      <c r="F18" s="265"/>
      <c r="G18" s="60"/>
      <c r="H18" s="396" t="s">
        <v>14</v>
      </c>
      <c r="I18" s="396"/>
      <c r="J18" s="315">
        <f>SUM(J12:J17)</f>
        <v>0</v>
      </c>
    </row>
    <row r="19" spans="1:10" customFormat="1" ht="16.5">
      <c r="A19" s="181"/>
      <c r="B19" s="181"/>
      <c r="C19" s="182" t="s">
        <v>36</v>
      </c>
      <c r="D19" s="180" t="s">
        <v>101</v>
      </c>
      <c r="E19" s="181"/>
      <c r="F19" s="183"/>
      <c r="G19" s="183"/>
      <c r="H19" s="183"/>
      <c r="I19" s="184"/>
      <c r="J19" s="183"/>
    </row>
    <row r="20" spans="1:10" customFormat="1" ht="31.5">
      <c r="A20" s="74">
        <v>92398</v>
      </c>
      <c r="B20" s="58" t="s">
        <v>13</v>
      </c>
      <c r="C20" s="252" t="s">
        <v>38</v>
      </c>
      <c r="D20" s="65" t="s">
        <v>147</v>
      </c>
      <c r="E20" s="213" t="s">
        <v>69</v>
      </c>
      <c r="F20" s="178">
        <v>779.54</v>
      </c>
      <c r="G20" s="60">
        <f t="shared" ref="G20:G25" si="5">$J$4</f>
        <v>0.24940000000000001</v>
      </c>
      <c r="H20" s="70"/>
      <c r="I20" s="71">
        <f t="shared" ref="I20:I25" si="6">H20*(1+G20)</f>
        <v>0</v>
      </c>
      <c r="J20" s="59">
        <f t="shared" ref="J20:J25" si="7">F20*I20</f>
        <v>0</v>
      </c>
    </row>
    <row r="21" spans="1:10" s="173" customFormat="1" ht="31.5">
      <c r="A21" s="74">
        <v>94266</v>
      </c>
      <c r="B21" s="58" t="s">
        <v>13</v>
      </c>
      <c r="C21" s="252" t="s">
        <v>40</v>
      </c>
      <c r="D21" s="65" t="s">
        <v>157</v>
      </c>
      <c r="E21" s="213" t="s">
        <v>67</v>
      </c>
      <c r="F21" s="178">
        <f>'Memória de Cálculo'!C21</f>
        <v>89.32</v>
      </c>
      <c r="G21" s="60">
        <f t="shared" si="5"/>
        <v>0.24940000000000001</v>
      </c>
      <c r="H21" s="70"/>
      <c r="I21" s="381">
        <f t="shared" si="6"/>
        <v>0</v>
      </c>
      <c r="J21" s="59">
        <f t="shared" ref="J21" si="8">F21*I21</f>
        <v>0</v>
      </c>
    </row>
    <row r="22" spans="1:10" customFormat="1" ht="15.75">
      <c r="A22" s="175" t="str">
        <f>Composição!B37</f>
        <v>PS - 003</v>
      </c>
      <c r="B22" s="176" t="s">
        <v>63</v>
      </c>
      <c r="C22" s="252" t="s">
        <v>42</v>
      </c>
      <c r="D22" s="177" t="str">
        <f>Composição!$A$38</f>
        <v>PISO PODOTÁTIL, DIRECIONAL OU ALERTA, ASSENTADO SOBRE ARGAMASSA. AF_05/2020</v>
      </c>
      <c r="E22" s="176" t="s">
        <v>67</v>
      </c>
      <c r="F22" s="178">
        <v>107.75</v>
      </c>
      <c r="G22" s="60">
        <f t="shared" si="5"/>
        <v>0.24940000000000001</v>
      </c>
      <c r="H22" s="179"/>
      <c r="I22" s="381">
        <f t="shared" si="6"/>
        <v>0</v>
      </c>
      <c r="J22" s="178">
        <f t="shared" ref="J22" si="9">F22*I22</f>
        <v>0</v>
      </c>
    </row>
    <row r="23" spans="1:10" customFormat="1" ht="15.75">
      <c r="A23" s="213">
        <v>84665</v>
      </c>
      <c r="B23" s="213" t="s">
        <v>17</v>
      </c>
      <c r="C23" s="252" t="s">
        <v>50</v>
      </c>
      <c r="D23" s="212" t="s">
        <v>131</v>
      </c>
      <c r="E23" s="213" t="s">
        <v>69</v>
      </c>
      <c r="F23" s="178">
        <f>'Memória de Cálculo'!G21+'Memória de Cálculo'!E8</f>
        <v>94.16</v>
      </c>
      <c r="G23" s="60">
        <f t="shared" si="5"/>
        <v>0.24940000000000001</v>
      </c>
      <c r="H23" s="11"/>
      <c r="I23" s="381">
        <f t="shared" si="6"/>
        <v>0</v>
      </c>
      <c r="J23" s="11">
        <f t="shared" si="7"/>
        <v>0</v>
      </c>
    </row>
    <row r="24" spans="1:10" customFormat="1" ht="15.75">
      <c r="A24" s="213"/>
      <c r="B24" s="213"/>
      <c r="C24" s="252" t="s">
        <v>201</v>
      </c>
      <c r="D24" s="13" t="s">
        <v>156</v>
      </c>
      <c r="E24" s="213"/>
      <c r="F24" s="178"/>
      <c r="G24" s="60"/>
      <c r="H24" s="11"/>
      <c r="I24" s="381"/>
      <c r="J24" s="11"/>
    </row>
    <row r="25" spans="1:10" customFormat="1" ht="15.75">
      <c r="A25" s="58">
        <v>98504</v>
      </c>
      <c r="B25" s="213" t="s">
        <v>17</v>
      </c>
      <c r="C25" s="252" t="s">
        <v>202</v>
      </c>
      <c r="D25" s="65" t="s">
        <v>111</v>
      </c>
      <c r="E25" s="213" t="s">
        <v>69</v>
      </c>
      <c r="F25" s="178">
        <v>173.03</v>
      </c>
      <c r="G25" s="60">
        <f t="shared" si="5"/>
        <v>0.24940000000000001</v>
      </c>
      <c r="H25" s="70"/>
      <c r="I25" s="381">
        <f t="shared" si="6"/>
        <v>0</v>
      </c>
      <c r="J25" s="11">
        <f t="shared" si="7"/>
        <v>0</v>
      </c>
    </row>
    <row r="26" spans="1:10" s="206" customFormat="1" ht="15.75">
      <c r="A26" s="58"/>
      <c r="B26" s="213"/>
      <c r="C26" s="252"/>
      <c r="D26" s="65"/>
      <c r="E26" s="213"/>
      <c r="F26" s="178"/>
      <c r="G26" s="60"/>
      <c r="H26" s="396" t="s">
        <v>14</v>
      </c>
      <c r="I26" s="396"/>
      <c r="J26" s="315">
        <f>SUM(J20:J25)</f>
        <v>0</v>
      </c>
    </row>
    <row r="27" spans="1:10" s="185" customFormat="1" ht="16.5">
      <c r="A27" s="181"/>
      <c r="B27" s="181"/>
      <c r="C27" s="182" t="s">
        <v>44</v>
      </c>
      <c r="D27" s="313" t="s">
        <v>176</v>
      </c>
      <c r="E27" s="181"/>
      <c r="F27" s="183"/>
      <c r="G27" s="183"/>
      <c r="H27" s="183"/>
      <c r="I27" s="184"/>
      <c r="J27" s="183"/>
    </row>
    <row r="28" spans="1:10" customFormat="1" ht="31.5">
      <c r="A28" s="58"/>
      <c r="B28" s="213"/>
      <c r="C28" s="259" t="s">
        <v>46</v>
      </c>
      <c r="D28" s="267" t="s">
        <v>248</v>
      </c>
      <c r="E28" s="213"/>
      <c r="F28" s="11"/>
      <c r="G28" s="11"/>
      <c r="H28" s="178"/>
      <c r="I28" s="172"/>
      <c r="J28" s="11"/>
    </row>
    <row r="29" spans="1:10" customFormat="1" ht="15.75">
      <c r="A29" s="268">
        <v>93358</v>
      </c>
      <c r="B29" s="213" t="s">
        <v>13</v>
      </c>
      <c r="C29" s="314" t="s">
        <v>224</v>
      </c>
      <c r="D29" s="269" t="s">
        <v>165</v>
      </c>
      <c r="E29" s="197" t="s">
        <v>68</v>
      </c>
      <c r="F29" s="178">
        <f>'Memória de Cálculo'!F42*0.4</f>
        <v>33.479999999999997</v>
      </c>
      <c r="G29" s="171">
        <f t="shared" ref="G29:G47" si="10">$J$4</f>
        <v>0.24940000000000001</v>
      </c>
      <c r="H29" s="202"/>
      <c r="I29" s="71">
        <f>H29*(1+G29)</f>
        <v>0</v>
      </c>
      <c r="J29" s="59">
        <f t="shared" ref="J29:J47" si="11">TRUNC(F29*I29,2)</f>
        <v>0</v>
      </c>
    </row>
    <row r="30" spans="1:10" customFormat="1" ht="31.5">
      <c r="A30" s="268">
        <v>89473</v>
      </c>
      <c r="B30" s="213" t="s">
        <v>13</v>
      </c>
      <c r="C30" s="314" t="s">
        <v>225</v>
      </c>
      <c r="D30" s="269" t="s">
        <v>166</v>
      </c>
      <c r="E30" s="197" t="s">
        <v>69</v>
      </c>
      <c r="F30" s="178">
        <f>'Memória de Cálculo'!F42</f>
        <v>83.71</v>
      </c>
      <c r="G30" s="171">
        <f t="shared" si="10"/>
        <v>0.24940000000000001</v>
      </c>
      <c r="H30" s="202"/>
      <c r="I30" s="381">
        <f t="shared" ref="I30:I38" si="12">H30*(1+G30)</f>
        <v>0</v>
      </c>
      <c r="J30" s="59">
        <f t="shared" si="11"/>
        <v>0</v>
      </c>
    </row>
    <row r="31" spans="1:10" customFormat="1" ht="31.5">
      <c r="A31" s="268">
        <v>94963</v>
      </c>
      <c r="B31" s="213" t="s">
        <v>13</v>
      </c>
      <c r="C31" s="314" t="s">
        <v>226</v>
      </c>
      <c r="D31" s="269" t="s">
        <v>167</v>
      </c>
      <c r="E31" s="197" t="s">
        <v>68</v>
      </c>
      <c r="F31" s="178">
        <f>'Memória de Cálculo'!G76</f>
        <v>1.79</v>
      </c>
      <c r="G31" s="171">
        <f t="shared" si="10"/>
        <v>0.24940000000000001</v>
      </c>
      <c r="H31" s="202"/>
      <c r="I31" s="381">
        <f t="shared" si="12"/>
        <v>0</v>
      </c>
      <c r="J31" s="59">
        <f t="shared" si="11"/>
        <v>0</v>
      </c>
    </row>
    <row r="32" spans="1:10" customFormat="1" ht="24.75" customHeight="1">
      <c r="A32" s="268">
        <v>92873</v>
      </c>
      <c r="B32" s="213" t="s">
        <v>13</v>
      </c>
      <c r="C32" s="314" t="s">
        <v>227</v>
      </c>
      <c r="D32" s="269" t="s">
        <v>168</v>
      </c>
      <c r="E32" s="197" t="s">
        <v>68</v>
      </c>
      <c r="F32" s="178">
        <f>'Memória de Cálculo'!G76</f>
        <v>1.79</v>
      </c>
      <c r="G32" s="171">
        <f t="shared" si="10"/>
        <v>0.24940000000000001</v>
      </c>
      <c r="H32" s="202"/>
      <c r="I32" s="381">
        <f t="shared" si="12"/>
        <v>0</v>
      </c>
      <c r="J32" s="59">
        <f t="shared" si="11"/>
        <v>0</v>
      </c>
    </row>
    <row r="33" spans="1:111" customFormat="1" ht="24.75" customHeight="1">
      <c r="A33" s="268">
        <v>96545</v>
      </c>
      <c r="B33" s="213" t="s">
        <v>13</v>
      </c>
      <c r="C33" s="314" t="s">
        <v>228</v>
      </c>
      <c r="D33" s="269" t="s">
        <v>210</v>
      </c>
      <c r="E33" s="197" t="s">
        <v>65</v>
      </c>
      <c r="F33" s="178">
        <f>'Memória de Cálculo'!G79</f>
        <v>94.47</v>
      </c>
      <c r="G33" s="171">
        <f t="shared" si="10"/>
        <v>0.24940000000000001</v>
      </c>
      <c r="H33" s="202"/>
      <c r="I33" s="381">
        <f t="shared" si="12"/>
        <v>0</v>
      </c>
      <c r="J33" s="59">
        <f t="shared" si="11"/>
        <v>0</v>
      </c>
    </row>
    <row r="34" spans="1:111" customFormat="1" ht="26.25" customHeight="1">
      <c r="A34" s="268">
        <v>96543</v>
      </c>
      <c r="B34" s="213" t="s">
        <v>13</v>
      </c>
      <c r="C34" s="314" t="s">
        <v>229</v>
      </c>
      <c r="D34" s="269" t="s">
        <v>211</v>
      </c>
      <c r="E34" s="197" t="s">
        <v>65</v>
      </c>
      <c r="F34" s="178">
        <f>'Memória de Cálculo'!G82</f>
        <v>36.869999999999997</v>
      </c>
      <c r="G34" s="171">
        <f t="shared" si="10"/>
        <v>0.24940000000000001</v>
      </c>
      <c r="H34" s="202"/>
      <c r="I34" s="381">
        <f t="shared" si="12"/>
        <v>0</v>
      </c>
      <c r="J34" s="59">
        <f t="shared" si="11"/>
        <v>0</v>
      </c>
    </row>
    <row r="35" spans="1:111" customFormat="1" ht="35.1" customHeight="1">
      <c r="A35" s="268">
        <v>101174</v>
      </c>
      <c r="B35" s="213" t="s">
        <v>13</v>
      </c>
      <c r="C35" s="314" t="s">
        <v>230</v>
      </c>
      <c r="D35" s="270" t="s">
        <v>169</v>
      </c>
      <c r="E35" s="271" t="s">
        <v>67</v>
      </c>
      <c r="F35" s="178">
        <f>'Memória de Cálculo'!G62</f>
        <v>39.86</v>
      </c>
      <c r="G35" s="171">
        <f t="shared" si="10"/>
        <v>0.24940000000000001</v>
      </c>
      <c r="H35" s="202"/>
      <c r="I35" s="381">
        <f t="shared" si="12"/>
        <v>0</v>
      </c>
      <c r="J35" s="59">
        <f t="shared" si="11"/>
        <v>0</v>
      </c>
    </row>
    <row r="36" spans="1:111" customFormat="1" ht="37.5" customHeight="1">
      <c r="A36" s="268">
        <v>88487</v>
      </c>
      <c r="B36" s="213" t="s">
        <v>13</v>
      </c>
      <c r="C36" s="314" t="s">
        <v>231</v>
      </c>
      <c r="D36" s="269" t="s">
        <v>170</v>
      </c>
      <c r="E36" s="197" t="s">
        <v>69</v>
      </c>
      <c r="F36" s="178">
        <f>'Memória de Cálculo'!F51</f>
        <v>167.41</v>
      </c>
      <c r="G36" s="171">
        <f t="shared" si="10"/>
        <v>0.24940000000000001</v>
      </c>
      <c r="H36" s="202"/>
      <c r="I36" s="381">
        <f t="shared" si="12"/>
        <v>0</v>
      </c>
      <c r="J36" s="59">
        <f t="shared" si="11"/>
        <v>0</v>
      </c>
    </row>
    <row r="37" spans="1:111" s="360" customFormat="1" ht="45.75" customHeight="1">
      <c r="A37" s="268">
        <v>87547</v>
      </c>
      <c r="B37" s="254" t="s">
        <v>13</v>
      </c>
      <c r="C37" s="314" t="s">
        <v>251</v>
      </c>
      <c r="D37" s="365" t="s">
        <v>257</v>
      </c>
      <c r="E37" s="197" t="s">
        <v>69</v>
      </c>
      <c r="F37" s="361">
        <f>'Memória de Cálculo'!F51</f>
        <v>167.41</v>
      </c>
      <c r="G37" s="171">
        <f t="shared" si="10"/>
        <v>0.24940000000000001</v>
      </c>
      <c r="H37" s="202"/>
      <c r="I37" s="381">
        <f t="shared" si="12"/>
        <v>0</v>
      </c>
      <c r="J37" s="380">
        <f t="shared" si="11"/>
        <v>0</v>
      </c>
    </row>
    <row r="38" spans="1:111" s="206" customFormat="1" ht="35.1" customHeight="1">
      <c r="A38" s="268">
        <v>87894</v>
      </c>
      <c r="B38" s="254" t="s">
        <v>13</v>
      </c>
      <c r="C38" s="314" t="s">
        <v>252</v>
      </c>
      <c r="D38" s="362" t="s">
        <v>249</v>
      </c>
      <c r="E38" s="197" t="s">
        <v>69</v>
      </c>
      <c r="F38" s="178">
        <f>'Memória de Cálculo'!F51</f>
        <v>167.41</v>
      </c>
      <c r="G38" s="171">
        <f t="shared" si="10"/>
        <v>0.24940000000000001</v>
      </c>
      <c r="H38" s="202"/>
      <c r="I38" s="381">
        <f t="shared" si="12"/>
        <v>0</v>
      </c>
      <c r="J38" s="59">
        <f t="shared" si="11"/>
        <v>0</v>
      </c>
    </row>
    <row r="39" spans="1:111" customFormat="1" ht="35.1" customHeight="1">
      <c r="A39" s="268"/>
      <c r="B39" s="213"/>
      <c r="C39" s="272" t="s">
        <v>223</v>
      </c>
      <c r="D39" s="266" t="s">
        <v>246</v>
      </c>
      <c r="E39" s="349"/>
      <c r="F39" s="345"/>
      <c r="G39" s="345"/>
      <c r="H39" s="345"/>
      <c r="I39" s="345"/>
      <c r="J39" s="344"/>
    </row>
    <row r="40" spans="1:111" customFormat="1" ht="35.1" customHeight="1">
      <c r="A40" s="268" t="str">
        <f>Composição!B54</f>
        <v>PS-004</v>
      </c>
      <c r="B40" s="213" t="s">
        <v>63</v>
      </c>
      <c r="C40" s="189" t="s">
        <v>233</v>
      </c>
      <c r="D40" s="269" t="str">
        <f>Composição!A55</f>
        <v xml:space="preserve">MURO DE ARRIMO COM BLOCOS DE CONCRETO ESTRUTURAL, ATE 1,6M DE ALTURA </v>
      </c>
      <c r="E40" s="197" t="s">
        <v>69</v>
      </c>
      <c r="F40" s="178">
        <f>'Memória de Cálculo'!F27</f>
        <v>160.59</v>
      </c>
      <c r="G40" s="171">
        <f t="shared" si="10"/>
        <v>0.24940000000000001</v>
      </c>
      <c r="H40" s="202"/>
      <c r="I40" s="71">
        <f>H40*(1+G40)</f>
        <v>0</v>
      </c>
      <c r="J40" s="59">
        <f t="shared" si="11"/>
        <v>0</v>
      </c>
    </row>
    <row r="41" spans="1:111" s="366" customFormat="1" ht="35.1" customHeight="1">
      <c r="A41" s="268">
        <v>94963</v>
      </c>
      <c r="B41" s="254" t="s">
        <v>13</v>
      </c>
      <c r="C41" s="189" t="s">
        <v>232</v>
      </c>
      <c r="D41" s="273" t="s">
        <v>167</v>
      </c>
      <c r="E41" s="197" t="s">
        <v>68</v>
      </c>
      <c r="F41" s="372">
        <f>'Memória de Cálculo'!G73</f>
        <v>5.68</v>
      </c>
      <c r="G41" s="171">
        <f t="shared" si="10"/>
        <v>0.24940000000000001</v>
      </c>
      <c r="H41" s="202"/>
      <c r="I41" s="381">
        <f t="shared" ref="I41:I42" si="13">H41*(1+G41)</f>
        <v>0</v>
      </c>
      <c r="J41" s="380">
        <f t="shared" si="11"/>
        <v>0</v>
      </c>
    </row>
    <row r="42" spans="1:111" ht="35.1" customHeight="1">
      <c r="A42" s="58">
        <v>101174</v>
      </c>
      <c r="B42" s="213" t="s">
        <v>63</v>
      </c>
      <c r="C42" s="189" t="s">
        <v>234</v>
      </c>
      <c r="D42" s="274" t="s">
        <v>169</v>
      </c>
      <c r="E42" s="213" t="s">
        <v>67</v>
      </c>
      <c r="F42" s="178">
        <f>'Memória de Cálculo'!G65</f>
        <v>107.06</v>
      </c>
      <c r="G42" s="171">
        <f t="shared" si="10"/>
        <v>0.24940000000000001</v>
      </c>
      <c r="H42" s="178"/>
      <c r="I42" s="381">
        <f t="shared" si="13"/>
        <v>0</v>
      </c>
      <c r="J42" s="380">
        <f t="shared" si="11"/>
        <v>0</v>
      </c>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row>
    <row r="43" spans="1:111" ht="35.1" customHeight="1">
      <c r="A43" s="58"/>
      <c r="B43" s="254"/>
      <c r="C43" s="272" t="s">
        <v>245</v>
      </c>
      <c r="D43" s="267" t="s">
        <v>247</v>
      </c>
      <c r="E43" s="333"/>
      <c r="F43" s="168"/>
      <c r="G43" s="168"/>
      <c r="H43" s="168"/>
      <c r="I43" s="168"/>
      <c r="J43" s="334"/>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row>
    <row r="44" spans="1:111" s="206" customFormat="1" ht="35.1" customHeight="1">
      <c r="A44" s="268">
        <v>89473</v>
      </c>
      <c r="B44" s="254" t="s">
        <v>13</v>
      </c>
      <c r="C44" s="189" t="s">
        <v>253</v>
      </c>
      <c r="D44" s="269" t="s">
        <v>166</v>
      </c>
      <c r="E44" s="197" t="s">
        <v>69</v>
      </c>
      <c r="F44" s="178">
        <f>'Memória de Cálculo'!F33</f>
        <v>224.82</v>
      </c>
      <c r="G44" s="171">
        <f t="shared" si="10"/>
        <v>0.24940000000000001</v>
      </c>
      <c r="H44" s="202"/>
      <c r="I44" s="71">
        <f>H44*(1+G44)</f>
        <v>0</v>
      </c>
      <c r="J44" s="59">
        <f t="shared" si="11"/>
        <v>0</v>
      </c>
    </row>
    <row r="45" spans="1:111" s="360" customFormat="1" ht="50.25" customHeight="1">
      <c r="A45" s="268">
        <v>87547</v>
      </c>
      <c r="B45" s="254" t="s">
        <v>13</v>
      </c>
      <c r="C45" s="189" t="s">
        <v>254</v>
      </c>
      <c r="D45" s="376" t="s">
        <v>257</v>
      </c>
      <c r="E45" s="197" t="s">
        <v>69</v>
      </c>
      <c r="F45" s="361">
        <f>'Memória de Cálculo'!F58</f>
        <v>449.65</v>
      </c>
      <c r="G45" s="171">
        <f t="shared" si="10"/>
        <v>0.24940000000000001</v>
      </c>
      <c r="H45" s="202"/>
      <c r="I45" s="381">
        <f t="shared" ref="I45:I47" si="14">H45*(1+G45)</f>
        <v>0</v>
      </c>
      <c r="J45" s="380">
        <f t="shared" si="11"/>
        <v>0</v>
      </c>
    </row>
    <row r="46" spans="1:111" s="206" customFormat="1" ht="35.1" customHeight="1">
      <c r="A46" s="254">
        <v>87894</v>
      </c>
      <c r="B46" s="254" t="s">
        <v>13</v>
      </c>
      <c r="C46" s="189" t="s">
        <v>255</v>
      </c>
      <c r="D46" s="253" t="s">
        <v>250</v>
      </c>
      <c r="E46" s="254" t="s">
        <v>69</v>
      </c>
      <c r="F46" s="178">
        <f>'Memória de Cálculo'!F58</f>
        <v>449.65</v>
      </c>
      <c r="G46" s="171">
        <f t="shared" si="10"/>
        <v>0.24940000000000001</v>
      </c>
      <c r="H46" s="178"/>
      <c r="I46" s="381">
        <f t="shared" si="14"/>
        <v>0</v>
      </c>
      <c r="J46" s="59">
        <f t="shared" si="11"/>
        <v>0</v>
      </c>
    </row>
    <row r="47" spans="1:111" s="206" customFormat="1" ht="35.1" customHeight="1">
      <c r="A47" s="254">
        <v>88487</v>
      </c>
      <c r="B47" s="254" t="s">
        <v>13</v>
      </c>
      <c r="C47" s="189" t="s">
        <v>256</v>
      </c>
      <c r="D47" s="269" t="s">
        <v>170</v>
      </c>
      <c r="E47" s="254" t="s">
        <v>69</v>
      </c>
      <c r="F47" s="178">
        <f>'Memória de Cálculo'!F58</f>
        <v>449.65</v>
      </c>
      <c r="G47" s="171">
        <f t="shared" si="10"/>
        <v>0.24940000000000001</v>
      </c>
      <c r="H47" s="178"/>
      <c r="I47" s="381">
        <f t="shared" si="14"/>
        <v>0</v>
      </c>
      <c r="J47" s="59">
        <f t="shared" si="11"/>
        <v>0</v>
      </c>
    </row>
    <row r="48" spans="1:111" customFormat="1" ht="35.1" customHeight="1">
      <c r="A48" s="74"/>
      <c r="B48" s="275"/>
      <c r="C48" s="276"/>
      <c r="D48" s="277"/>
      <c r="E48" s="275"/>
      <c r="F48" s="278"/>
      <c r="G48" s="278"/>
      <c r="H48" s="403" t="s">
        <v>14</v>
      </c>
      <c r="I48" s="404"/>
      <c r="J48" s="315">
        <f>SUM(J28:J47)</f>
        <v>0</v>
      </c>
    </row>
    <row r="49" spans="1:111" customFormat="1" ht="35.1" customHeight="1">
      <c r="A49" s="181"/>
      <c r="B49" s="181"/>
      <c r="C49" s="182" t="s">
        <v>235</v>
      </c>
      <c r="D49" s="301" t="s">
        <v>107</v>
      </c>
      <c r="E49" s="181"/>
      <c r="F49" s="183"/>
      <c r="G49" s="183"/>
      <c r="H49" s="183"/>
      <c r="I49" s="184"/>
      <c r="J49" s="183"/>
    </row>
    <row r="50" spans="1:111" customFormat="1" ht="25.5" customHeight="1">
      <c r="A50" s="213">
        <v>99811</v>
      </c>
      <c r="B50" s="213" t="s">
        <v>13</v>
      </c>
      <c r="C50" s="189" t="s">
        <v>236</v>
      </c>
      <c r="D50" s="302" t="s">
        <v>212</v>
      </c>
      <c r="E50" s="213" t="s">
        <v>69</v>
      </c>
      <c r="F50" s="178">
        <v>779.54</v>
      </c>
      <c r="G50" s="171">
        <f>$J$4</f>
        <v>0.24940000000000001</v>
      </c>
      <c r="H50" s="11"/>
      <c r="I50" s="172">
        <f>H50*(1+G50)</f>
        <v>0</v>
      </c>
      <c r="J50" s="11">
        <f>F50*I50</f>
        <v>0</v>
      </c>
    </row>
    <row r="51" spans="1:111" customFormat="1" ht="25.5" customHeight="1">
      <c r="A51" s="264"/>
      <c r="B51" s="264"/>
      <c r="C51" s="279"/>
      <c r="D51" s="263"/>
      <c r="E51" s="264"/>
      <c r="F51" s="265"/>
      <c r="G51" s="265"/>
      <c r="H51" s="403" t="s">
        <v>14</v>
      </c>
      <c r="I51" s="404"/>
      <c r="J51" s="315">
        <f>SUM(J50)</f>
        <v>0</v>
      </c>
    </row>
    <row r="52" spans="1:111" s="73" customFormat="1" ht="35.1" customHeight="1">
      <c r="A52" s="280"/>
      <c r="B52" s="280"/>
      <c r="C52" s="281"/>
      <c r="D52" s="282"/>
      <c r="E52" s="280"/>
      <c r="F52" s="283"/>
      <c r="G52" s="283"/>
      <c r="H52" s="283"/>
      <c r="I52" s="280"/>
      <c r="J52" s="283"/>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row>
    <row r="53" spans="1:111" customFormat="1" ht="35.1" customHeight="1">
      <c r="A53" s="397" t="s">
        <v>99</v>
      </c>
      <c r="B53" s="398"/>
      <c r="C53" s="398"/>
      <c r="D53" s="398"/>
      <c r="E53" s="398"/>
      <c r="F53" s="398"/>
      <c r="G53" s="398"/>
      <c r="H53" s="399"/>
      <c r="I53" s="405">
        <f>SUM(J12:J51)/2</f>
        <v>0</v>
      </c>
      <c r="J53" s="405"/>
    </row>
    <row r="54" spans="1:111" s="4" customFormat="1" ht="35.1" customHeight="1">
      <c r="A54" s="16"/>
      <c r="B54" s="16"/>
      <c r="C54" s="22"/>
      <c r="D54" s="20"/>
      <c r="E54" s="16"/>
      <c r="F54" s="21"/>
      <c r="G54" s="21"/>
      <c r="H54" s="21"/>
      <c r="I54" s="16"/>
      <c r="J54" s="21"/>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row r="55" spans="1:111" s="4" customFormat="1" ht="35.1" customHeight="1">
      <c r="A55" s="16"/>
      <c r="B55" s="16"/>
      <c r="C55" s="22"/>
      <c r="D55" s="20"/>
      <c r="E55" s="16"/>
      <c r="F55" s="21"/>
      <c r="G55" s="21"/>
      <c r="H55" s="21"/>
      <c r="I55" s="16"/>
      <c r="J55" s="21"/>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row>
    <row r="56" spans="1:111" s="4" customFormat="1" ht="35.1" customHeight="1">
      <c r="A56" s="16"/>
      <c r="B56" s="16"/>
      <c r="C56" s="22"/>
      <c r="D56" s="20"/>
      <c r="E56" s="16"/>
      <c r="F56" s="21"/>
      <c r="G56" s="21"/>
      <c r="H56" s="21"/>
      <c r="I56" s="16"/>
      <c r="J56" s="21"/>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row>
    <row r="58" spans="1:111" ht="35.1" customHeight="1"/>
    <row r="60" spans="1:111">
      <c r="I60" s="17"/>
      <c r="J60" s="17"/>
    </row>
  </sheetData>
  <mergeCells count="14">
    <mergeCell ref="H18:I18"/>
    <mergeCell ref="A53:H53"/>
    <mergeCell ref="A1:J2"/>
    <mergeCell ref="A9:A10"/>
    <mergeCell ref="B9:B10"/>
    <mergeCell ref="C9:C10"/>
    <mergeCell ref="D9:D10"/>
    <mergeCell ref="E9:E10"/>
    <mergeCell ref="F9:F10"/>
    <mergeCell ref="H9:J9"/>
    <mergeCell ref="H48:I48"/>
    <mergeCell ref="I53:J53"/>
    <mergeCell ref="H51:I51"/>
    <mergeCell ref="H26:I26"/>
  </mergeCells>
  <printOptions horizontalCentered="1"/>
  <pageMargins left="0.7" right="0.7" top="0.75" bottom="0.75" header="0.3" footer="0.3"/>
  <pageSetup paperSize="9" scale="63" fitToHeight="0" orientation="landscape" horizontalDpi="360" verticalDpi="360" r:id="rId1"/>
  <headerFooter>
    <oddFooter>&amp;L&amp;G&amp;C&amp;"-,Negrito"&amp;9Juliana Souza Santos
 Engenheira Civil 
CREA 1219237280&amp;R&amp;P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1"/>
  <sheetViews>
    <sheetView showGridLines="0" view="pageBreakPreview" topLeftCell="B63" zoomScale="90" zoomScaleNormal="90" zoomScaleSheetLayoutView="90" zoomScalePageLayoutView="130" workbookViewId="0">
      <selection activeCell="I84" sqref="I84"/>
    </sheetView>
  </sheetViews>
  <sheetFormatPr defaultRowHeight="15.75"/>
  <cols>
    <col min="1" max="1" width="15.42578125" style="145" bestFit="1" customWidth="1"/>
    <col min="2" max="2" width="20.7109375" style="45" customWidth="1"/>
    <col min="3" max="3" width="24" style="45" customWidth="1"/>
    <col min="4" max="4" width="3.5703125" style="45" bestFit="1" customWidth="1"/>
    <col min="5" max="5" width="26.42578125" style="45" customWidth="1"/>
    <col min="6" max="6" width="6" style="52" customWidth="1"/>
    <col min="7" max="7" width="10.5703125" style="52" bestFit="1" customWidth="1"/>
    <col min="8" max="8" width="15.28515625" style="52" bestFit="1" customWidth="1"/>
    <col min="9" max="9" width="14.28515625" style="52" bestFit="1" customWidth="1"/>
    <col min="10" max="12" width="9.140625" style="45"/>
    <col min="13" max="13" width="53.7109375" style="45" customWidth="1"/>
    <col min="14" max="14" width="48.140625" style="45" customWidth="1"/>
    <col min="15" max="15" width="9.140625" style="45"/>
    <col min="16" max="16" width="35.140625" style="45" customWidth="1"/>
    <col min="17" max="16384" width="9.140625" style="45"/>
  </cols>
  <sheetData>
    <row r="1" spans="1:9">
      <c r="A1" s="462" t="s">
        <v>79</v>
      </c>
      <c r="B1" s="462"/>
      <c r="C1" s="462"/>
      <c r="D1" s="462"/>
      <c r="E1" s="462"/>
      <c r="F1" s="462"/>
      <c r="G1" s="462"/>
      <c r="H1" s="462"/>
      <c r="I1" s="463"/>
    </row>
    <row r="2" spans="1:9">
      <c r="A2" s="462"/>
      <c r="B2" s="462"/>
      <c r="C2" s="462"/>
      <c r="D2" s="462"/>
      <c r="E2" s="462"/>
      <c r="F2" s="462"/>
      <c r="G2" s="462"/>
      <c r="H2" s="462"/>
      <c r="I2" s="463"/>
    </row>
    <row r="3" spans="1:9">
      <c r="B3" s="466"/>
      <c r="C3" s="466"/>
      <c r="D3" s="466"/>
      <c r="E3" s="466"/>
      <c r="F3" s="466"/>
      <c r="G3" s="466"/>
      <c r="H3" s="466"/>
      <c r="I3" s="466"/>
    </row>
    <row r="4" spans="1:9" ht="15.75" customHeight="1">
      <c r="A4" s="146" t="s">
        <v>119</v>
      </c>
      <c r="B4" s="467" t="s">
        <v>118</v>
      </c>
      <c r="C4" s="464"/>
      <c r="D4" s="464"/>
      <c r="E4" s="464"/>
      <c r="F4" s="468" t="s">
        <v>70</v>
      </c>
      <c r="G4" s="469"/>
      <c r="H4" s="470"/>
      <c r="I4" s="470"/>
    </row>
    <row r="5" spans="1:9" ht="45" customHeight="1">
      <c r="A5" s="464" t="s">
        <v>116</v>
      </c>
      <c r="B5" s="464"/>
      <c r="C5" s="464"/>
      <c r="D5" s="464"/>
      <c r="E5" s="464"/>
      <c r="F5" s="464"/>
      <c r="G5" s="464"/>
      <c r="H5" s="464"/>
      <c r="I5" s="464"/>
    </row>
    <row r="6" spans="1:9">
      <c r="A6" s="465"/>
      <c r="B6" s="465"/>
      <c r="C6" s="465"/>
      <c r="D6" s="465"/>
      <c r="E6" s="465"/>
      <c r="F6" s="465"/>
      <c r="G6" s="465"/>
      <c r="H6" s="465"/>
      <c r="I6" s="465"/>
    </row>
    <row r="7" spans="1:9" ht="15.75" customHeight="1">
      <c r="A7" s="456" t="s">
        <v>117</v>
      </c>
      <c r="B7" s="456"/>
      <c r="C7" s="456"/>
      <c r="D7" s="456"/>
      <c r="E7" s="456"/>
      <c r="F7" s="456"/>
      <c r="G7" s="456"/>
      <c r="H7" s="456"/>
      <c r="I7" s="456"/>
    </row>
    <row r="8" spans="1:9" ht="31.5">
      <c r="A8" s="148" t="s">
        <v>108</v>
      </c>
      <c r="B8" s="458" t="s">
        <v>62</v>
      </c>
      <c r="C8" s="458"/>
      <c r="D8" s="458"/>
      <c r="E8" s="458"/>
      <c r="F8" s="46" t="s">
        <v>64</v>
      </c>
      <c r="G8" s="47" t="s">
        <v>71</v>
      </c>
      <c r="H8" s="47" t="s">
        <v>72</v>
      </c>
      <c r="I8" s="48" t="s">
        <v>73</v>
      </c>
    </row>
    <row r="9" spans="1:9" ht="15.75" customHeight="1">
      <c r="A9" s="147">
        <v>88262</v>
      </c>
      <c r="B9" s="456" t="s">
        <v>96</v>
      </c>
      <c r="C9" s="456"/>
      <c r="D9" s="456"/>
      <c r="E9" s="456"/>
      <c r="F9" s="49" t="s">
        <v>66</v>
      </c>
      <c r="G9" s="67">
        <v>1</v>
      </c>
      <c r="H9" s="68">
        <v>16.59</v>
      </c>
      <c r="I9" s="68">
        <f>G9*H9</f>
        <v>16.59</v>
      </c>
    </row>
    <row r="10" spans="1:9" ht="15.75" customHeight="1">
      <c r="A10" s="147">
        <v>88316</v>
      </c>
      <c r="B10" s="456" t="s">
        <v>94</v>
      </c>
      <c r="C10" s="456"/>
      <c r="D10" s="456"/>
      <c r="E10" s="456"/>
      <c r="F10" s="49" t="s">
        <v>66</v>
      </c>
      <c r="G10" s="67">
        <v>2</v>
      </c>
      <c r="H10" s="68">
        <v>13.34</v>
      </c>
      <c r="I10" s="68">
        <f>G10*H10</f>
        <v>26.68</v>
      </c>
    </row>
    <row r="11" spans="1:9">
      <c r="A11" s="147"/>
      <c r="B11" s="454" t="s">
        <v>74</v>
      </c>
      <c r="C11" s="454"/>
      <c r="D11" s="454"/>
      <c r="E11" s="454"/>
      <c r="F11" s="454"/>
      <c r="G11" s="455"/>
      <c r="H11" s="454"/>
      <c r="I11" s="50">
        <f>SUM(I9:I10)</f>
        <v>43.27</v>
      </c>
    </row>
    <row r="12" spans="1:9">
      <c r="A12" s="147"/>
      <c r="B12" s="456"/>
      <c r="C12" s="456"/>
      <c r="D12" s="456"/>
      <c r="E12" s="456"/>
      <c r="F12" s="456"/>
      <c r="G12" s="457"/>
      <c r="H12" s="456"/>
      <c r="I12" s="456"/>
    </row>
    <row r="13" spans="1:9" ht="31.5">
      <c r="A13" s="148" t="s">
        <v>108</v>
      </c>
      <c r="B13" s="458" t="s">
        <v>75</v>
      </c>
      <c r="C13" s="458"/>
      <c r="D13" s="458"/>
      <c r="E13" s="458"/>
      <c r="F13" s="46" t="s">
        <v>64</v>
      </c>
      <c r="G13" s="47" t="s">
        <v>76</v>
      </c>
      <c r="H13" s="47" t="s">
        <v>72</v>
      </c>
      <c r="I13" s="48" t="s">
        <v>73</v>
      </c>
    </row>
    <row r="14" spans="1:9" ht="32.25" customHeight="1">
      <c r="A14" s="149">
        <v>94962</v>
      </c>
      <c r="B14" s="459" t="s">
        <v>120</v>
      </c>
      <c r="C14" s="460"/>
      <c r="D14" s="460"/>
      <c r="E14" s="461"/>
      <c r="F14" s="49" t="s">
        <v>68</v>
      </c>
      <c r="G14" s="67">
        <v>0.01</v>
      </c>
      <c r="H14" s="68">
        <v>278.94</v>
      </c>
      <c r="I14" s="68">
        <f>G14*H14</f>
        <v>2.79</v>
      </c>
    </row>
    <row r="15" spans="1:9" ht="31.5" customHeight="1">
      <c r="A15" s="149">
        <v>4417</v>
      </c>
      <c r="B15" s="459" t="s">
        <v>121</v>
      </c>
      <c r="C15" s="460"/>
      <c r="D15" s="460"/>
      <c r="E15" s="461"/>
      <c r="F15" s="49" t="s">
        <v>67</v>
      </c>
      <c r="G15" s="67">
        <v>1</v>
      </c>
      <c r="H15" s="68">
        <v>3.26</v>
      </c>
      <c r="I15" s="68">
        <f t="shared" ref="I15:I18" si="0">G15*H15</f>
        <v>3.26</v>
      </c>
    </row>
    <row r="16" spans="1:9" ht="30.75" customHeight="1">
      <c r="A16" s="149">
        <v>4491</v>
      </c>
      <c r="B16" s="459" t="s">
        <v>122</v>
      </c>
      <c r="C16" s="460"/>
      <c r="D16" s="460"/>
      <c r="E16" s="461"/>
      <c r="F16" s="49" t="s">
        <v>67</v>
      </c>
      <c r="G16" s="67">
        <v>4</v>
      </c>
      <c r="H16" s="68">
        <v>7.2</v>
      </c>
      <c r="I16" s="68">
        <f t="shared" si="0"/>
        <v>28.8</v>
      </c>
    </row>
    <row r="17" spans="1:9" ht="31.5" customHeight="1">
      <c r="A17" s="149">
        <v>4813</v>
      </c>
      <c r="B17" s="459" t="s">
        <v>123</v>
      </c>
      <c r="C17" s="460"/>
      <c r="D17" s="460"/>
      <c r="E17" s="461"/>
      <c r="F17" s="49" t="s">
        <v>69</v>
      </c>
      <c r="G17" s="67">
        <v>1</v>
      </c>
      <c r="H17" s="68">
        <v>200</v>
      </c>
      <c r="I17" s="68">
        <f t="shared" si="0"/>
        <v>200</v>
      </c>
    </row>
    <row r="18" spans="1:9" ht="15.75" customHeight="1">
      <c r="A18" s="149">
        <v>5075</v>
      </c>
      <c r="B18" s="459" t="s">
        <v>124</v>
      </c>
      <c r="C18" s="460"/>
      <c r="D18" s="460"/>
      <c r="E18" s="461"/>
      <c r="F18" s="49" t="s">
        <v>65</v>
      </c>
      <c r="G18" s="67">
        <v>0.11</v>
      </c>
      <c r="H18" s="68">
        <v>13.02</v>
      </c>
      <c r="I18" s="68">
        <f t="shared" si="0"/>
        <v>1.43</v>
      </c>
    </row>
    <row r="19" spans="1:9">
      <c r="A19" s="147"/>
      <c r="B19" s="454" t="s">
        <v>77</v>
      </c>
      <c r="C19" s="454"/>
      <c r="D19" s="454"/>
      <c r="E19" s="454"/>
      <c r="F19" s="454"/>
      <c r="G19" s="455"/>
      <c r="H19" s="454"/>
      <c r="I19" s="50">
        <f>SUM(I14:I18)</f>
        <v>236.28</v>
      </c>
    </row>
    <row r="20" spans="1:9">
      <c r="A20" s="147"/>
      <c r="B20" s="456"/>
      <c r="C20" s="456"/>
      <c r="D20" s="456"/>
      <c r="E20" s="456"/>
      <c r="F20" s="456"/>
      <c r="G20" s="457"/>
      <c r="H20" s="456"/>
      <c r="I20" s="456"/>
    </row>
    <row r="21" spans="1:9" ht="15.75" customHeight="1">
      <c r="A21" s="479" t="s">
        <v>78</v>
      </c>
      <c r="B21" s="480"/>
      <c r="C21" s="480"/>
      <c r="D21" s="480"/>
      <c r="E21" s="480"/>
      <c r="F21" s="480"/>
      <c r="G21" s="480"/>
      <c r="H21" s="481"/>
      <c r="I21" s="51">
        <f>I11+I19</f>
        <v>279.55</v>
      </c>
    </row>
    <row r="22" spans="1:9" ht="15.75" customHeight="1">
      <c r="A22" s="150"/>
      <c r="B22" s="151"/>
      <c r="C22" s="151"/>
      <c r="D22" s="151"/>
      <c r="E22" s="151"/>
      <c r="F22" s="151"/>
      <c r="G22" s="152"/>
      <c r="H22" s="151"/>
      <c r="I22" s="153"/>
    </row>
    <row r="23" spans="1:9" s="186" customFormat="1" ht="15.75" customHeight="1">
      <c r="A23" s="191" t="s">
        <v>119</v>
      </c>
      <c r="B23" s="485" t="s">
        <v>126</v>
      </c>
      <c r="C23" s="483"/>
      <c r="D23" s="483"/>
      <c r="E23" s="483"/>
      <c r="F23" s="486" t="s">
        <v>171</v>
      </c>
      <c r="G23" s="487"/>
      <c r="H23" s="488"/>
      <c r="I23" s="488"/>
    </row>
    <row r="24" spans="1:9" s="186" customFormat="1" ht="15.75" customHeight="1">
      <c r="A24" s="483" t="s">
        <v>127</v>
      </c>
      <c r="B24" s="483"/>
      <c r="C24" s="483"/>
      <c r="D24" s="483"/>
      <c r="E24" s="483"/>
      <c r="F24" s="483"/>
      <c r="G24" s="483"/>
      <c r="H24" s="483"/>
      <c r="I24" s="483"/>
    </row>
    <row r="25" spans="1:9" s="186" customFormat="1" ht="15.75" customHeight="1">
      <c r="A25" s="484"/>
      <c r="B25" s="484"/>
      <c r="C25" s="484"/>
      <c r="D25" s="484"/>
      <c r="E25" s="484"/>
      <c r="F25" s="484"/>
      <c r="G25" s="484"/>
      <c r="H25" s="484"/>
      <c r="I25" s="484"/>
    </row>
    <row r="26" spans="1:9" s="186" customFormat="1" ht="15.75" customHeight="1">
      <c r="A26" s="471" t="s">
        <v>128</v>
      </c>
      <c r="B26" s="471"/>
      <c r="C26" s="471"/>
      <c r="D26" s="471"/>
      <c r="E26" s="471"/>
      <c r="F26" s="471"/>
      <c r="G26" s="471"/>
      <c r="H26" s="471"/>
      <c r="I26" s="471"/>
    </row>
    <row r="27" spans="1:9" s="186" customFormat="1" ht="15.75" customHeight="1">
      <c r="A27" s="192" t="s">
        <v>108</v>
      </c>
      <c r="B27" s="473" t="s">
        <v>62</v>
      </c>
      <c r="C27" s="473"/>
      <c r="D27" s="473"/>
      <c r="E27" s="473"/>
      <c r="F27" s="193" t="s">
        <v>64</v>
      </c>
      <c r="G27" s="194" t="s">
        <v>71</v>
      </c>
      <c r="H27" s="194" t="s">
        <v>72</v>
      </c>
      <c r="I27" s="195" t="s">
        <v>73</v>
      </c>
    </row>
    <row r="28" spans="1:9" s="186" customFormat="1" ht="15.75" customHeight="1">
      <c r="A28" s="196">
        <v>88316</v>
      </c>
      <c r="B28" s="471" t="s">
        <v>94</v>
      </c>
      <c r="C28" s="471"/>
      <c r="D28" s="471"/>
      <c r="E28" s="471"/>
      <c r="F28" s="197" t="s">
        <v>66</v>
      </c>
      <c r="G28" s="198">
        <v>0.25</v>
      </c>
      <c r="H28" s="199">
        <v>13.34</v>
      </c>
      <c r="I28" s="199">
        <f>G28*H28</f>
        <v>3.34</v>
      </c>
    </row>
    <row r="29" spans="1:9" s="186" customFormat="1" ht="15.75" customHeight="1">
      <c r="A29" s="196"/>
      <c r="B29" s="477" t="s">
        <v>74</v>
      </c>
      <c r="C29" s="477"/>
      <c r="D29" s="477"/>
      <c r="E29" s="477"/>
      <c r="F29" s="477"/>
      <c r="G29" s="478"/>
      <c r="H29" s="477"/>
      <c r="I29" s="200">
        <f>SUM(I28:I28)</f>
        <v>3.34</v>
      </c>
    </row>
    <row r="30" spans="1:9" s="186" customFormat="1" ht="15.75" customHeight="1">
      <c r="A30" s="196"/>
      <c r="B30" s="471"/>
      <c r="C30" s="471"/>
      <c r="D30" s="471"/>
      <c r="E30" s="471"/>
      <c r="F30" s="471"/>
      <c r="G30" s="472"/>
      <c r="H30" s="471"/>
      <c r="I30" s="471"/>
    </row>
    <row r="31" spans="1:9" s="186" customFormat="1" ht="15.75" customHeight="1">
      <c r="A31" s="192" t="s">
        <v>108</v>
      </c>
      <c r="B31" s="473" t="s">
        <v>75</v>
      </c>
      <c r="C31" s="473"/>
      <c r="D31" s="473"/>
      <c r="E31" s="473"/>
      <c r="F31" s="193" t="s">
        <v>64</v>
      </c>
      <c r="G31" s="194" t="s">
        <v>76</v>
      </c>
      <c r="H31" s="194" t="s">
        <v>72</v>
      </c>
      <c r="I31" s="195" t="s">
        <v>73</v>
      </c>
    </row>
    <row r="32" spans="1:9" s="186" customFormat="1" ht="30" customHeight="1">
      <c r="A32" s="201">
        <v>91277</v>
      </c>
      <c r="B32" s="474" t="s">
        <v>129</v>
      </c>
      <c r="C32" s="475"/>
      <c r="D32" s="475"/>
      <c r="E32" s="476"/>
      <c r="F32" s="202" t="s">
        <v>109</v>
      </c>
      <c r="G32" s="198">
        <v>0.125</v>
      </c>
      <c r="H32" s="199">
        <v>7.99</v>
      </c>
      <c r="I32" s="199">
        <f>G32*H32</f>
        <v>1</v>
      </c>
    </row>
    <row r="33" spans="1:9" s="186" customFormat="1" ht="15.75" customHeight="1">
      <c r="A33" s="196"/>
      <c r="B33" s="477" t="s">
        <v>77</v>
      </c>
      <c r="C33" s="477"/>
      <c r="D33" s="477"/>
      <c r="E33" s="477"/>
      <c r="F33" s="477"/>
      <c r="G33" s="478"/>
      <c r="H33" s="477"/>
      <c r="I33" s="200">
        <f>SUM(I32:I32)</f>
        <v>1</v>
      </c>
    </row>
    <row r="34" spans="1:9" s="186" customFormat="1" ht="15.75" customHeight="1">
      <c r="A34" s="196"/>
      <c r="B34" s="471"/>
      <c r="C34" s="471"/>
      <c r="D34" s="471"/>
      <c r="E34" s="471"/>
      <c r="F34" s="471"/>
      <c r="G34" s="472"/>
      <c r="H34" s="471"/>
      <c r="I34" s="471"/>
    </row>
    <row r="35" spans="1:9" s="186" customFormat="1" ht="15.75" customHeight="1">
      <c r="A35" s="482" t="s">
        <v>78</v>
      </c>
      <c r="B35" s="482"/>
      <c r="C35" s="482"/>
      <c r="D35" s="482"/>
      <c r="E35" s="482"/>
      <c r="F35" s="482"/>
      <c r="G35" s="482"/>
      <c r="H35" s="482"/>
      <c r="I35" s="203">
        <f>I29+I33</f>
        <v>4.34</v>
      </c>
    </row>
    <row r="36" spans="1:9" s="186" customFormat="1">
      <c r="A36" s="187"/>
      <c r="F36" s="188"/>
      <c r="G36" s="188"/>
      <c r="H36" s="188"/>
      <c r="I36" s="188"/>
    </row>
    <row r="37" spans="1:9" s="186" customFormat="1">
      <c r="A37" s="239" t="s">
        <v>119</v>
      </c>
      <c r="B37" s="489" t="s">
        <v>139</v>
      </c>
      <c r="C37" s="490"/>
      <c r="D37" s="490"/>
      <c r="E37" s="490"/>
      <c r="F37" s="491" t="s">
        <v>152</v>
      </c>
      <c r="G37" s="492"/>
      <c r="H37" s="493"/>
      <c r="I37" s="493"/>
    </row>
    <row r="38" spans="1:9" s="186" customFormat="1">
      <c r="A38" s="490" t="s">
        <v>138</v>
      </c>
      <c r="B38" s="490"/>
      <c r="C38" s="490"/>
      <c r="D38" s="490"/>
      <c r="E38" s="490"/>
      <c r="F38" s="490"/>
      <c r="G38" s="490"/>
      <c r="H38" s="490"/>
      <c r="I38" s="490"/>
    </row>
    <row r="39" spans="1:9" s="186" customFormat="1">
      <c r="A39" s="494"/>
      <c r="B39" s="494"/>
      <c r="C39" s="494"/>
      <c r="D39" s="494"/>
      <c r="E39" s="494"/>
      <c r="F39" s="494"/>
      <c r="G39" s="494"/>
      <c r="H39" s="494"/>
      <c r="I39" s="494"/>
    </row>
    <row r="40" spans="1:9" s="186" customFormat="1">
      <c r="A40" s="499" t="s">
        <v>149</v>
      </c>
      <c r="B40" s="499"/>
      <c r="C40" s="499"/>
      <c r="D40" s="499"/>
      <c r="E40" s="499"/>
      <c r="F40" s="499"/>
      <c r="G40" s="499"/>
      <c r="H40" s="499"/>
      <c r="I40" s="499"/>
    </row>
    <row r="41" spans="1:9" s="186" customFormat="1" ht="31.5">
      <c r="A41" s="237" t="s">
        <v>108</v>
      </c>
      <c r="B41" s="504" t="s">
        <v>62</v>
      </c>
      <c r="C41" s="504"/>
      <c r="D41" s="504"/>
      <c r="E41" s="504"/>
      <c r="F41" s="229" t="s">
        <v>64</v>
      </c>
      <c r="G41" s="228" t="s">
        <v>71</v>
      </c>
      <c r="H41" s="228" t="s">
        <v>72</v>
      </c>
      <c r="I41" s="236" t="s">
        <v>73</v>
      </c>
    </row>
    <row r="42" spans="1:9" s="186" customFormat="1">
      <c r="A42" s="231">
        <v>88309</v>
      </c>
      <c r="B42" s="505" t="s">
        <v>95</v>
      </c>
      <c r="C42" s="505"/>
      <c r="D42" s="505"/>
      <c r="E42" s="505"/>
      <c r="F42" s="251" t="s">
        <v>66</v>
      </c>
      <c r="G42" s="230">
        <v>0.437</v>
      </c>
      <c r="H42" s="227">
        <v>16.78</v>
      </c>
      <c r="I42" s="226">
        <f>G42*H42</f>
        <v>7.33</v>
      </c>
    </row>
    <row r="43" spans="1:9" s="186" customFormat="1">
      <c r="A43" s="243">
        <v>88316</v>
      </c>
      <c r="B43" s="505" t="s">
        <v>94</v>
      </c>
      <c r="C43" s="505"/>
      <c r="D43" s="505"/>
      <c r="E43" s="505"/>
      <c r="F43" s="243" t="s">
        <v>66</v>
      </c>
      <c r="G43" s="230">
        <v>0.218</v>
      </c>
      <c r="H43" s="225">
        <v>13.34</v>
      </c>
      <c r="I43" s="226">
        <f>G43*H43</f>
        <v>2.91</v>
      </c>
    </row>
    <row r="44" spans="1:9" s="186" customFormat="1">
      <c r="A44" s="241"/>
      <c r="B44" s="497" t="s">
        <v>74</v>
      </c>
      <c r="C44" s="497"/>
      <c r="D44" s="497"/>
      <c r="E44" s="497"/>
      <c r="F44" s="497"/>
      <c r="G44" s="498"/>
      <c r="H44" s="497"/>
      <c r="I44" s="248">
        <f>SUM(I42:I43)</f>
        <v>10.24</v>
      </c>
    </row>
    <row r="45" spans="1:9" s="186" customFormat="1">
      <c r="A45" s="241"/>
      <c r="B45" s="499"/>
      <c r="C45" s="499"/>
      <c r="D45" s="499"/>
      <c r="E45" s="499"/>
      <c r="F45" s="499"/>
      <c r="G45" s="500"/>
      <c r="H45" s="499"/>
      <c r="I45" s="499"/>
    </row>
    <row r="46" spans="1:9" s="186" customFormat="1" ht="31.5">
      <c r="A46" s="237" t="s">
        <v>108</v>
      </c>
      <c r="B46" s="504" t="s">
        <v>75</v>
      </c>
      <c r="C46" s="504"/>
      <c r="D46" s="504"/>
      <c r="E46" s="504"/>
      <c r="F46" s="229" t="s">
        <v>64</v>
      </c>
      <c r="G46" s="228" t="s">
        <v>76</v>
      </c>
      <c r="H46" s="228" t="s">
        <v>72</v>
      </c>
      <c r="I46" s="236" t="s">
        <v>73</v>
      </c>
    </row>
    <row r="47" spans="1:9" s="186" customFormat="1">
      <c r="A47" s="245">
        <v>1379</v>
      </c>
      <c r="B47" s="506" t="s">
        <v>150</v>
      </c>
      <c r="C47" s="391"/>
      <c r="D47" s="391"/>
      <c r="E47" s="496"/>
      <c r="F47" s="240" t="s">
        <v>65</v>
      </c>
      <c r="G47" s="238">
        <v>0.24</v>
      </c>
      <c r="H47" s="226">
        <v>0.59</v>
      </c>
      <c r="I47" s="226">
        <f>G47*H47</f>
        <v>0.14000000000000001</v>
      </c>
    </row>
    <row r="48" spans="1:9" s="186" customFormat="1">
      <c r="A48" s="245">
        <v>37595</v>
      </c>
      <c r="B48" s="506" t="s">
        <v>151</v>
      </c>
      <c r="C48" s="391"/>
      <c r="D48" s="391"/>
      <c r="E48" s="496"/>
      <c r="F48" s="240" t="s">
        <v>65</v>
      </c>
      <c r="G48" s="238">
        <v>1.2150000000000001</v>
      </c>
      <c r="H48" s="226">
        <v>2.42</v>
      </c>
      <c r="I48" s="226">
        <f t="shared" ref="I48" si="1">G48*H48</f>
        <v>2.94</v>
      </c>
    </row>
    <row r="49" spans="1:10" s="186" customFormat="1">
      <c r="A49" s="224">
        <v>36178</v>
      </c>
      <c r="B49" s="495" t="s">
        <v>197</v>
      </c>
      <c r="C49" s="391"/>
      <c r="D49" s="391"/>
      <c r="E49" s="496"/>
      <c r="F49" s="244" t="s">
        <v>69</v>
      </c>
      <c r="G49" s="238">
        <v>6.25</v>
      </c>
      <c r="H49" s="226">
        <v>11.57</v>
      </c>
      <c r="I49" s="226">
        <f>G49*H49</f>
        <v>72.31</v>
      </c>
    </row>
    <row r="50" spans="1:10" s="186" customFormat="1">
      <c r="A50" s="241"/>
      <c r="B50" s="497" t="s">
        <v>77</v>
      </c>
      <c r="C50" s="497"/>
      <c r="D50" s="497"/>
      <c r="E50" s="497"/>
      <c r="F50" s="497"/>
      <c r="G50" s="498"/>
      <c r="H50" s="497"/>
      <c r="I50" s="248">
        <f>SUM(I47:I49)</f>
        <v>75.39</v>
      </c>
    </row>
    <row r="51" spans="1:10" s="186" customFormat="1">
      <c r="A51" s="241"/>
      <c r="B51" s="499"/>
      <c r="C51" s="499"/>
      <c r="D51" s="499"/>
      <c r="E51" s="499"/>
      <c r="F51" s="499"/>
      <c r="G51" s="500"/>
      <c r="H51" s="499"/>
      <c r="I51" s="499"/>
    </row>
    <row r="52" spans="1:10" s="186" customFormat="1">
      <c r="A52" s="501" t="s">
        <v>78</v>
      </c>
      <c r="B52" s="502"/>
      <c r="C52" s="502"/>
      <c r="D52" s="502"/>
      <c r="E52" s="502"/>
      <c r="F52" s="502"/>
      <c r="G52" s="502"/>
      <c r="H52" s="503"/>
      <c r="I52" s="223">
        <f>I44+I50</f>
        <v>85.63</v>
      </c>
    </row>
    <row r="53" spans="1:10" s="186" customFormat="1">
      <c r="A53" s="187"/>
      <c r="F53" s="188"/>
      <c r="G53" s="188"/>
      <c r="H53" s="188"/>
      <c r="I53" s="188"/>
    </row>
    <row r="54" spans="1:10">
      <c r="A54" s="249" t="s">
        <v>119</v>
      </c>
      <c r="B54" s="430" t="s">
        <v>144</v>
      </c>
      <c r="C54" s="431"/>
      <c r="D54" s="431"/>
      <c r="E54" s="432"/>
      <c r="F54" s="430" t="s">
        <v>203</v>
      </c>
      <c r="G54" s="432"/>
      <c r="H54" s="436" t="s">
        <v>69</v>
      </c>
      <c r="I54" s="437"/>
    </row>
    <row r="55" spans="1:10">
      <c r="A55" s="430" t="s">
        <v>205</v>
      </c>
      <c r="B55" s="431"/>
      <c r="C55" s="431"/>
      <c r="D55" s="431"/>
      <c r="E55" s="431"/>
      <c r="F55" s="431"/>
      <c r="G55" s="431"/>
      <c r="H55" s="431"/>
      <c r="I55" s="432"/>
    </row>
    <row r="56" spans="1:10">
      <c r="A56" s="222"/>
      <c r="B56" s="221"/>
      <c r="C56" s="221"/>
      <c r="D56" s="221"/>
      <c r="E56" s="221"/>
      <c r="F56" s="221"/>
      <c r="G56" s="220"/>
      <c r="H56" s="221"/>
      <c r="I56" s="219"/>
    </row>
    <row r="57" spans="1:10" ht="17.25">
      <c r="A57" s="438" t="s">
        <v>204</v>
      </c>
      <c r="B57" s="439"/>
      <c r="C57" s="439"/>
      <c r="D57" s="439"/>
      <c r="E57" s="439"/>
      <c r="F57" s="439"/>
      <c r="G57" s="439"/>
      <c r="H57" s="439"/>
      <c r="I57" s="440"/>
    </row>
    <row r="58" spans="1:10" ht="31.5">
      <c r="A58" s="235" t="s">
        <v>108</v>
      </c>
      <c r="B58" s="441" t="s">
        <v>62</v>
      </c>
      <c r="C58" s="442"/>
      <c r="D58" s="442"/>
      <c r="E58" s="443"/>
      <c r="F58" s="228" t="s">
        <v>64</v>
      </c>
      <c r="G58" s="228" t="s">
        <v>71</v>
      </c>
      <c r="H58" s="228" t="s">
        <v>72</v>
      </c>
      <c r="I58" s="236" t="s">
        <v>73</v>
      </c>
    </row>
    <row r="59" spans="1:10">
      <c r="A59" s="245">
        <v>88309</v>
      </c>
      <c r="B59" s="444" t="s">
        <v>95</v>
      </c>
      <c r="C59" s="445"/>
      <c r="D59" s="445"/>
      <c r="E59" s="446"/>
      <c r="F59" s="250" t="s">
        <v>66</v>
      </c>
      <c r="G59" s="238">
        <v>0.86</v>
      </c>
      <c r="H59" s="226">
        <v>16.78</v>
      </c>
      <c r="I59" s="226">
        <f>TRUNC((H59*G59),2)</f>
        <v>14.43</v>
      </c>
    </row>
    <row r="60" spans="1:10">
      <c r="A60" s="245">
        <v>88316</v>
      </c>
      <c r="B60" s="444" t="s">
        <v>94</v>
      </c>
      <c r="C60" s="445"/>
      <c r="D60" s="445"/>
      <c r="E60" s="446"/>
      <c r="F60" s="250" t="s">
        <v>66</v>
      </c>
      <c r="G60" s="238">
        <v>0.65310000000000001</v>
      </c>
      <c r="H60" s="226">
        <v>13.34</v>
      </c>
      <c r="I60" s="226">
        <f>TRUNC((H60*G60),2)</f>
        <v>8.7100000000000009</v>
      </c>
    </row>
    <row r="61" spans="1:10">
      <c r="A61" s="447" t="s">
        <v>74</v>
      </c>
      <c r="B61" s="448"/>
      <c r="C61" s="448"/>
      <c r="D61" s="448"/>
      <c r="E61" s="448"/>
      <c r="F61" s="448"/>
      <c r="G61" s="448"/>
      <c r="H61" s="449"/>
      <c r="I61" s="248">
        <f>SUM(I59:I60)</f>
        <v>23.14</v>
      </c>
    </row>
    <row r="62" spans="1:10">
      <c r="A62" s="207"/>
      <c r="B62" s="208"/>
      <c r="C62" s="208"/>
      <c r="D62" s="208"/>
      <c r="E62" s="208"/>
      <c r="F62" s="208"/>
      <c r="G62" s="209"/>
      <c r="H62" s="208"/>
      <c r="I62" s="210"/>
    </row>
    <row r="63" spans="1:10" ht="31.5">
      <c r="A63" s="234" t="s">
        <v>108</v>
      </c>
      <c r="B63" s="450" t="s">
        <v>75</v>
      </c>
      <c r="C63" s="451"/>
      <c r="D63" s="451"/>
      <c r="E63" s="452"/>
      <c r="F63" s="228" t="s">
        <v>64</v>
      </c>
      <c r="G63" s="228" t="s">
        <v>76</v>
      </c>
      <c r="H63" s="228" t="s">
        <v>72</v>
      </c>
      <c r="I63" s="236" t="s">
        <v>73</v>
      </c>
      <c r="J63" s="233"/>
    </row>
    <row r="64" spans="1:10">
      <c r="A64" s="245">
        <v>34580</v>
      </c>
      <c r="B64" s="433" t="s">
        <v>177</v>
      </c>
      <c r="C64" s="434"/>
      <c r="D64" s="434"/>
      <c r="E64" s="435"/>
      <c r="F64" s="250" t="s">
        <v>64</v>
      </c>
      <c r="G64" s="246">
        <v>11.2843</v>
      </c>
      <c r="H64" s="247">
        <v>3.94</v>
      </c>
      <c r="I64" s="226">
        <f>TRUNC((H64*G64),2)</f>
        <v>44.46</v>
      </c>
      <c r="J64" s="233"/>
    </row>
    <row r="65" spans="1:16">
      <c r="A65" s="245">
        <v>87286</v>
      </c>
      <c r="B65" s="433" t="s">
        <v>207</v>
      </c>
      <c r="C65" s="434"/>
      <c r="D65" s="434"/>
      <c r="E65" s="435"/>
      <c r="F65" s="232" t="s">
        <v>68</v>
      </c>
      <c r="G65" s="246">
        <v>2.8000000000000001E-2</v>
      </c>
      <c r="H65" s="247">
        <v>389.06</v>
      </c>
      <c r="I65" s="226">
        <f t="shared" ref="I65:I75" si="2">TRUNC((H65*G65),2)</f>
        <v>10.89</v>
      </c>
    </row>
    <row r="66" spans="1:16">
      <c r="A66" s="245">
        <v>9841</v>
      </c>
      <c r="B66" s="433" t="s">
        <v>178</v>
      </c>
      <c r="C66" s="434"/>
      <c r="D66" s="434"/>
      <c r="E66" s="435"/>
      <c r="F66" s="232" t="s">
        <v>67</v>
      </c>
      <c r="G66" s="246">
        <v>0.2009</v>
      </c>
      <c r="H66" s="247">
        <v>31.27</v>
      </c>
      <c r="I66" s="226">
        <f t="shared" si="2"/>
        <v>6.28</v>
      </c>
    </row>
    <row r="67" spans="1:16" ht="41.25" customHeight="1">
      <c r="A67" s="245">
        <v>38052</v>
      </c>
      <c r="B67" s="433" t="s">
        <v>222</v>
      </c>
      <c r="C67" s="434"/>
      <c r="D67" s="434"/>
      <c r="E67" s="435"/>
      <c r="F67" s="232" t="s">
        <v>67</v>
      </c>
      <c r="G67" s="246">
        <v>0.625</v>
      </c>
      <c r="H67" s="227">
        <v>9.24</v>
      </c>
      <c r="I67" s="226">
        <f t="shared" si="2"/>
        <v>5.77</v>
      </c>
    </row>
    <row r="68" spans="1:16">
      <c r="A68" s="245">
        <v>370</v>
      </c>
      <c r="B68" s="453" t="s">
        <v>179</v>
      </c>
      <c r="C68" s="453"/>
      <c r="D68" s="453"/>
      <c r="E68" s="453"/>
      <c r="F68" s="232" t="s">
        <v>68</v>
      </c>
      <c r="G68" s="246">
        <v>0.43209999999999998</v>
      </c>
      <c r="H68" s="247">
        <v>70</v>
      </c>
      <c r="I68" s="226">
        <f t="shared" si="2"/>
        <v>30.24</v>
      </c>
    </row>
    <row r="69" spans="1:16">
      <c r="A69" s="245">
        <v>96995</v>
      </c>
      <c r="B69" s="433" t="s">
        <v>180</v>
      </c>
      <c r="C69" s="434"/>
      <c r="D69" s="434"/>
      <c r="E69" s="435"/>
      <c r="F69" s="232" t="s">
        <v>68</v>
      </c>
      <c r="G69" s="246">
        <v>0.43209999999999998</v>
      </c>
      <c r="H69" s="247">
        <v>31.99</v>
      </c>
      <c r="I69" s="226">
        <f t="shared" si="2"/>
        <v>13.82</v>
      </c>
    </row>
    <row r="70" spans="1:16">
      <c r="A70" s="245">
        <v>89993</v>
      </c>
      <c r="B70" s="433" t="s">
        <v>181</v>
      </c>
      <c r="C70" s="434"/>
      <c r="D70" s="434"/>
      <c r="E70" s="435"/>
      <c r="F70" s="232" t="s">
        <v>68</v>
      </c>
      <c r="G70" s="246">
        <v>3.4200000000000001E-2</v>
      </c>
      <c r="H70" s="247">
        <v>632.63</v>
      </c>
      <c r="I70" s="226">
        <f t="shared" si="2"/>
        <v>21.63</v>
      </c>
    </row>
    <row r="71" spans="1:16">
      <c r="A71" s="245">
        <v>89994</v>
      </c>
      <c r="B71" s="433" t="s">
        <v>182</v>
      </c>
      <c r="C71" s="434"/>
      <c r="D71" s="434"/>
      <c r="E71" s="435"/>
      <c r="F71" s="232" t="s">
        <v>68</v>
      </c>
      <c r="G71" s="246">
        <v>0.01</v>
      </c>
      <c r="H71" s="247">
        <v>544.33000000000004</v>
      </c>
      <c r="I71" s="226">
        <f t="shared" si="2"/>
        <v>5.44</v>
      </c>
    </row>
    <row r="72" spans="1:16">
      <c r="A72" s="245">
        <v>89995</v>
      </c>
      <c r="B72" s="433" t="s">
        <v>183</v>
      </c>
      <c r="C72" s="434"/>
      <c r="D72" s="434"/>
      <c r="E72" s="435"/>
      <c r="F72" s="232" t="s">
        <v>68</v>
      </c>
      <c r="G72" s="246">
        <v>0.01</v>
      </c>
      <c r="H72" s="247">
        <v>610.04</v>
      </c>
      <c r="I72" s="226">
        <f t="shared" si="2"/>
        <v>6.1</v>
      </c>
    </row>
    <row r="73" spans="1:16">
      <c r="A73" s="245" t="s">
        <v>286</v>
      </c>
      <c r="B73" s="433" t="s">
        <v>281</v>
      </c>
      <c r="C73" s="434"/>
      <c r="D73" s="434"/>
      <c r="E73" s="435"/>
      <c r="F73" s="232" t="s">
        <v>209</v>
      </c>
      <c r="G73" s="246">
        <v>6.7706</v>
      </c>
      <c r="H73" s="227">
        <f>'Mapa de cotação'!I3</f>
        <v>5.63</v>
      </c>
      <c r="I73" s="226">
        <f t="shared" si="2"/>
        <v>38.11</v>
      </c>
    </row>
    <row r="74" spans="1:16">
      <c r="A74" s="245">
        <v>89997</v>
      </c>
      <c r="B74" s="433" t="s">
        <v>206</v>
      </c>
      <c r="C74" s="434"/>
      <c r="D74" s="434"/>
      <c r="E74" s="435"/>
      <c r="F74" s="232" t="s">
        <v>65</v>
      </c>
      <c r="G74" s="246">
        <v>8.8829999999999991</v>
      </c>
      <c r="H74" s="247">
        <v>10.38</v>
      </c>
      <c r="I74" s="226">
        <f t="shared" si="2"/>
        <v>92.2</v>
      </c>
    </row>
    <row r="75" spans="1:16">
      <c r="A75" s="245" t="str">
        <f>B97</f>
        <v>PS-006</v>
      </c>
      <c r="B75" s="433" t="s">
        <v>208</v>
      </c>
      <c r="C75" s="434"/>
      <c r="D75" s="434"/>
      <c r="E75" s="435"/>
      <c r="F75" s="232" t="s">
        <v>65</v>
      </c>
      <c r="G75" s="246">
        <v>1.1961999999999999</v>
      </c>
      <c r="H75" s="227">
        <f>I110</f>
        <v>12.05</v>
      </c>
      <c r="I75" s="226">
        <f t="shared" si="2"/>
        <v>14.41</v>
      </c>
    </row>
    <row r="76" spans="1:16">
      <c r="A76" s="409" t="s">
        <v>77</v>
      </c>
      <c r="B76" s="410"/>
      <c r="C76" s="410"/>
      <c r="D76" s="410"/>
      <c r="E76" s="410"/>
      <c r="F76" s="410"/>
      <c r="G76" s="410"/>
      <c r="H76" s="411"/>
      <c r="I76" s="200">
        <f>SUM(I64:I75)</f>
        <v>289.35000000000002</v>
      </c>
    </row>
    <row r="77" spans="1:16">
      <c r="A77" s="284"/>
      <c r="B77" s="285"/>
      <c r="C77" s="285"/>
      <c r="D77" s="285"/>
      <c r="E77" s="285"/>
      <c r="F77" s="285"/>
      <c r="G77" s="286"/>
      <c r="H77" s="285"/>
      <c r="I77" s="287"/>
      <c r="M77" s="311"/>
      <c r="N77" s="311"/>
      <c r="O77" s="311"/>
      <c r="P77" s="311"/>
    </row>
    <row r="78" spans="1:16">
      <c r="A78" s="412" t="s">
        <v>78</v>
      </c>
      <c r="B78" s="413"/>
      <c r="C78" s="413"/>
      <c r="D78" s="413"/>
      <c r="E78" s="413"/>
      <c r="F78" s="413"/>
      <c r="G78" s="413"/>
      <c r="H78" s="414"/>
      <c r="I78" s="288">
        <f>SUM(I76,I61)</f>
        <v>312.49</v>
      </c>
      <c r="M78" s="311"/>
      <c r="N78" s="311"/>
      <c r="O78" s="311"/>
      <c r="P78" s="311"/>
    </row>
    <row r="79" spans="1:16">
      <c r="A79" s="211"/>
      <c r="B79" s="211"/>
      <c r="C79" s="211"/>
      <c r="D79" s="211"/>
      <c r="E79" s="211"/>
      <c r="F79" s="211"/>
      <c r="G79" s="211"/>
      <c r="H79" s="211"/>
      <c r="I79" s="211"/>
      <c r="M79" s="311"/>
      <c r="N79" s="311"/>
      <c r="O79" s="311"/>
      <c r="P79" s="311"/>
    </row>
    <row r="80" spans="1:16">
      <c r="A80" s="180" t="s">
        <v>119</v>
      </c>
      <c r="B80" s="303" t="s">
        <v>213</v>
      </c>
      <c r="C80" s="304"/>
      <c r="D80" s="304"/>
      <c r="E80" s="305"/>
      <c r="F80" s="415" t="s">
        <v>218</v>
      </c>
      <c r="G80" s="415"/>
      <c r="H80" s="416" t="s">
        <v>67</v>
      </c>
      <c r="I80" s="417"/>
      <c r="M80" s="311"/>
      <c r="N80" s="311"/>
      <c r="O80" s="311"/>
      <c r="P80" s="311"/>
    </row>
    <row r="81" spans="1:16">
      <c r="A81" s="418" t="s">
        <v>184</v>
      </c>
      <c r="B81" s="419"/>
      <c r="C81" s="419"/>
      <c r="D81" s="419"/>
      <c r="E81" s="419"/>
      <c r="F81" s="419"/>
      <c r="G81" s="419"/>
      <c r="H81" s="419"/>
      <c r="I81" s="420"/>
      <c r="M81" s="311"/>
      <c r="N81" s="311"/>
      <c r="O81" s="311"/>
      <c r="P81" s="311"/>
    </row>
    <row r="82" spans="1:16">
      <c r="A82" s="284"/>
      <c r="B82" s="285"/>
      <c r="C82" s="285"/>
      <c r="D82" s="285"/>
      <c r="E82" s="285"/>
      <c r="F82" s="285"/>
      <c r="G82" s="286"/>
      <c r="H82" s="285"/>
      <c r="I82" s="287"/>
      <c r="M82" s="311"/>
      <c r="N82" s="311"/>
      <c r="O82" s="311"/>
      <c r="P82" s="311"/>
    </row>
    <row r="83" spans="1:16" ht="17.25">
      <c r="A83" s="421" t="s">
        <v>185</v>
      </c>
      <c r="B83" s="422"/>
      <c r="C83" s="422"/>
      <c r="D83" s="422"/>
      <c r="E83" s="422"/>
      <c r="F83" s="422"/>
      <c r="G83" s="422"/>
      <c r="H83" s="422"/>
      <c r="I83" s="423"/>
      <c r="M83" s="311"/>
      <c r="N83" s="311"/>
      <c r="O83" s="311"/>
      <c r="P83" s="311"/>
    </row>
    <row r="84" spans="1:16" ht="31.5">
      <c r="A84" s="306" t="s">
        <v>108</v>
      </c>
      <c r="B84" s="424" t="s">
        <v>62</v>
      </c>
      <c r="C84" s="425"/>
      <c r="D84" s="425"/>
      <c r="E84" s="426"/>
      <c r="F84" s="194" t="s">
        <v>64</v>
      </c>
      <c r="G84" s="194" t="s">
        <v>71</v>
      </c>
      <c r="H84" s="194" t="s">
        <v>72</v>
      </c>
      <c r="I84" s="195" t="s">
        <v>73</v>
      </c>
      <c r="M84" s="311"/>
      <c r="N84" s="312"/>
      <c r="O84" s="311"/>
      <c r="P84" s="311"/>
    </row>
    <row r="85" spans="1:16">
      <c r="A85" s="201">
        <v>88309</v>
      </c>
      <c r="B85" s="406" t="s">
        <v>95</v>
      </c>
      <c r="C85" s="407"/>
      <c r="D85" s="407"/>
      <c r="E85" s="408"/>
      <c r="F85" s="197" t="s">
        <v>66</v>
      </c>
      <c r="G85" s="198">
        <v>0.93</v>
      </c>
      <c r="H85" s="199">
        <v>16.78</v>
      </c>
      <c r="I85" s="199">
        <f>TRUNC((H85*G85),2)</f>
        <v>15.6</v>
      </c>
      <c r="M85" s="311"/>
      <c r="N85" s="311"/>
      <c r="O85" s="311"/>
      <c r="P85" s="311"/>
    </row>
    <row r="86" spans="1:16">
      <c r="A86" s="201">
        <v>88316</v>
      </c>
      <c r="B86" s="406" t="s">
        <v>94</v>
      </c>
      <c r="C86" s="407"/>
      <c r="D86" s="407"/>
      <c r="E86" s="408"/>
      <c r="F86" s="197" t="s">
        <v>66</v>
      </c>
      <c r="G86" s="198">
        <v>1.1439999999999999</v>
      </c>
      <c r="H86" s="199">
        <v>13.34</v>
      </c>
      <c r="I86" s="199">
        <f>TRUNC((H86*G86),2)</f>
        <v>15.26</v>
      </c>
      <c r="M86" s="311"/>
      <c r="N86" s="311"/>
      <c r="O86" s="311"/>
      <c r="P86" s="311"/>
    </row>
    <row r="87" spans="1:16">
      <c r="A87" s="409" t="s">
        <v>74</v>
      </c>
      <c r="B87" s="410"/>
      <c r="C87" s="410"/>
      <c r="D87" s="410"/>
      <c r="E87" s="410"/>
      <c r="F87" s="410"/>
      <c r="G87" s="410"/>
      <c r="H87" s="411"/>
      <c r="I87" s="200">
        <f>SUM(I85:I86)</f>
        <v>30.86</v>
      </c>
    </row>
    <row r="88" spans="1:16">
      <c r="A88" s="284"/>
      <c r="B88" s="285"/>
      <c r="C88" s="285"/>
      <c r="D88" s="285"/>
      <c r="E88" s="285"/>
      <c r="F88" s="285"/>
      <c r="G88" s="286"/>
      <c r="H88" s="285"/>
      <c r="I88" s="287"/>
    </row>
    <row r="89" spans="1:16" ht="31.5">
      <c r="A89" s="307" t="s">
        <v>108</v>
      </c>
      <c r="B89" s="427" t="s">
        <v>75</v>
      </c>
      <c r="C89" s="428"/>
      <c r="D89" s="428"/>
      <c r="E89" s="429"/>
      <c r="F89" s="194" t="s">
        <v>64</v>
      </c>
      <c r="G89" s="194" t="s">
        <v>76</v>
      </c>
      <c r="H89" s="194" t="s">
        <v>72</v>
      </c>
      <c r="I89" s="195" t="s">
        <v>73</v>
      </c>
    </row>
    <row r="90" spans="1:16">
      <c r="A90" s="201">
        <v>92794</v>
      </c>
      <c r="B90" s="406" t="s">
        <v>186</v>
      </c>
      <c r="C90" s="407"/>
      <c r="D90" s="407"/>
      <c r="E90" s="408"/>
      <c r="F90" s="197" t="s">
        <v>65</v>
      </c>
      <c r="G90" s="308">
        <v>1.851</v>
      </c>
      <c r="H90" s="309">
        <v>12.17</v>
      </c>
      <c r="I90" s="199">
        <f>TRUNC((H90*G90),2)</f>
        <v>22.52</v>
      </c>
    </row>
    <row r="91" spans="1:16">
      <c r="A91" s="201">
        <v>94970</v>
      </c>
      <c r="B91" s="406" t="s">
        <v>187</v>
      </c>
      <c r="C91" s="407"/>
      <c r="D91" s="407"/>
      <c r="E91" s="408"/>
      <c r="F91" s="310" t="s">
        <v>68</v>
      </c>
      <c r="G91" s="308">
        <v>6.2E-2</v>
      </c>
      <c r="H91" s="309">
        <v>337.65</v>
      </c>
      <c r="I91" s="199">
        <f t="shared" ref="I91" si="3">TRUNC((H91*G91),2)</f>
        <v>20.93</v>
      </c>
    </row>
    <row r="92" spans="1:16">
      <c r="A92" s="409" t="s">
        <v>77</v>
      </c>
      <c r="B92" s="410"/>
      <c r="C92" s="410"/>
      <c r="D92" s="410"/>
      <c r="E92" s="410"/>
      <c r="F92" s="410"/>
      <c r="G92" s="410"/>
      <c r="H92" s="411"/>
      <c r="I92" s="200">
        <f>SUM(I90:I91)</f>
        <v>43.45</v>
      </c>
    </row>
    <row r="93" spans="1:16">
      <c r="A93" s="284"/>
      <c r="B93" s="285"/>
      <c r="C93" s="285"/>
      <c r="D93" s="285"/>
      <c r="E93" s="285"/>
      <c r="F93" s="285"/>
      <c r="G93" s="286"/>
      <c r="H93" s="285"/>
      <c r="I93" s="287"/>
    </row>
    <row r="94" spans="1:16">
      <c r="A94" s="412" t="s">
        <v>78</v>
      </c>
      <c r="B94" s="413"/>
      <c r="C94" s="413"/>
      <c r="D94" s="413"/>
      <c r="E94" s="413"/>
      <c r="F94" s="413"/>
      <c r="G94" s="413"/>
      <c r="H94" s="414"/>
      <c r="I94" s="288">
        <f>SUM(I92,I87)</f>
        <v>74.31</v>
      </c>
    </row>
    <row r="95" spans="1:16">
      <c r="A95" s="187"/>
      <c r="B95" s="186"/>
      <c r="C95" s="186"/>
      <c r="D95" s="186"/>
      <c r="E95" s="186"/>
      <c r="F95" s="188"/>
      <c r="G95" s="188"/>
      <c r="H95" s="188"/>
      <c r="I95" s="188"/>
    </row>
    <row r="96" spans="1:16">
      <c r="A96" s="211"/>
      <c r="B96" s="211"/>
      <c r="C96" s="211"/>
      <c r="D96" s="211"/>
      <c r="E96" s="211"/>
      <c r="F96" s="211"/>
      <c r="G96" s="211"/>
      <c r="H96" s="211"/>
      <c r="I96" s="211"/>
    </row>
    <row r="97" spans="1:9">
      <c r="A97" s="180" t="s">
        <v>119</v>
      </c>
      <c r="B97" s="303" t="s">
        <v>145</v>
      </c>
      <c r="C97" s="304"/>
      <c r="D97" s="304"/>
      <c r="E97" s="305"/>
      <c r="F97" s="415" t="s">
        <v>218</v>
      </c>
      <c r="G97" s="415"/>
      <c r="H97" s="416" t="s">
        <v>67</v>
      </c>
      <c r="I97" s="417"/>
    </row>
    <row r="98" spans="1:9">
      <c r="A98" s="418" t="s">
        <v>219</v>
      </c>
      <c r="B98" s="419"/>
      <c r="C98" s="419"/>
      <c r="D98" s="419"/>
      <c r="E98" s="419"/>
      <c r="F98" s="419"/>
      <c r="G98" s="419"/>
      <c r="H98" s="419"/>
      <c r="I98" s="420"/>
    </row>
    <row r="99" spans="1:9">
      <c r="A99" s="284"/>
      <c r="B99" s="285"/>
      <c r="C99" s="285"/>
      <c r="D99" s="285"/>
      <c r="E99" s="285"/>
      <c r="F99" s="285"/>
      <c r="G99" s="286"/>
      <c r="H99" s="285"/>
      <c r="I99" s="287"/>
    </row>
    <row r="100" spans="1:9" ht="17.25">
      <c r="A100" s="421" t="s">
        <v>220</v>
      </c>
      <c r="B100" s="422"/>
      <c r="C100" s="422"/>
      <c r="D100" s="422"/>
      <c r="E100" s="422"/>
      <c r="F100" s="422"/>
      <c r="G100" s="422"/>
      <c r="H100" s="422"/>
      <c r="I100" s="423"/>
    </row>
    <row r="101" spans="1:9" ht="31.5">
      <c r="A101" s="306" t="s">
        <v>108</v>
      </c>
      <c r="B101" s="424" t="s">
        <v>62</v>
      </c>
      <c r="C101" s="425"/>
      <c r="D101" s="425"/>
      <c r="E101" s="426"/>
      <c r="F101" s="194" t="s">
        <v>64</v>
      </c>
      <c r="G101" s="194" t="s">
        <v>71</v>
      </c>
      <c r="H101" s="194" t="s">
        <v>72</v>
      </c>
      <c r="I101" s="195" t="s">
        <v>73</v>
      </c>
    </row>
    <row r="102" spans="1:9">
      <c r="A102" s="201">
        <v>88309</v>
      </c>
      <c r="B102" s="406" t="s">
        <v>95</v>
      </c>
      <c r="C102" s="407"/>
      <c r="D102" s="407"/>
      <c r="E102" s="408"/>
      <c r="F102" s="197" t="s">
        <v>66</v>
      </c>
      <c r="G102" s="198">
        <v>4.9200000000000001E-2</v>
      </c>
      <c r="H102" s="199">
        <v>16.78</v>
      </c>
      <c r="I102" s="199">
        <f>TRUNC((H102*G102),2)</f>
        <v>0.82</v>
      </c>
    </row>
    <row r="103" spans="1:9">
      <c r="A103" s="201">
        <v>88316</v>
      </c>
      <c r="B103" s="406" t="s">
        <v>94</v>
      </c>
      <c r="C103" s="407"/>
      <c r="D103" s="407"/>
      <c r="E103" s="408"/>
      <c r="F103" s="197" t="s">
        <v>66</v>
      </c>
      <c r="G103" s="198">
        <v>3.4799999999999998E-2</v>
      </c>
      <c r="H103" s="199">
        <v>13.34</v>
      </c>
      <c r="I103" s="199">
        <f>TRUNC((H103*G103),2)</f>
        <v>0.46</v>
      </c>
    </row>
    <row r="104" spans="1:9">
      <c r="A104" s="409" t="s">
        <v>74</v>
      </c>
      <c r="B104" s="410"/>
      <c r="C104" s="410"/>
      <c r="D104" s="410"/>
      <c r="E104" s="410"/>
      <c r="F104" s="410"/>
      <c r="G104" s="410"/>
      <c r="H104" s="411"/>
      <c r="I104" s="200">
        <f>SUM(I102:I103)</f>
        <v>1.28</v>
      </c>
    </row>
    <row r="105" spans="1:9">
      <c r="A105" s="284"/>
      <c r="B105" s="285"/>
      <c r="C105" s="285"/>
      <c r="D105" s="285"/>
      <c r="E105" s="285"/>
      <c r="F105" s="285"/>
      <c r="G105" s="286"/>
      <c r="H105" s="285"/>
      <c r="I105" s="287"/>
    </row>
    <row r="106" spans="1:9" ht="31.5">
      <c r="A106" s="307" t="s">
        <v>108</v>
      </c>
      <c r="B106" s="427" t="s">
        <v>75</v>
      </c>
      <c r="C106" s="428"/>
      <c r="D106" s="428"/>
      <c r="E106" s="429"/>
      <c r="F106" s="194" t="s">
        <v>64</v>
      </c>
      <c r="G106" s="194" t="s">
        <v>76</v>
      </c>
      <c r="H106" s="194" t="s">
        <v>72</v>
      </c>
      <c r="I106" s="195" t="s">
        <v>73</v>
      </c>
    </row>
    <row r="107" spans="1:9">
      <c r="A107" s="201">
        <v>34</v>
      </c>
      <c r="B107" s="406" t="s">
        <v>221</v>
      </c>
      <c r="C107" s="407"/>
      <c r="D107" s="407"/>
      <c r="E107" s="408"/>
      <c r="F107" s="310" t="s">
        <v>65</v>
      </c>
      <c r="G107" s="308">
        <v>1</v>
      </c>
      <c r="H107" s="309">
        <v>10.77</v>
      </c>
      <c r="I107" s="199">
        <f t="shared" ref="I107" si="4">TRUNC((H107*G107),2)</f>
        <v>10.77</v>
      </c>
    </row>
    <row r="108" spans="1:9">
      <c r="A108" s="409" t="s">
        <v>77</v>
      </c>
      <c r="B108" s="410"/>
      <c r="C108" s="410"/>
      <c r="D108" s="410"/>
      <c r="E108" s="410"/>
      <c r="F108" s="410"/>
      <c r="G108" s="410"/>
      <c r="H108" s="411"/>
      <c r="I108" s="200">
        <f>SUM(I107:I107)</f>
        <v>10.77</v>
      </c>
    </row>
    <row r="109" spans="1:9">
      <c r="A109" s="284"/>
      <c r="B109" s="285"/>
      <c r="C109" s="285"/>
      <c r="D109" s="285"/>
      <c r="E109" s="285"/>
      <c r="F109" s="285"/>
      <c r="G109" s="286"/>
      <c r="H109" s="285"/>
      <c r="I109" s="287"/>
    </row>
    <row r="110" spans="1:9">
      <c r="A110" s="412" t="s">
        <v>78</v>
      </c>
      <c r="B110" s="413"/>
      <c r="C110" s="413"/>
      <c r="D110" s="413"/>
      <c r="E110" s="413"/>
      <c r="F110" s="413"/>
      <c r="G110" s="413"/>
      <c r="H110" s="414"/>
      <c r="I110" s="288">
        <f>SUM(I108,I104)</f>
        <v>12.05</v>
      </c>
    </row>
    <row r="111" spans="1:9">
      <c r="A111" s="187"/>
      <c r="B111" s="186"/>
      <c r="C111" s="186"/>
      <c r="D111" s="186"/>
      <c r="E111" s="186"/>
      <c r="F111" s="188"/>
      <c r="G111" s="188"/>
      <c r="H111" s="188"/>
      <c r="I111" s="188"/>
    </row>
  </sheetData>
  <mergeCells count="104">
    <mergeCell ref="B37:E37"/>
    <mergeCell ref="F37:G37"/>
    <mergeCell ref="H37:I37"/>
    <mergeCell ref="A38:I38"/>
    <mergeCell ref="A39:I39"/>
    <mergeCell ref="B49:E49"/>
    <mergeCell ref="B50:H50"/>
    <mergeCell ref="B51:I51"/>
    <mergeCell ref="A52:H52"/>
    <mergeCell ref="A40:I40"/>
    <mergeCell ref="B41:E41"/>
    <mergeCell ref="B42:E42"/>
    <mergeCell ref="B43:E43"/>
    <mergeCell ref="B44:H44"/>
    <mergeCell ref="B45:I45"/>
    <mergeCell ref="B46:E46"/>
    <mergeCell ref="B47:E47"/>
    <mergeCell ref="B48:E48"/>
    <mergeCell ref="B30:I30"/>
    <mergeCell ref="B31:E31"/>
    <mergeCell ref="B32:E32"/>
    <mergeCell ref="B33:H33"/>
    <mergeCell ref="B34:I34"/>
    <mergeCell ref="A21:H21"/>
    <mergeCell ref="A35:H35"/>
    <mergeCell ref="A24:I24"/>
    <mergeCell ref="A25:I25"/>
    <mergeCell ref="A26:I26"/>
    <mergeCell ref="B27:E27"/>
    <mergeCell ref="B28:E28"/>
    <mergeCell ref="B29:H29"/>
    <mergeCell ref="B23:E23"/>
    <mergeCell ref="F23:G23"/>
    <mergeCell ref="H23:I23"/>
    <mergeCell ref="B11:H11"/>
    <mergeCell ref="B12:I12"/>
    <mergeCell ref="B13:E13"/>
    <mergeCell ref="B14:E14"/>
    <mergeCell ref="B15:E15"/>
    <mergeCell ref="B16:E16"/>
    <mergeCell ref="B19:H19"/>
    <mergeCell ref="B20:I20"/>
    <mergeCell ref="A1:I2"/>
    <mergeCell ref="A5:I5"/>
    <mergeCell ref="A6:I6"/>
    <mergeCell ref="A7:I7"/>
    <mergeCell ref="B18:E18"/>
    <mergeCell ref="B17:E17"/>
    <mergeCell ref="B3:I3"/>
    <mergeCell ref="B4:E4"/>
    <mergeCell ref="F4:G4"/>
    <mergeCell ref="H4:I4"/>
    <mergeCell ref="B8:E8"/>
    <mergeCell ref="B9:E9"/>
    <mergeCell ref="B10:E10"/>
    <mergeCell ref="B91:E91"/>
    <mergeCell ref="A92:H92"/>
    <mergeCell ref="B60:E60"/>
    <mergeCell ref="A61:H61"/>
    <mergeCell ref="B63:E63"/>
    <mergeCell ref="B64:E64"/>
    <mergeCell ref="B65:E65"/>
    <mergeCell ref="B66:E66"/>
    <mergeCell ref="B67:E67"/>
    <mergeCell ref="B68:E68"/>
    <mergeCell ref="B69:E69"/>
    <mergeCell ref="B70:E70"/>
    <mergeCell ref="B71:E71"/>
    <mergeCell ref="A94:H94"/>
    <mergeCell ref="B54:E54"/>
    <mergeCell ref="F54:G54"/>
    <mergeCell ref="H80:I80"/>
    <mergeCell ref="F80:G80"/>
    <mergeCell ref="B75:E75"/>
    <mergeCell ref="A76:H76"/>
    <mergeCell ref="A78:H78"/>
    <mergeCell ref="B73:E73"/>
    <mergeCell ref="B74:E74"/>
    <mergeCell ref="B72:E72"/>
    <mergeCell ref="H54:I54"/>
    <mergeCell ref="A55:I55"/>
    <mergeCell ref="A57:I57"/>
    <mergeCell ref="B58:E58"/>
    <mergeCell ref="B59:E59"/>
    <mergeCell ref="A81:I81"/>
    <mergeCell ref="A83:I83"/>
    <mergeCell ref="B84:E84"/>
    <mergeCell ref="B85:E85"/>
    <mergeCell ref="B86:E86"/>
    <mergeCell ref="A87:H87"/>
    <mergeCell ref="B89:E89"/>
    <mergeCell ref="B90:E90"/>
    <mergeCell ref="B107:E107"/>
    <mergeCell ref="A108:H108"/>
    <mergeCell ref="A110:H110"/>
    <mergeCell ref="F97:G97"/>
    <mergeCell ref="H97:I97"/>
    <mergeCell ref="A98:I98"/>
    <mergeCell ref="A100:I100"/>
    <mergeCell ref="B101:E101"/>
    <mergeCell ref="B102:E102"/>
    <mergeCell ref="B103:E103"/>
    <mergeCell ref="A104:H104"/>
    <mergeCell ref="B106:E106"/>
  </mergeCells>
  <printOptions horizontalCentered="1"/>
  <pageMargins left="0.59055118110236227" right="0.11811023622047245" top="0.51181102362204722" bottom="0.98425196850393704" header="0" footer="0.31496062992125984"/>
  <pageSetup paperSize="9" scale="65" fitToHeight="0" orientation="portrait" horizontalDpi="360" verticalDpi="360" r:id="rId1"/>
  <headerFooter>
    <oddFooter>&amp;L&amp;G&amp;C&amp;"-,Negrito"&amp;9Juliana Souza Santos
 Engenheira Civil 
CREA 1219237280&amp;R&amp;"Verdana,Normal"&amp;10Página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view="pageBreakPreview" zoomScaleNormal="100" zoomScaleSheetLayoutView="100" zoomScalePageLayoutView="130" workbookViewId="0">
      <selection activeCell="J59" sqref="J59"/>
    </sheetView>
  </sheetViews>
  <sheetFormatPr defaultRowHeight="15"/>
  <cols>
    <col min="1" max="1" width="9.140625" style="154"/>
    <col min="2" max="2" width="26.5703125" style="154" customWidth="1"/>
    <col min="3" max="3" width="14.42578125" style="154" customWidth="1"/>
    <col min="4" max="4" width="12.42578125" style="154" customWidth="1"/>
    <col min="5" max="5" width="10" style="154" bestFit="1" customWidth="1"/>
    <col min="6" max="16384" width="9.140625" style="154"/>
  </cols>
  <sheetData>
    <row r="1" spans="1:8">
      <c r="B1" s="164"/>
      <c r="C1" s="163"/>
      <c r="D1" s="165"/>
      <c r="E1" s="166"/>
      <c r="F1" s="166"/>
      <c r="G1" s="166"/>
      <c r="H1" s="166"/>
    </row>
    <row r="2" spans="1:8" ht="16.5" customHeight="1"/>
    <row r="3" spans="1:8" ht="15.75" customHeight="1">
      <c r="B3" s="510" t="s">
        <v>132</v>
      </c>
      <c r="C3" s="510"/>
      <c r="D3" s="510"/>
      <c r="E3" s="510"/>
      <c r="F3" s="156"/>
      <c r="G3" s="156"/>
    </row>
    <row r="4" spans="1:8" ht="24.75" customHeight="1">
      <c r="A4" s="156"/>
      <c r="B4" s="289"/>
      <c r="C4" s="294" t="s">
        <v>215</v>
      </c>
      <c r="D4" s="295" t="s">
        <v>134</v>
      </c>
      <c r="E4" s="296" t="s">
        <v>214</v>
      </c>
    </row>
    <row r="5" spans="1:8" ht="24.75">
      <c r="A5" s="156"/>
      <c r="B5" s="299" t="s">
        <v>217</v>
      </c>
      <c r="C5" s="290">
        <f>5*0.15</f>
        <v>0.75</v>
      </c>
      <c r="D5" s="290">
        <v>17</v>
      </c>
      <c r="E5" s="290">
        <f>C5*D5</f>
        <v>12.75</v>
      </c>
    </row>
    <row r="6" spans="1:8">
      <c r="A6" s="156"/>
      <c r="B6" s="300" t="s">
        <v>136</v>
      </c>
      <c r="C6" s="290">
        <v>4.47</v>
      </c>
      <c r="D6" s="290">
        <v>2</v>
      </c>
      <c r="E6" s="290">
        <f t="shared" ref="E6:E7" si="0">C6*D6</f>
        <v>8.94</v>
      </c>
    </row>
    <row r="7" spans="1:8">
      <c r="A7" s="156"/>
      <c r="B7" s="299" t="s">
        <v>164</v>
      </c>
      <c r="C7" s="290">
        <v>1.37</v>
      </c>
      <c r="D7" s="290">
        <v>4</v>
      </c>
      <c r="E7" s="290">
        <f t="shared" si="0"/>
        <v>5.48</v>
      </c>
    </row>
    <row r="8" spans="1:8">
      <c r="A8" s="156"/>
      <c r="B8" s="520" t="s">
        <v>137</v>
      </c>
      <c r="C8" s="520"/>
      <c r="D8" s="520"/>
      <c r="E8" s="328">
        <f>SUM(E5:E7)</f>
        <v>27.17</v>
      </c>
    </row>
    <row r="10" spans="1:8">
      <c r="B10" s="519" t="s">
        <v>142</v>
      </c>
      <c r="C10" s="160" t="s">
        <v>133</v>
      </c>
      <c r="D10" s="160" t="s">
        <v>143</v>
      </c>
      <c r="E10" s="161" t="s">
        <v>141</v>
      </c>
    </row>
    <row r="11" spans="1:8">
      <c r="B11" s="519"/>
      <c r="C11" s="329">
        <v>1032.3599999999999</v>
      </c>
      <c r="D11" s="329">
        <v>0.05</v>
      </c>
      <c r="E11" s="328">
        <f>C11*D11</f>
        <v>51.62</v>
      </c>
    </row>
    <row r="13" spans="1:8">
      <c r="B13" s="519" t="s">
        <v>216</v>
      </c>
      <c r="C13" s="160" t="s">
        <v>133</v>
      </c>
      <c r="D13" s="160" t="s">
        <v>143</v>
      </c>
      <c r="E13" s="161" t="s">
        <v>141</v>
      </c>
    </row>
    <row r="14" spans="1:8">
      <c r="B14" s="519"/>
      <c r="C14" s="329">
        <f>11*35.24</f>
        <v>387.64</v>
      </c>
      <c r="D14" s="329">
        <v>1.5</v>
      </c>
      <c r="E14" s="328">
        <f>C14*D14</f>
        <v>581.46</v>
      </c>
    </row>
    <row r="15" spans="1:8" ht="15" customHeight="1">
      <c r="A15" s="218"/>
      <c r="B15" s="521"/>
      <c r="C15" s="521"/>
      <c r="D15" s="521"/>
      <c r="E15" s="521"/>
      <c r="F15" s="521"/>
      <c r="G15" s="521"/>
    </row>
    <row r="16" spans="1:8">
      <c r="B16" s="507" t="s">
        <v>172</v>
      </c>
      <c r="C16" s="508"/>
      <c r="D16" s="508"/>
      <c r="E16" s="508"/>
      <c r="F16" s="508"/>
      <c r="G16" s="509"/>
    </row>
    <row r="17" spans="1:7" ht="38.25">
      <c r="B17" s="174" t="s">
        <v>158</v>
      </c>
      <c r="C17" s="157" t="s">
        <v>160</v>
      </c>
      <c r="D17" s="158" t="s">
        <v>175</v>
      </c>
      <c r="E17" s="159" t="s">
        <v>173</v>
      </c>
      <c r="F17" s="159" t="s">
        <v>174</v>
      </c>
      <c r="G17" s="159" t="s">
        <v>135</v>
      </c>
    </row>
    <row r="18" spans="1:7" ht="24.75">
      <c r="A18" s="156"/>
      <c r="B18" s="299" t="s">
        <v>159</v>
      </c>
      <c r="C18" s="290">
        <v>22.6</v>
      </c>
      <c r="D18" s="290">
        <v>0.3</v>
      </c>
      <c r="E18" s="290">
        <v>0.15</v>
      </c>
      <c r="F18" s="290">
        <v>2</v>
      </c>
      <c r="G18" s="290">
        <f>((C18*D18)*F18)+(C18*E18)</f>
        <v>16.95</v>
      </c>
    </row>
    <row r="19" spans="1:7">
      <c r="A19" s="156"/>
      <c r="B19" s="299" t="s">
        <v>161</v>
      </c>
      <c r="C19" s="290">
        <f>10.58+11.15+5.5+5.56+10.73</f>
        <v>43.52</v>
      </c>
      <c r="D19" s="290">
        <v>0.3</v>
      </c>
      <c r="E19" s="290">
        <v>0.15</v>
      </c>
      <c r="F19" s="290">
        <v>2</v>
      </c>
      <c r="G19" s="290">
        <f t="shared" ref="G19:G20" si="1">((C19*D19)*F19)+(C19*E19)</f>
        <v>32.64</v>
      </c>
    </row>
    <row r="20" spans="1:7">
      <c r="A20" s="156"/>
      <c r="B20" s="299" t="s">
        <v>162</v>
      </c>
      <c r="C20" s="290">
        <f>10.05+6.65+6.5</f>
        <v>23.2</v>
      </c>
      <c r="D20" s="290">
        <v>0.3</v>
      </c>
      <c r="E20" s="290">
        <v>0.15</v>
      </c>
      <c r="F20" s="290">
        <v>2</v>
      </c>
      <c r="G20" s="290">
        <f t="shared" si="1"/>
        <v>17.399999999999999</v>
      </c>
    </row>
    <row r="21" spans="1:7">
      <c r="A21" s="156"/>
      <c r="B21" s="291" t="s">
        <v>163</v>
      </c>
      <c r="C21" s="297">
        <f>SUM(C18:C20)</f>
        <v>89.32</v>
      </c>
      <c r="D21" s="292"/>
      <c r="E21" s="292"/>
      <c r="F21" s="293"/>
      <c r="G21" s="298">
        <f>SUM(G18:G20)</f>
        <v>66.989999999999995</v>
      </c>
    </row>
    <row r="23" spans="1:7" ht="15" customHeight="1">
      <c r="B23" s="507" t="s">
        <v>258</v>
      </c>
      <c r="C23" s="508"/>
      <c r="D23" s="508"/>
      <c r="E23" s="508"/>
      <c r="F23" s="509"/>
      <c r="G23" s="318"/>
    </row>
    <row r="24" spans="1:7">
      <c r="B24" s="174" t="s">
        <v>158</v>
      </c>
      <c r="C24" s="157" t="s">
        <v>160</v>
      </c>
      <c r="D24" s="355" t="s">
        <v>243</v>
      </c>
      <c r="E24" s="159" t="s">
        <v>242</v>
      </c>
      <c r="F24" s="159" t="s">
        <v>244</v>
      </c>
      <c r="G24" s="319"/>
    </row>
    <row r="25" spans="1:7">
      <c r="B25" s="174" t="s">
        <v>190</v>
      </c>
      <c r="C25" s="242">
        <v>35.24</v>
      </c>
      <c r="D25" s="341">
        <v>1.5</v>
      </c>
      <c r="E25" s="242"/>
      <c r="F25" s="331">
        <f>(C25*D25)</f>
        <v>52.86</v>
      </c>
      <c r="G25" s="320"/>
    </row>
    <row r="26" spans="1:7">
      <c r="B26" s="214" t="s">
        <v>189</v>
      </c>
      <c r="C26" s="242">
        <v>71.819999999999993</v>
      </c>
      <c r="D26" s="341">
        <v>1.5</v>
      </c>
      <c r="E26" s="242"/>
      <c r="F26" s="331">
        <f t="shared" ref="F26" si="2">(C26*D26)</f>
        <v>107.73</v>
      </c>
      <c r="G26" s="320"/>
    </row>
    <row r="27" spans="1:7">
      <c r="B27" s="215" t="s">
        <v>195</v>
      </c>
      <c r="C27" s="297">
        <f>SUM(C25:C26)</f>
        <v>107.06</v>
      </c>
      <c r="D27" s="292"/>
      <c r="E27" s="293"/>
      <c r="F27" s="330">
        <f>SUM(F25:F26)</f>
        <v>160.59</v>
      </c>
      <c r="G27" s="321"/>
    </row>
    <row r="28" spans="1:7">
      <c r="B28" s="322"/>
      <c r="C28" s="346"/>
      <c r="D28" s="346"/>
      <c r="E28" s="346"/>
      <c r="F28" s="346"/>
      <c r="G28" s="321"/>
    </row>
    <row r="29" spans="1:7">
      <c r="B29" s="507" t="s">
        <v>261</v>
      </c>
      <c r="C29" s="508"/>
      <c r="D29" s="508"/>
      <c r="E29" s="508"/>
      <c r="F29" s="509"/>
      <c r="G29" s="321"/>
    </row>
    <row r="30" spans="1:7">
      <c r="B30" s="174" t="s">
        <v>158</v>
      </c>
      <c r="C30" s="157" t="s">
        <v>160</v>
      </c>
      <c r="D30" s="158" t="s">
        <v>243</v>
      </c>
      <c r="E30" s="159" t="s">
        <v>242</v>
      </c>
      <c r="F30" s="159" t="s">
        <v>244</v>
      </c>
      <c r="G30" s="321"/>
    </row>
    <row r="31" spans="1:7">
      <c r="B31" s="174" t="s">
        <v>190</v>
      </c>
      <c r="C31" s="242">
        <v>35.24</v>
      </c>
      <c r="D31" s="242">
        <v>2.1</v>
      </c>
      <c r="E31" s="242"/>
      <c r="F31" s="331">
        <f>(C31*D31)</f>
        <v>74</v>
      </c>
      <c r="G31" s="321"/>
    </row>
    <row r="32" spans="1:7">
      <c r="B32" s="214" t="s">
        <v>189</v>
      </c>
      <c r="C32" s="242">
        <v>71.819999999999993</v>
      </c>
      <c r="D32" s="242">
        <v>2.1</v>
      </c>
      <c r="E32" s="242"/>
      <c r="F32" s="331">
        <f t="shared" ref="F32" si="3">(C32*D32)</f>
        <v>150.82</v>
      </c>
      <c r="G32" s="321"/>
    </row>
    <row r="33" spans="2:10">
      <c r="B33" s="215" t="s">
        <v>195</v>
      </c>
      <c r="C33" s="291"/>
      <c r="D33" s="292"/>
      <c r="E33" s="293"/>
      <c r="F33" s="330">
        <f>SUM(F31:F32)</f>
        <v>224.82</v>
      </c>
      <c r="G33" s="321"/>
    </row>
    <row r="34" spans="2:10">
      <c r="B34" s="326"/>
      <c r="C34" s="325"/>
      <c r="D34" s="325"/>
      <c r="E34" s="325"/>
      <c r="F34" s="325"/>
      <c r="G34" s="325"/>
      <c r="H34" s="325"/>
      <c r="I34" s="325"/>
      <c r="J34" s="325"/>
    </row>
    <row r="35" spans="2:10" ht="15" customHeight="1">
      <c r="B35" s="507" t="s">
        <v>262</v>
      </c>
      <c r="C35" s="508"/>
      <c r="D35" s="508"/>
      <c r="E35" s="508"/>
      <c r="F35" s="509"/>
      <c r="G35" s="318"/>
    </row>
    <row r="36" spans="2:10">
      <c r="B36" s="174" t="s">
        <v>158</v>
      </c>
      <c r="C36" s="157" t="s">
        <v>160</v>
      </c>
      <c r="D36" s="158" t="s">
        <v>175</v>
      </c>
      <c r="E36" s="316" t="s">
        <v>173</v>
      </c>
      <c r="F36" s="159" t="s">
        <v>69</v>
      </c>
      <c r="G36" s="319"/>
    </row>
    <row r="37" spans="2:10">
      <c r="B37" s="214" t="s">
        <v>194</v>
      </c>
      <c r="C37" s="170">
        <f>6.7+5.6</f>
        <v>12.3</v>
      </c>
      <c r="D37" s="170">
        <v>2.1</v>
      </c>
      <c r="E37" s="317"/>
      <c r="F37" s="242">
        <f t="shared" ref="F37:F40" si="4">C37*D37</f>
        <v>25.83</v>
      </c>
      <c r="G37" s="320"/>
    </row>
    <row r="38" spans="2:10">
      <c r="B38" s="214" t="s">
        <v>191</v>
      </c>
      <c r="C38" s="170">
        <v>10.81</v>
      </c>
      <c r="D38" s="170">
        <v>2.1</v>
      </c>
      <c r="E38" s="317"/>
      <c r="F38" s="242">
        <f t="shared" si="4"/>
        <v>22.7</v>
      </c>
      <c r="G38" s="320"/>
    </row>
    <row r="39" spans="2:10">
      <c r="B39" s="214" t="s">
        <v>192</v>
      </c>
      <c r="C39" s="170">
        <v>10.5</v>
      </c>
      <c r="D39" s="170">
        <v>2.1</v>
      </c>
      <c r="E39" s="317"/>
      <c r="F39" s="242">
        <f t="shared" si="4"/>
        <v>22.05</v>
      </c>
      <c r="G39" s="320"/>
    </row>
    <row r="40" spans="2:10">
      <c r="B40" s="214" t="s">
        <v>193</v>
      </c>
      <c r="C40" s="170">
        <v>6.25</v>
      </c>
      <c r="D40" s="170">
        <v>2.1</v>
      </c>
      <c r="E40" s="317"/>
      <c r="F40" s="242">
        <f t="shared" si="4"/>
        <v>13.13</v>
      </c>
      <c r="G40" s="320"/>
    </row>
    <row r="41" spans="2:10">
      <c r="B41" s="214"/>
      <c r="C41" s="242"/>
      <c r="D41" s="242"/>
      <c r="E41" s="317"/>
      <c r="F41" s="242"/>
      <c r="G41" s="320"/>
    </row>
    <row r="42" spans="2:10">
      <c r="B42" s="215" t="s">
        <v>195</v>
      </c>
      <c r="C42" s="297">
        <f>SUM(C37:C41)</f>
        <v>39.86</v>
      </c>
      <c r="D42" s="517"/>
      <c r="E42" s="518"/>
      <c r="F42" s="328">
        <f>SUM(F37:F41)</f>
        <v>83.71</v>
      </c>
      <c r="G42" s="321"/>
    </row>
    <row r="43" spans="2:10">
      <c r="B43" s="322"/>
      <c r="C43" s="327"/>
      <c r="D43" s="217"/>
      <c r="E43" s="217"/>
      <c r="F43" s="327"/>
      <c r="G43" s="321"/>
    </row>
    <row r="44" spans="2:10" ht="15" customHeight="1">
      <c r="B44" s="510" t="s">
        <v>259</v>
      </c>
      <c r="C44" s="510"/>
      <c r="D44" s="510"/>
      <c r="E44" s="510"/>
      <c r="F44" s="510"/>
      <c r="G44" s="318"/>
    </row>
    <row r="45" spans="2:10">
      <c r="B45" s="174" t="s">
        <v>158</v>
      </c>
      <c r="C45" s="157" t="s">
        <v>160</v>
      </c>
      <c r="D45" s="158" t="s">
        <v>175</v>
      </c>
      <c r="E45" s="159" t="s">
        <v>173</v>
      </c>
      <c r="F45" s="159" t="s">
        <v>69</v>
      </c>
      <c r="G45" s="319"/>
    </row>
    <row r="46" spans="2:10">
      <c r="B46" s="214" t="s">
        <v>194</v>
      </c>
      <c r="C46" s="242">
        <f>6.7+5.6</f>
        <v>12.3</v>
      </c>
      <c r="D46" s="242">
        <v>2.1</v>
      </c>
      <c r="E46" s="242"/>
      <c r="F46" s="242">
        <f t="shared" ref="F46:F49" si="5">(C46*D46)*2</f>
        <v>51.66</v>
      </c>
      <c r="G46" s="320"/>
    </row>
    <row r="47" spans="2:10">
      <c r="B47" s="214" t="s">
        <v>191</v>
      </c>
      <c r="C47" s="242">
        <v>10.81</v>
      </c>
      <c r="D47" s="242">
        <v>2.1</v>
      </c>
      <c r="E47" s="242"/>
      <c r="F47" s="242">
        <f t="shared" si="5"/>
        <v>45.4</v>
      </c>
      <c r="G47" s="320"/>
    </row>
    <row r="48" spans="2:10">
      <c r="B48" s="214" t="s">
        <v>192</v>
      </c>
      <c r="C48" s="242">
        <v>10.5</v>
      </c>
      <c r="D48" s="242">
        <v>2.1</v>
      </c>
      <c r="E48" s="242"/>
      <c r="F48" s="242">
        <f t="shared" si="5"/>
        <v>44.1</v>
      </c>
      <c r="G48" s="320"/>
    </row>
    <row r="49" spans="1:9">
      <c r="B49" s="214" t="s">
        <v>193</v>
      </c>
      <c r="C49" s="242">
        <v>6.25</v>
      </c>
      <c r="D49" s="242">
        <v>2.1</v>
      </c>
      <c r="E49" s="242"/>
      <c r="F49" s="242">
        <f t="shared" si="5"/>
        <v>26.25</v>
      </c>
      <c r="G49" s="320"/>
    </row>
    <row r="50" spans="1:9">
      <c r="B50" s="169"/>
      <c r="C50" s="242"/>
      <c r="D50" s="242"/>
      <c r="E50" s="242"/>
      <c r="F50" s="242"/>
      <c r="G50" s="320"/>
    </row>
    <row r="51" spans="1:9">
      <c r="B51" s="216" t="s">
        <v>195</v>
      </c>
      <c r="C51" s="216"/>
      <c r="D51" s="216"/>
      <c r="E51" s="216"/>
      <c r="F51" s="328">
        <f>SUM(F46:F50)</f>
        <v>167.41</v>
      </c>
      <c r="G51" s="321"/>
    </row>
    <row r="53" spans="1:9">
      <c r="B53" s="510" t="s">
        <v>260</v>
      </c>
      <c r="C53" s="510"/>
      <c r="D53" s="510"/>
      <c r="E53" s="510"/>
      <c r="F53" s="510"/>
    </row>
    <row r="54" spans="1:9">
      <c r="B54" s="174" t="s">
        <v>158</v>
      </c>
      <c r="C54" s="157" t="s">
        <v>160</v>
      </c>
      <c r="D54" s="158" t="s">
        <v>175</v>
      </c>
      <c r="E54" s="159" t="s">
        <v>173</v>
      </c>
      <c r="F54" s="159" t="s">
        <v>69</v>
      </c>
    </row>
    <row r="55" spans="1:9">
      <c r="B55" s="214" t="s">
        <v>190</v>
      </c>
      <c r="C55" s="242">
        <v>35.24</v>
      </c>
      <c r="D55" s="242">
        <v>2.1</v>
      </c>
      <c r="E55" s="242"/>
      <c r="F55" s="242">
        <f>(C55*D55)*2</f>
        <v>148.01</v>
      </c>
    </row>
    <row r="56" spans="1:9">
      <c r="B56" s="214" t="s">
        <v>189</v>
      </c>
      <c r="C56" s="242">
        <v>71.819999999999993</v>
      </c>
      <c r="D56" s="242">
        <v>2.1</v>
      </c>
      <c r="E56" s="242"/>
      <c r="F56" s="242">
        <f t="shared" ref="F56" si="6">(C56*D56)*2</f>
        <v>301.64</v>
      </c>
    </row>
    <row r="57" spans="1:9">
      <c r="B57" s="169"/>
      <c r="C57" s="242"/>
      <c r="D57" s="242"/>
      <c r="E57" s="242"/>
      <c r="F57" s="242"/>
    </row>
    <row r="58" spans="1:9">
      <c r="B58" s="216" t="s">
        <v>195</v>
      </c>
      <c r="C58" s="216"/>
      <c r="D58" s="216"/>
      <c r="E58" s="216"/>
      <c r="F58" s="328">
        <f>SUM(F55:F57)</f>
        <v>449.65</v>
      </c>
      <c r="H58" s="324"/>
    </row>
    <row r="59" spans="1:9">
      <c r="A59" s="218"/>
      <c r="B59" s="327"/>
      <c r="C59" s="327"/>
      <c r="D59" s="327"/>
      <c r="E59" s="327"/>
      <c r="F59" s="327"/>
      <c r="H59" s="324"/>
    </row>
    <row r="60" spans="1:9">
      <c r="A60" s="218"/>
      <c r="B60" s="327"/>
      <c r="C60" s="327"/>
      <c r="D60" s="327"/>
      <c r="E60" s="327"/>
      <c r="F60" s="327"/>
      <c r="H60" s="324"/>
    </row>
    <row r="61" spans="1:9">
      <c r="B61" s="511" t="s">
        <v>263</v>
      </c>
      <c r="C61" s="160" t="s">
        <v>237</v>
      </c>
      <c r="D61" s="513" t="s">
        <v>238</v>
      </c>
      <c r="E61" s="514"/>
      <c r="F61" s="364" t="s">
        <v>239</v>
      </c>
      <c r="G61" s="323" t="s">
        <v>240</v>
      </c>
      <c r="H61" s="379"/>
      <c r="I61" s="379"/>
    </row>
    <row r="62" spans="1:9">
      <c r="B62" s="512"/>
      <c r="C62" s="155">
        <f>C42</f>
        <v>39.86</v>
      </c>
      <c r="D62" s="515">
        <v>3</v>
      </c>
      <c r="E62" s="516"/>
      <c r="F62" s="364">
        <v>3</v>
      </c>
      <c r="G62" s="297">
        <f>(C62/D62)*F62</f>
        <v>39.86</v>
      </c>
      <c r="H62" s="379"/>
      <c r="I62" s="379"/>
    </row>
    <row r="63" spans="1:9">
      <c r="G63" s="377"/>
      <c r="H63" s="379"/>
      <c r="I63" s="379"/>
    </row>
    <row r="64" spans="1:9" ht="15" customHeight="1">
      <c r="B64" s="511" t="s">
        <v>241</v>
      </c>
      <c r="C64" s="160" t="s">
        <v>237</v>
      </c>
      <c r="D64" s="513" t="s">
        <v>238</v>
      </c>
      <c r="E64" s="514"/>
      <c r="F64" s="364" t="s">
        <v>239</v>
      </c>
      <c r="G64" s="323" t="s">
        <v>240</v>
      </c>
      <c r="H64" s="379"/>
      <c r="I64" s="379"/>
    </row>
    <row r="65" spans="2:9">
      <c r="B65" s="512"/>
      <c r="C65" s="155">
        <f>C27</f>
        <v>107.06</v>
      </c>
      <c r="D65" s="515">
        <v>3</v>
      </c>
      <c r="E65" s="516"/>
      <c r="F65" s="364">
        <v>3</v>
      </c>
      <c r="G65" s="297">
        <f>(C65/D65)*F65</f>
        <v>107.06</v>
      </c>
      <c r="H65" s="379"/>
      <c r="I65" s="379"/>
    </row>
    <row r="66" spans="2:9">
      <c r="H66" s="379"/>
      <c r="I66" s="379"/>
    </row>
    <row r="67" spans="2:9">
      <c r="G67" s="379"/>
      <c r="H67" s="379"/>
      <c r="I67" s="379"/>
    </row>
    <row r="69" spans="2:9">
      <c r="B69" s="511" t="s">
        <v>264</v>
      </c>
      <c r="C69" s="160" t="s">
        <v>267</v>
      </c>
      <c r="D69" s="513" t="s">
        <v>269</v>
      </c>
      <c r="E69" s="514"/>
      <c r="F69" s="323" t="s">
        <v>268</v>
      </c>
      <c r="G69" s="323" t="s">
        <v>275</v>
      </c>
    </row>
    <row r="70" spans="2:9">
      <c r="B70" s="512"/>
      <c r="C70" s="377">
        <f>G62</f>
        <v>39.86</v>
      </c>
      <c r="D70" s="515">
        <v>0.25</v>
      </c>
      <c r="E70" s="516"/>
      <c r="F70" s="323">
        <f>D70/2</f>
        <v>0.13</v>
      </c>
      <c r="G70" s="297">
        <f>3.14*(F70^2)*C70</f>
        <v>2.12</v>
      </c>
    </row>
    <row r="72" spans="2:9">
      <c r="B72" s="511" t="s">
        <v>265</v>
      </c>
      <c r="C72" s="160" t="s">
        <v>266</v>
      </c>
      <c r="D72" s="513" t="s">
        <v>270</v>
      </c>
      <c r="E72" s="514"/>
      <c r="F72" s="323" t="s">
        <v>268</v>
      </c>
      <c r="G72" s="323" t="s">
        <v>275</v>
      </c>
    </row>
    <row r="73" spans="2:9">
      <c r="B73" s="512"/>
      <c r="C73" s="377">
        <f>G65</f>
        <v>107.06</v>
      </c>
      <c r="D73" s="515">
        <v>0.25</v>
      </c>
      <c r="E73" s="516"/>
      <c r="F73" s="323">
        <f>D73/2</f>
        <v>0.13</v>
      </c>
      <c r="G73" s="297">
        <f>3.14*(F73^2)*C73</f>
        <v>5.68</v>
      </c>
    </row>
    <row r="75" spans="2:9">
      <c r="B75" s="511" t="s">
        <v>271</v>
      </c>
      <c r="C75" s="160" t="s">
        <v>272</v>
      </c>
      <c r="D75" s="513" t="s">
        <v>273</v>
      </c>
      <c r="E75" s="514"/>
      <c r="F75" s="323" t="s">
        <v>274</v>
      </c>
      <c r="G75" s="323" t="s">
        <v>275</v>
      </c>
    </row>
    <row r="76" spans="2:9" ht="28.5" customHeight="1">
      <c r="B76" s="512"/>
      <c r="C76" s="377">
        <f>C42</f>
        <v>39.86</v>
      </c>
      <c r="D76" s="515">
        <v>0.3</v>
      </c>
      <c r="E76" s="516"/>
      <c r="F76" s="323">
        <v>0.15</v>
      </c>
      <c r="G76" s="297">
        <f>(C76*F76)*D76</f>
        <v>1.79</v>
      </c>
    </row>
    <row r="78" spans="2:9">
      <c r="B78" s="511" t="s">
        <v>276</v>
      </c>
      <c r="C78" s="160" t="s">
        <v>272</v>
      </c>
      <c r="D78" s="338" t="s">
        <v>277</v>
      </c>
      <c r="E78" s="338" t="s">
        <v>209</v>
      </c>
      <c r="F78" s="323" t="s">
        <v>280</v>
      </c>
      <c r="G78" s="378" t="s">
        <v>65</v>
      </c>
    </row>
    <row r="79" spans="2:9">
      <c r="B79" s="512"/>
      <c r="C79" s="377">
        <f>C42</f>
        <v>39.86</v>
      </c>
      <c r="D79" s="356">
        <v>12</v>
      </c>
      <c r="E79" s="356">
        <v>6</v>
      </c>
      <c r="F79" s="323">
        <v>4.74</v>
      </c>
      <c r="G79" s="297">
        <f>((C79/D79)*E79)*F79</f>
        <v>94.47</v>
      </c>
    </row>
    <row r="80" spans="2:9">
      <c r="D80" s="337"/>
    </row>
    <row r="81" spans="2:7">
      <c r="B81" s="511" t="s">
        <v>279</v>
      </c>
      <c r="C81" s="160" t="s">
        <v>272</v>
      </c>
      <c r="D81" s="332"/>
      <c r="E81" s="338" t="s">
        <v>209</v>
      </c>
      <c r="F81" s="323" t="s">
        <v>278</v>
      </c>
      <c r="G81" s="378" t="s">
        <v>65</v>
      </c>
    </row>
    <row r="82" spans="2:7">
      <c r="B82" s="512"/>
      <c r="C82" s="377">
        <f>C42</f>
        <v>39.86</v>
      </c>
      <c r="D82" s="356">
        <v>12</v>
      </c>
      <c r="E82" s="356">
        <v>6</v>
      </c>
      <c r="F82" s="323">
        <v>1.85</v>
      </c>
      <c r="G82" s="297">
        <f>((C82/D82)*E82)*F82</f>
        <v>36.869999999999997</v>
      </c>
    </row>
  </sheetData>
  <mergeCells count="29">
    <mergeCell ref="B81:B82"/>
    <mergeCell ref="B75:B76"/>
    <mergeCell ref="D75:E75"/>
    <mergeCell ref="D76:E76"/>
    <mergeCell ref="B78:B79"/>
    <mergeCell ref="B69:B70"/>
    <mergeCell ref="D69:E69"/>
    <mergeCell ref="D70:E70"/>
    <mergeCell ref="B72:B73"/>
    <mergeCell ref="D72:E72"/>
    <mergeCell ref="D73:E73"/>
    <mergeCell ref="B29:F29"/>
    <mergeCell ref="B10:B11"/>
    <mergeCell ref="B3:E3"/>
    <mergeCell ref="B8:D8"/>
    <mergeCell ref="B15:G15"/>
    <mergeCell ref="B16:G16"/>
    <mergeCell ref="B13:B14"/>
    <mergeCell ref="B23:F23"/>
    <mergeCell ref="B35:F35"/>
    <mergeCell ref="B53:F53"/>
    <mergeCell ref="B64:B65"/>
    <mergeCell ref="D64:E64"/>
    <mergeCell ref="D65:E65"/>
    <mergeCell ref="B44:F44"/>
    <mergeCell ref="D42:E42"/>
    <mergeCell ref="B61:B62"/>
    <mergeCell ref="D61:E61"/>
    <mergeCell ref="D62:E62"/>
  </mergeCells>
  <pageMargins left="0.511811024" right="0.511811024" top="0.78740157499999996" bottom="0.78740157499999996" header="0.31496062000000002" footer="0.31496062000000002"/>
  <pageSetup paperSize="9" scale="86" orientation="portrait" horizontalDpi="360" verticalDpi="360" r:id="rId1"/>
  <headerFooter>
    <oddFooter>&amp;C&amp;"-,Negrito"&amp;9Juliana Souza Santos
 Engenheira Civil 
CREA 1219237280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view="pageBreakPreview" zoomScale="80" zoomScaleNormal="80" zoomScaleSheetLayoutView="80" workbookViewId="0">
      <selection activeCell="N10" sqref="N10"/>
    </sheetView>
  </sheetViews>
  <sheetFormatPr defaultRowHeight="20.85" customHeight="1"/>
  <cols>
    <col min="1" max="1" width="10.140625" style="63" customWidth="1"/>
    <col min="2" max="2" width="28.5703125" style="63" customWidth="1"/>
    <col min="3" max="3" width="4" style="63" customWidth="1"/>
    <col min="4" max="4" width="2.7109375" style="63" customWidth="1"/>
    <col min="5" max="5" width="9.5703125" style="63" customWidth="1"/>
    <col min="6" max="6" width="22.7109375" style="63" customWidth="1"/>
    <col min="7" max="7" width="13.85546875" style="63" customWidth="1"/>
    <col min="8" max="8" width="7.5703125" style="63" customWidth="1"/>
    <col min="9" max="9" width="19.7109375" style="63" customWidth="1"/>
    <col min="10" max="10" width="13" style="63" customWidth="1"/>
    <col min="11" max="11" width="9.140625" style="63"/>
    <col min="12" max="12" width="10" style="63" bestFit="1" customWidth="1"/>
    <col min="13" max="13" width="10.28515625" style="63" customWidth="1"/>
    <col min="14" max="15" width="12.5703125" style="63" customWidth="1"/>
    <col min="16" max="16384" width="9.140625" style="63"/>
  </cols>
  <sheetData>
    <row r="1" spans="1:15" s="93" customFormat="1" ht="20.85" customHeight="1">
      <c r="A1" s="522" t="str">
        <f>Orçamento!A1</f>
        <v xml:space="preserve"> Estacionamento, Passeio Publico e Muro do Centro de Hemodiálise</v>
      </c>
      <c r="B1" s="523"/>
      <c r="C1" s="523"/>
      <c r="D1" s="523"/>
      <c r="E1" s="523"/>
      <c r="F1" s="523"/>
      <c r="G1" s="523"/>
      <c r="H1" s="523"/>
      <c r="I1" s="523"/>
    </row>
    <row r="2" spans="1:15" s="101" customFormat="1" ht="21" customHeight="1">
      <c r="A2" s="94" t="str">
        <f>Orçamento!A3</f>
        <v>Proprietário:  Municipio de Sorriso</v>
      </c>
      <c r="B2" s="95"/>
      <c r="C2" s="96"/>
      <c r="D2" s="97"/>
      <c r="E2" s="390" t="s">
        <v>7</v>
      </c>
      <c r="F2" s="390"/>
      <c r="G2" s="98">
        <f>Resumo!G3</f>
        <v>0</v>
      </c>
      <c r="H2" s="99" t="s">
        <v>9</v>
      </c>
      <c r="I2" s="100">
        <f>Orçamento!J3</f>
        <v>44287</v>
      </c>
    </row>
    <row r="3" spans="1:15" s="101" customFormat="1" ht="21" customHeight="1">
      <c r="A3" s="94" t="str">
        <f>Orçamento!B4</f>
        <v xml:space="preserve"> Estacionamento, Passeio Publico e Muro do Centro de Hemodiálise</v>
      </c>
      <c r="B3" s="94"/>
      <c r="C3" s="94"/>
      <c r="D3" s="94"/>
      <c r="E3" s="102"/>
      <c r="F3" s="99" t="s">
        <v>8</v>
      </c>
      <c r="G3" s="98">
        <f>G2/B5</f>
        <v>0</v>
      </c>
      <c r="H3" s="99" t="s">
        <v>10</v>
      </c>
      <c r="I3" s="103">
        <f>'BDI - Serviços'!I24</f>
        <v>0.24940000000000001</v>
      </c>
    </row>
    <row r="4" spans="1:15" s="101" customFormat="1" ht="32.25" customHeight="1">
      <c r="A4" s="94" t="str">
        <f>Orçamento!A5</f>
        <v>Local:</v>
      </c>
      <c r="B4" s="391" t="str">
        <f>Orçamento!B5</f>
        <v>Local: Avenida Brasil, Esq. Rua São Pedro, Loteamento Villa Romana  - Sorriso MT</v>
      </c>
      <c r="C4" s="391"/>
      <c r="D4" s="391"/>
      <c r="E4" s="391"/>
      <c r="F4" s="391"/>
      <c r="G4" s="391"/>
      <c r="H4" s="104" t="s">
        <v>11</v>
      </c>
      <c r="I4" s="105" t="str">
        <f>Orçamento!J6</f>
        <v>SINAPI - FEV/ 2021</v>
      </c>
    </row>
    <row r="5" spans="1:15" s="101" customFormat="1" ht="21" customHeight="1">
      <c r="A5" s="94" t="str">
        <f>Orçamento!A6</f>
        <v xml:space="preserve">Área: </v>
      </c>
      <c r="B5" s="106">
        <f>Orçamento!B6</f>
        <v>2111</v>
      </c>
      <c r="C5" s="94"/>
      <c r="D5" s="94"/>
      <c r="E5" s="95"/>
      <c r="F5" s="107" t="str">
        <f>Orçamento!E7</f>
        <v>Arredondamentos: Opções → Avançado → Fórmulas → "Definir Precisão Conforme Exibido"</v>
      </c>
      <c r="G5" s="95"/>
      <c r="H5" s="95"/>
      <c r="I5" s="94"/>
    </row>
    <row r="6" spans="1:15" s="101" customFormat="1" ht="21" customHeight="1">
      <c r="A6" s="167" t="str">
        <f>Orçamento!A7</f>
        <v>Responsável Técnico: Jessica Tauane Nogueira de Araujo - CREA MT 49704</v>
      </c>
      <c r="B6" s="95"/>
      <c r="C6" s="96"/>
      <c r="D6" s="97"/>
      <c r="E6" s="95"/>
      <c r="F6" s="95"/>
      <c r="H6" s="95"/>
      <c r="I6" s="94"/>
    </row>
    <row r="7" spans="1:15" ht="20.85" customHeight="1">
      <c r="A7" s="88"/>
      <c r="B7" s="88"/>
      <c r="C7" s="89"/>
      <c r="D7" s="90"/>
      <c r="E7" s="17"/>
      <c r="F7" s="88"/>
      <c r="G7" s="88"/>
      <c r="H7" s="88"/>
      <c r="I7" s="88"/>
    </row>
    <row r="8" spans="1:15" s="25" customFormat="1" ht="20.85" customHeight="1">
      <c r="A8" s="400" t="s">
        <v>18</v>
      </c>
      <c r="B8" s="400" t="s">
        <v>19</v>
      </c>
      <c r="C8" s="400"/>
      <c r="D8" s="400"/>
      <c r="E8" s="400"/>
      <c r="F8" s="400"/>
      <c r="G8" s="400" t="s">
        <v>20</v>
      </c>
      <c r="H8" s="400"/>
      <c r="I8" s="400" t="s">
        <v>21</v>
      </c>
      <c r="J8" s="530">
        <v>30</v>
      </c>
      <c r="K8" s="530"/>
      <c r="L8" s="530"/>
      <c r="M8" s="530">
        <v>60</v>
      </c>
      <c r="N8" s="530"/>
      <c r="O8" s="530"/>
    </row>
    <row r="9" spans="1:15" s="25" customFormat="1" ht="20.85" customHeight="1">
      <c r="A9" s="400"/>
      <c r="B9" s="400"/>
      <c r="C9" s="400"/>
      <c r="D9" s="400"/>
      <c r="E9" s="400"/>
      <c r="F9" s="400"/>
      <c r="G9" s="400"/>
      <c r="H9" s="400"/>
      <c r="I9" s="400"/>
      <c r="J9" s="86" t="s">
        <v>52</v>
      </c>
      <c r="K9" s="86" t="s">
        <v>51</v>
      </c>
      <c r="L9" s="86" t="s">
        <v>53</v>
      </c>
      <c r="M9" s="371" t="s">
        <v>52</v>
      </c>
      <c r="N9" s="371" t="s">
        <v>51</v>
      </c>
      <c r="O9" s="371" t="s">
        <v>53</v>
      </c>
    </row>
    <row r="10" spans="1:15" s="25" customFormat="1" ht="20.85" customHeight="1">
      <c r="A10" s="14" t="str">
        <f>Resumo!A10</f>
        <v>1.0</v>
      </c>
      <c r="B10" s="528" t="str">
        <f>Resumo!B10</f>
        <v>SERVIÇOS PRELIMINARES</v>
      </c>
      <c r="C10" s="528"/>
      <c r="D10" s="528"/>
      <c r="E10" s="528"/>
      <c r="F10" s="528"/>
      <c r="G10" s="529">
        <f>Resumo!G10</f>
        <v>0</v>
      </c>
      <c r="H10" s="529"/>
      <c r="I10" s="133" t="e">
        <f>G10/$G$14</f>
        <v>#DIV/0!</v>
      </c>
      <c r="J10" s="62">
        <f t="shared" ref="J10:J11" si="0">K10*$G10</f>
        <v>0</v>
      </c>
      <c r="K10" s="350">
        <v>1</v>
      </c>
      <c r="L10" s="24">
        <f t="shared" ref="L10:L11" si="1">K10</f>
        <v>1</v>
      </c>
      <c r="M10" s="369">
        <f t="shared" ref="M10:M13" si="2">N10*$G10</f>
        <v>0</v>
      </c>
      <c r="N10" s="350">
        <v>0</v>
      </c>
      <c r="O10" s="370">
        <f>N10+K10</f>
        <v>1</v>
      </c>
    </row>
    <row r="11" spans="1:15" s="25" customFormat="1" ht="20.85" customHeight="1">
      <c r="A11" s="14" t="str">
        <f>Resumo!A11</f>
        <v>2.0</v>
      </c>
      <c r="B11" s="528" t="str">
        <f>Resumo!B11</f>
        <v>SERVIÇOS EXTERNOS A EDIFICAÇÃO</v>
      </c>
      <c r="C11" s="528"/>
      <c r="D11" s="528"/>
      <c r="E11" s="528"/>
      <c r="F11" s="528"/>
      <c r="G11" s="529">
        <f>Resumo!G11</f>
        <v>0</v>
      </c>
      <c r="H11" s="529"/>
      <c r="I11" s="133" t="e">
        <f>G11/$G$14</f>
        <v>#DIV/0!</v>
      </c>
      <c r="J11" s="62">
        <f t="shared" si="0"/>
        <v>0</v>
      </c>
      <c r="K11" s="350">
        <v>0.5</v>
      </c>
      <c r="L11" s="24">
        <f t="shared" si="1"/>
        <v>0.5</v>
      </c>
      <c r="M11" s="369">
        <f t="shared" si="2"/>
        <v>0</v>
      </c>
      <c r="N11" s="350">
        <v>0.5</v>
      </c>
      <c r="O11" s="370">
        <f t="shared" ref="O11:O13" si="3">N11+K11</f>
        <v>1</v>
      </c>
    </row>
    <row r="12" spans="1:15" s="25" customFormat="1" ht="20.85" customHeight="1">
      <c r="A12" s="14" t="str">
        <f>Resumo!A12</f>
        <v>3.0</v>
      </c>
      <c r="B12" s="528" t="str">
        <f>Resumo!B12</f>
        <v>MUROS</v>
      </c>
      <c r="C12" s="528"/>
      <c r="D12" s="528"/>
      <c r="E12" s="528"/>
      <c r="F12" s="528"/>
      <c r="G12" s="529">
        <f>Resumo!G12</f>
        <v>0</v>
      </c>
      <c r="H12" s="529"/>
      <c r="I12" s="133" t="e">
        <f>G12/$G$14</f>
        <v>#DIV/0!</v>
      </c>
      <c r="J12" s="62">
        <f t="shared" ref="J12" si="4">K12*$G12</f>
        <v>0</v>
      </c>
      <c r="K12" s="350">
        <v>0.5</v>
      </c>
      <c r="L12" s="24">
        <f t="shared" ref="L12" si="5">K12</f>
        <v>0.5</v>
      </c>
      <c r="M12" s="369">
        <f t="shared" si="2"/>
        <v>0</v>
      </c>
      <c r="N12" s="350">
        <v>0.5</v>
      </c>
      <c r="O12" s="370">
        <f t="shared" si="3"/>
        <v>1</v>
      </c>
    </row>
    <row r="13" spans="1:15" s="25" customFormat="1" ht="20.85" customHeight="1">
      <c r="A13" s="14" t="str">
        <f>Resumo!A13</f>
        <v>4.0</v>
      </c>
      <c r="B13" s="528" t="str">
        <f>Resumo!B13</f>
        <v>SERVIÇOS COMPLEMENTARES FINAIS</v>
      </c>
      <c r="C13" s="528"/>
      <c r="D13" s="528"/>
      <c r="E13" s="528"/>
      <c r="F13" s="528"/>
      <c r="G13" s="529">
        <f>Resumo!G13</f>
        <v>0</v>
      </c>
      <c r="H13" s="529"/>
      <c r="I13" s="133" t="e">
        <f>G13/$G$14</f>
        <v>#DIV/0!</v>
      </c>
      <c r="J13" s="62">
        <f t="shared" ref="J13" si="6">K13*$G13</f>
        <v>0</v>
      </c>
      <c r="K13" s="350">
        <v>0</v>
      </c>
      <c r="L13" s="24">
        <f t="shared" ref="L13" si="7">K13</f>
        <v>0</v>
      </c>
      <c r="M13" s="369">
        <f t="shared" si="2"/>
        <v>0</v>
      </c>
      <c r="N13" s="350">
        <v>1</v>
      </c>
      <c r="O13" s="370">
        <f t="shared" si="3"/>
        <v>1</v>
      </c>
    </row>
    <row r="14" spans="1:15" s="25" customFormat="1" ht="20.85" customHeight="1">
      <c r="A14" s="524" t="s">
        <v>105</v>
      </c>
      <c r="B14" s="525"/>
      <c r="C14" s="525"/>
      <c r="D14" s="525"/>
      <c r="E14" s="525"/>
      <c r="F14" s="526"/>
      <c r="G14" s="527">
        <f>SUM(G10:H13)</f>
        <v>0</v>
      </c>
      <c r="H14" s="527"/>
      <c r="I14" s="69" t="e">
        <f>SUM(I10:I13)</f>
        <v>#DIV/0!</v>
      </c>
      <c r="J14" s="527">
        <f>SUM(J10:J13)</f>
        <v>0</v>
      </c>
      <c r="K14" s="527"/>
      <c r="L14" s="69" t="e">
        <f>J14/$G14</f>
        <v>#DIV/0!</v>
      </c>
      <c r="M14" s="527">
        <f>SUM(M10:M13)</f>
        <v>0</v>
      </c>
      <c r="N14" s="527"/>
      <c r="O14" s="373" t="e">
        <f>M14/$G14</f>
        <v>#DIV/0!</v>
      </c>
    </row>
    <row r="15" spans="1:15" s="25" customFormat="1" ht="20.85" customHeight="1">
      <c r="A15" s="524" t="s">
        <v>106</v>
      </c>
      <c r="B15" s="525"/>
      <c r="C15" s="525"/>
      <c r="D15" s="525"/>
      <c r="E15" s="525"/>
      <c r="F15" s="526"/>
      <c r="G15" s="91"/>
      <c r="H15" s="91"/>
      <c r="I15" s="92"/>
      <c r="J15" s="527">
        <f>J14</f>
        <v>0</v>
      </c>
      <c r="K15" s="527"/>
      <c r="L15" s="69" t="e">
        <f>J15/$G14</f>
        <v>#DIV/0!</v>
      </c>
      <c r="M15" s="527">
        <f>M14+J15</f>
        <v>0</v>
      </c>
      <c r="N15" s="527"/>
      <c r="O15" s="373" t="e">
        <f>M15/$G14</f>
        <v>#DIV/0!</v>
      </c>
    </row>
    <row r="16" spans="1:15" customFormat="1" ht="4.5" customHeight="1"/>
    <row r="17" spans="1:9" ht="20.85" customHeight="1">
      <c r="A17" s="17"/>
      <c r="B17" s="17"/>
      <c r="C17" s="17"/>
      <c r="D17" s="17"/>
      <c r="E17" s="17"/>
      <c r="F17" s="17"/>
      <c r="G17" s="17"/>
      <c r="H17" s="17"/>
      <c r="I17" s="17"/>
    </row>
    <row r="18" spans="1:9" ht="20.85" customHeight="1">
      <c r="A18" s="17"/>
      <c r="B18" s="17"/>
      <c r="C18" s="17"/>
      <c r="D18" s="17"/>
      <c r="E18" s="17"/>
      <c r="F18" s="17"/>
      <c r="G18" s="17"/>
      <c r="H18" s="17"/>
      <c r="I18" s="17"/>
    </row>
  </sheetData>
  <mergeCells count="24">
    <mergeCell ref="M8:O8"/>
    <mergeCell ref="M14:N14"/>
    <mergeCell ref="M15:N15"/>
    <mergeCell ref="J14:K14"/>
    <mergeCell ref="J15:K15"/>
    <mergeCell ref="J8:L8"/>
    <mergeCell ref="A15:F15"/>
    <mergeCell ref="A14:F14"/>
    <mergeCell ref="G14:H14"/>
    <mergeCell ref="B10:F10"/>
    <mergeCell ref="G10:H10"/>
    <mergeCell ref="B12:F12"/>
    <mergeCell ref="G12:H12"/>
    <mergeCell ref="B13:F13"/>
    <mergeCell ref="G13:H13"/>
    <mergeCell ref="B11:F11"/>
    <mergeCell ref="G11:H11"/>
    <mergeCell ref="A1:I1"/>
    <mergeCell ref="E2:F2"/>
    <mergeCell ref="B4:G4"/>
    <mergeCell ref="I8:I9"/>
    <mergeCell ref="B8:F9"/>
    <mergeCell ref="A8:A9"/>
    <mergeCell ref="G8:H9"/>
  </mergeCells>
  <pageMargins left="0.59055118110236227" right="0.11811023622047245" top="0.51181102362204722" bottom="0.98425196850393704" header="0.31496062992125984" footer="0.31496062992125984"/>
  <pageSetup paperSize="9" scale="91" fitToWidth="0" orientation="landscape" horizontalDpi="360" verticalDpi="360" r:id="rId1"/>
  <headerFooter>
    <oddFooter>&amp;L&amp;G&amp;C&amp;"-,Negrito"&amp;9Juliana Souza Santos
 Engenheira Civil 
CREA 1219237280&amp;R&amp;P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zoomScaleNormal="100" zoomScaleSheetLayoutView="100" workbookViewId="0">
      <selection activeCell="F25" sqref="B24:H25"/>
    </sheetView>
  </sheetViews>
  <sheetFormatPr defaultRowHeight="15.75"/>
  <cols>
    <col min="1" max="1" width="9.140625" style="25"/>
    <col min="2" max="2" width="22.28515625" style="25" bestFit="1" customWidth="1"/>
    <col min="3" max="3" width="7.5703125" style="25" customWidth="1"/>
    <col min="4" max="4" width="4.85546875" style="25" customWidth="1"/>
    <col min="5" max="5" width="7.140625" style="25" customWidth="1"/>
    <col min="6" max="6" width="13.140625" style="25" customWidth="1"/>
    <col min="7" max="7" width="12.28515625" style="25" customWidth="1"/>
    <col min="8" max="8" width="11.140625" style="25" customWidth="1"/>
    <col min="9" max="9" width="9.42578125" style="25" customWidth="1"/>
    <col min="10" max="10" width="8.28515625" style="25" customWidth="1"/>
    <col min="11" max="11" width="6.7109375" style="25" customWidth="1"/>
    <col min="12" max="13" width="9.140625" style="25"/>
    <col min="14" max="15" width="18.5703125" style="25" customWidth="1"/>
    <col min="16" max="16384" width="9.140625" style="25"/>
  </cols>
  <sheetData>
    <row r="1" spans="1:10" ht="15" customHeight="1">
      <c r="A1" s="549" t="str">
        <f>Orçamento!A1</f>
        <v xml:space="preserve"> Estacionamento, Passeio Publico e Muro do Centro de Hemodiálise</v>
      </c>
      <c r="B1" s="549"/>
      <c r="C1" s="549"/>
      <c r="D1" s="549"/>
      <c r="E1" s="549"/>
      <c r="F1" s="549"/>
      <c r="G1" s="549"/>
      <c r="H1" s="549"/>
      <c r="I1" s="549"/>
      <c r="J1" s="549"/>
    </row>
    <row r="2" spans="1:10" ht="21" customHeight="1">
      <c r="A2" s="94" t="str">
        <f>Orçamento!A3</f>
        <v>Proprietário:  Municipio de Sorriso</v>
      </c>
      <c r="B2" s="95"/>
      <c r="C2" s="96"/>
      <c r="D2" s="97"/>
      <c r="E2" s="390" t="s">
        <v>7</v>
      </c>
      <c r="F2" s="390"/>
      <c r="G2" s="98">
        <f>Resumo!G3</f>
        <v>0</v>
      </c>
      <c r="H2" s="99" t="s">
        <v>9</v>
      </c>
      <c r="I2" s="100">
        <f>Orçamento!J3</f>
        <v>44287</v>
      </c>
      <c r="J2" s="125"/>
    </row>
    <row r="3" spans="1:10" ht="21" customHeight="1">
      <c r="A3" s="94" t="str">
        <f>Orçamento!B4</f>
        <v xml:space="preserve"> Estacionamento, Passeio Publico e Muro do Centro de Hemodiálise</v>
      </c>
      <c r="B3" s="94"/>
      <c r="C3" s="94"/>
      <c r="D3" s="94"/>
      <c r="E3" s="102"/>
      <c r="F3" s="99" t="s">
        <v>8</v>
      </c>
      <c r="G3" s="98">
        <f>G2/B5</f>
        <v>0</v>
      </c>
      <c r="H3" s="99" t="s">
        <v>10</v>
      </c>
      <c r="I3" s="103">
        <f>'BDI - Serviços'!I24</f>
        <v>0.24940000000000001</v>
      </c>
      <c r="J3" s="125"/>
    </row>
    <row r="4" spans="1:10" ht="31.5" customHeight="1">
      <c r="A4" s="94" t="str">
        <f>Orçamento!A5</f>
        <v>Local:</v>
      </c>
      <c r="B4" s="391" t="str">
        <f>Orçamento!B5</f>
        <v>Local: Avenida Brasil, Esq. Rua São Pedro, Loteamento Villa Romana  - Sorriso MT</v>
      </c>
      <c r="C4" s="391"/>
      <c r="D4" s="391"/>
      <c r="E4" s="391"/>
      <c r="F4" s="391"/>
      <c r="G4" s="391"/>
      <c r="H4" s="104" t="s">
        <v>11</v>
      </c>
      <c r="I4" s="105" t="str">
        <f>Orçamento!J6</f>
        <v>SINAPI - FEV/ 2021</v>
      </c>
      <c r="J4" s="125"/>
    </row>
    <row r="5" spans="1:10" ht="21" customHeight="1">
      <c r="A5" s="94" t="str">
        <f>Orçamento!A6</f>
        <v xml:space="preserve">Área: </v>
      </c>
      <c r="B5" s="106">
        <f>Orçamento!B6</f>
        <v>2111</v>
      </c>
      <c r="C5" s="94"/>
      <c r="D5" s="107" t="str">
        <f>Orçamento!E7</f>
        <v>Arredondamentos: Opções → Avançado → Fórmulas → "Definir Precisão Conforme Exibido"</v>
      </c>
      <c r="G5" s="95"/>
      <c r="H5" s="95"/>
      <c r="I5" s="94"/>
      <c r="J5" s="125"/>
    </row>
    <row r="6" spans="1:10" ht="21" customHeight="1">
      <c r="A6" s="167" t="str">
        <f>Orçamento!A7</f>
        <v>Responsável Técnico: Jessica Tauane Nogueira de Araujo - CREA MT 49704</v>
      </c>
      <c r="B6" s="95"/>
      <c r="C6" s="96"/>
      <c r="D6" s="97"/>
      <c r="E6" s="95"/>
      <c r="F6" s="95"/>
      <c r="G6" s="101"/>
      <c r="H6" s="95"/>
      <c r="I6" s="94"/>
      <c r="J6" s="125"/>
    </row>
    <row r="7" spans="1:10" ht="17.25">
      <c r="A7" s="83"/>
      <c r="B7" s="88"/>
      <c r="C7" s="89"/>
      <c r="D7" s="90"/>
      <c r="E7" s="88"/>
      <c r="F7" s="88"/>
      <c r="G7" s="17"/>
      <c r="H7" s="88"/>
      <c r="I7" s="9"/>
      <c r="J7" s="12"/>
    </row>
    <row r="8" spans="1:10" ht="17.25">
      <c r="A8" s="537" t="s">
        <v>82</v>
      </c>
      <c r="B8" s="537"/>
      <c r="C8" s="537"/>
      <c r="D8" s="537"/>
      <c r="E8" s="537"/>
      <c r="F8" s="537"/>
      <c r="G8" s="537"/>
      <c r="H8" s="537"/>
      <c r="I8" s="537"/>
      <c r="J8" s="537"/>
    </row>
    <row r="9" spans="1:10">
      <c r="A9" s="32" t="s">
        <v>22</v>
      </c>
      <c r="B9" s="539" t="s">
        <v>23</v>
      </c>
      <c r="C9" s="540"/>
      <c r="D9" s="540"/>
      <c r="E9" s="540"/>
      <c r="F9" s="540"/>
      <c r="G9" s="540"/>
      <c r="H9" s="541"/>
      <c r="I9" s="552">
        <f>SUM(I10:I13)</f>
        <v>6.8500000000000005E-2</v>
      </c>
      <c r="J9" s="552"/>
    </row>
    <row r="10" spans="1:10">
      <c r="A10" s="56" t="s">
        <v>24</v>
      </c>
      <c r="B10" s="538" t="s">
        <v>25</v>
      </c>
      <c r="C10" s="538"/>
      <c r="D10" s="538"/>
      <c r="E10" s="538"/>
      <c r="F10" s="536" t="s">
        <v>26</v>
      </c>
      <c r="G10" s="536"/>
      <c r="H10" s="536"/>
      <c r="I10" s="542">
        <v>3.7999999999999999E-2</v>
      </c>
      <c r="J10" s="542"/>
    </row>
    <row r="11" spans="1:10">
      <c r="A11" s="56" t="s">
        <v>27</v>
      </c>
      <c r="B11" s="538" t="s">
        <v>28</v>
      </c>
      <c r="C11" s="538"/>
      <c r="D11" s="538"/>
      <c r="E11" s="538"/>
      <c r="F11" s="536" t="s">
        <v>29</v>
      </c>
      <c r="G11" s="536"/>
      <c r="H11" s="536"/>
      <c r="I11" s="542">
        <v>7.0000000000000001E-3</v>
      </c>
      <c r="J11" s="542"/>
    </row>
    <row r="12" spans="1:10">
      <c r="A12" s="56" t="s">
        <v>30</v>
      </c>
      <c r="B12" s="538" t="s">
        <v>31</v>
      </c>
      <c r="C12" s="538"/>
      <c r="D12" s="538"/>
      <c r="E12" s="538"/>
      <c r="F12" s="536" t="s">
        <v>32</v>
      </c>
      <c r="G12" s="536"/>
      <c r="H12" s="536"/>
      <c r="I12" s="542">
        <v>1.2E-2</v>
      </c>
      <c r="J12" s="542"/>
    </row>
    <row r="13" spans="1:10">
      <c r="A13" s="56" t="s">
        <v>33</v>
      </c>
      <c r="B13" s="538" t="s">
        <v>34</v>
      </c>
      <c r="C13" s="538"/>
      <c r="D13" s="538"/>
      <c r="E13" s="538"/>
      <c r="F13" s="536" t="s">
        <v>35</v>
      </c>
      <c r="G13" s="536"/>
      <c r="H13" s="536"/>
      <c r="I13" s="542">
        <v>1.15E-2</v>
      </c>
      <c r="J13" s="542"/>
    </row>
    <row r="14" spans="1:10">
      <c r="A14" s="56"/>
      <c r="B14" s="536"/>
      <c r="C14" s="536"/>
      <c r="D14" s="536"/>
      <c r="E14" s="536"/>
      <c r="F14" s="536"/>
      <c r="G14" s="536"/>
      <c r="H14" s="536"/>
      <c r="I14" s="542"/>
      <c r="J14" s="542"/>
    </row>
    <row r="15" spans="1:10">
      <c r="A15" s="32" t="s">
        <v>36</v>
      </c>
      <c r="B15" s="539" t="s">
        <v>37</v>
      </c>
      <c r="C15" s="540"/>
      <c r="D15" s="540"/>
      <c r="E15" s="540"/>
      <c r="F15" s="540"/>
      <c r="G15" s="540"/>
      <c r="H15" s="541"/>
      <c r="I15" s="552">
        <f>SUM(I16:I19)</f>
        <v>0.10150000000000001</v>
      </c>
      <c r="J15" s="552"/>
    </row>
    <row r="16" spans="1:10">
      <c r="A16" s="56" t="s">
        <v>38</v>
      </c>
      <c r="B16" s="538" t="s">
        <v>39</v>
      </c>
      <c r="C16" s="538"/>
      <c r="D16" s="538"/>
      <c r="E16" s="538"/>
      <c r="F16" s="538"/>
      <c r="G16" s="538"/>
      <c r="H16" s="538"/>
      <c r="I16" s="542">
        <v>6.4999999999999997E-3</v>
      </c>
      <c r="J16" s="542"/>
    </row>
    <row r="17" spans="1:14">
      <c r="A17" s="56" t="s">
        <v>40</v>
      </c>
      <c r="B17" s="538" t="s">
        <v>41</v>
      </c>
      <c r="C17" s="538"/>
      <c r="D17" s="538"/>
      <c r="E17" s="538"/>
      <c r="F17" s="538"/>
      <c r="G17" s="538"/>
      <c r="H17" s="538"/>
      <c r="I17" s="542">
        <v>0.03</v>
      </c>
      <c r="J17" s="542"/>
    </row>
    <row r="18" spans="1:14">
      <c r="A18" s="56" t="s">
        <v>42</v>
      </c>
      <c r="B18" s="538" t="s">
        <v>43</v>
      </c>
      <c r="C18" s="538"/>
      <c r="D18" s="538"/>
      <c r="E18" s="538"/>
      <c r="F18" s="538"/>
      <c r="G18" s="538"/>
      <c r="H18" s="538"/>
      <c r="I18" s="542">
        <v>0.02</v>
      </c>
      <c r="J18" s="542"/>
    </row>
    <row r="19" spans="1:14">
      <c r="A19" s="56" t="s">
        <v>50</v>
      </c>
      <c r="B19" s="531" t="s">
        <v>80</v>
      </c>
      <c r="C19" s="532"/>
      <c r="D19" s="532"/>
      <c r="E19" s="532"/>
      <c r="F19" s="532"/>
      <c r="G19" s="532"/>
      <c r="H19" s="533"/>
      <c r="I19" s="534">
        <v>4.4999999999999998E-2</v>
      </c>
      <c r="J19" s="535"/>
    </row>
    <row r="20" spans="1:14">
      <c r="A20" s="56"/>
      <c r="B20" s="536"/>
      <c r="C20" s="536"/>
      <c r="D20" s="536"/>
      <c r="E20" s="536"/>
      <c r="F20" s="536"/>
      <c r="G20" s="536"/>
      <c r="H20" s="536"/>
      <c r="I20" s="536"/>
      <c r="J20" s="536"/>
    </row>
    <row r="21" spans="1:14">
      <c r="A21" s="32" t="s">
        <v>44</v>
      </c>
      <c r="B21" s="539" t="s">
        <v>45</v>
      </c>
      <c r="C21" s="540"/>
      <c r="D21" s="540"/>
      <c r="E21" s="540"/>
      <c r="F21" s="540"/>
      <c r="G21" s="540"/>
      <c r="H21" s="541"/>
      <c r="I21" s="550">
        <f>I22</f>
        <v>0.05</v>
      </c>
      <c r="J21" s="551"/>
    </row>
    <row r="22" spans="1:14">
      <c r="A22" s="56" t="s">
        <v>46</v>
      </c>
      <c r="B22" s="531" t="s">
        <v>47</v>
      </c>
      <c r="C22" s="532"/>
      <c r="D22" s="532"/>
      <c r="E22" s="532"/>
      <c r="F22" s="532"/>
      <c r="G22" s="532"/>
      <c r="H22" s="533"/>
      <c r="I22" s="542">
        <v>0.05</v>
      </c>
      <c r="J22" s="542"/>
    </row>
    <row r="23" spans="1:14">
      <c r="A23" s="33"/>
      <c r="B23" s="545"/>
      <c r="C23" s="546"/>
      <c r="D23" s="546"/>
      <c r="E23" s="546"/>
      <c r="F23" s="546"/>
      <c r="G23" s="546"/>
      <c r="H23" s="547"/>
      <c r="I23" s="545"/>
      <c r="J23" s="547"/>
    </row>
    <row r="24" spans="1:14">
      <c r="A24" s="87"/>
      <c r="B24" s="544" t="s">
        <v>90</v>
      </c>
      <c r="C24" s="544"/>
      <c r="D24" s="544"/>
      <c r="E24" s="544"/>
      <c r="F24" s="544"/>
      <c r="G24" s="544"/>
      <c r="H24" s="544"/>
      <c r="I24" s="548">
        <f>(((1+I10+I11+I12)*(1+I13)*(1+I21))/(1-I15))-1</f>
        <v>0.24940000000000001</v>
      </c>
      <c r="J24" s="548"/>
      <c r="N24" s="34"/>
    </row>
    <row r="25" spans="1:14">
      <c r="A25" s="12"/>
      <c r="B25" s="12"/>
      <c r="C25" s="12"/>
      <c r="D25" s="12"/>
      <c r="E25" s="12"/>
      <c r="F25" s="12"/>
      <c r="G25" s="12"/>
      <c r="H25" s="12"/>
      <c r="I25" s="12"/>
      <c r="J25" s="12"/>
    </row>
    <row r="26" spans="1:14">
      <c r="A26" s="12"/>
      <c r="B26" s="12"/>
      <c r="C26" s="12"/>
      <c r="D26" s="12"/>
      <c r="E26" s="12"/>
      <c r="F26" s="12"/>
      <c r="G26" s="12"/>
      <c r="H26" s="12"/>
      <c r="I26" s="12"/>
      <c r="J26" s="12"/>
      <c r="N26" s="34">
        <v>0.24199999999999999</v>
      </c>
    </row>
    <row r="27" spans="1:14" ht="50.25" customHeight="1">
      <c r="A27" s="543" t="s">
        <v>54</v>
      </c>
      <c r="B27" s="543"/>
      <c r="C27" s="543"/>
      <c r="D27" s="543"/>
      <c r="E27" s="543"/>
      <c r="F27" s="543"/>
      <c r="G27" s="543"/>
      <c r="H27" s="543"/>
      <c r="I27" s="543"/>
      <c r="J27" s="543"/>
    </row>
    <row r="28" spans="1:14">
      <c r="A28" s="36"/>
      <c r="B28" s="36"/>
      <c r="C28" s="36"/>
      <c r="D28" s="36"/>
      <c r="E28" s="12"/>
      <c r="F28" s="12"/>
      <c r="G28" s="12"/>
      <c r="H28" s="12"/>
      <c r="I28" s="12"/>
      <c r="J28" s="12"/>
    </row>
    <row r="29" spans="1:14">
      <c r="A29" s="36"/>
      <c r="B29" s="12"/>
      <c r="C29" s="36"/>
      <c r="D29" s="36"/>
      <c r="E29" s="12"/>
      <c r="F29" s="12"/>
      <c r="G29" s="12"/>
      <c r="H29" s="12"/>
      <c r="I29" s="12"/>
      <c r="J29" s="12"/>
    </row>
    <row r="30" spans="1:14">
      <c r="A30" s="36"/>
      <c r="B30" s="36"/>
      <c r="C30" s="36"/>
      <c r="D30" s="36"/>
      <c r="E30" s="12"/>
      <c r="F30" s="12"/>
      <c r="G30" s="12"/>
      <c r="H30" s="12"/>
      <c r="I30" s="12"/>
      <c r="J30" s="12"/>
    </row>
    <row r="31" spans="1:14">
      <c r="A31" s="36" t="s">
        <v>55</v>
      </c>
      <c r="B31" s="36"/>
      <c r="C31" s="36"/>
      <c r="D31" s="36"/>
      <c r="E31" s="12"/>
      <c r="F31" s="12"/>
      <c r="G31" s="12"/>
      <c r="H31" s="12"/>
      <c r="I31" s="12"/>
      <c r="J31" s="12"/>
    </row>
    <row r="32" spans="1:14">
      <c r="A32" s="126" t="s">
        <v>56</v>
      </c>
      <c r="B32" s="36"/>
      <c r="C32" s="36"/>
      <c r="D32" s="36"/>
      <c r="E32" s="12"/>
      <c r="F32" s="12"/>
      <c r="G32" s="12"/>
      <c r="H32" s="12"/>
      <c r="I32" s="12"/>
      <c r="J32" s="12"/>
    </row>
    <row r="33" spans="1:10">
      <c r="A33" s="126" t="s">
        <v>57</v>
      </c>
      <c r="B33" s="36"/>
      <c r="C33" s="36"/>
      <c r="D33" s="36"/>
      <c r="E33" s="12"/>
      <c r="F33" s="12"/>
      <c r="G33" s="12"/>
      <c r="H33" s="12"/>
      <c r="I33" s="12"/>
      <c r="J33" s="12"/>
    </row>
    <row r="34" spans="1:10">
      <c r="A34" s="126" t="s">
        <v>58</v>
      </c>
      <c r="B34" s="36"/>
      <c r="C34" s="36"/>
      <c r="D34" s="36"/>
      <c r="E34" s="12"/>
      <c r="F34" s="12"/>
      <c r="G34" s="12"/>
      <c r="H34" s="12"/>
      <c r="I34" s="12"/>
      <c r="J34" s="12"/>
    </row>
    <row r="35" spans="1:10">
      <c r="A35" s="126" t="s">
        <v>59</v>
      </c>
      <c r="B35" s="36"/>
      <c r="C35" s="36"/>
      <c r="D35" s="36"/>
      <c r="E35" s="12"/>
      <c r="F35" s="12"/>
      <c r="G35" s="12"/>
      <c r="H35" s="12"/>
      <c r="I35" s="12"/>
      <c r="J35" s="12"/>
    </row>
    <row r="36" spans="1:10">
      <c r="A36" s="126" t="s">
        <v>60</v>
      </c>
      <c r="B36" s="36"/>
      <c r="C36" s="36"/>
      <c r="D36" s="36"/>
      <c r="E36" s="12"/>
      <c r="F36" s="12"/>
      <c r="G36" s="12"/>
      <c r="H36" s="12"/>
      <c r="I36" s="12"/>
      <c r="J36" s="12"/>
    </row>
    <row r="37" spans="1:10">
      <c r="A37" s="126" t="s">
        <v>61</v>
      </c>
      <c r="B37" s="12"/>
      <c r="C37" s="12"/>
      <c r="D37" s="12"/>
      <c r="E37" s="12"/>
      <c r="F37" s="12"/>
      <c r="G37" s="12"/>
      <c r="H37" s="12"/>
      <c r="I37" s="12"/>
      <c r="J37" s="12"/>
    </row>
    <row r="38" spans="1:10">
      <c r="A38" s="12"/>
      <c r="B38" s="12"/>
      <c r="C38" s="12"/>
      <c r="D38" s="12"/>
      <c r="E38" s="12"/>
      <c r="F38" s="12"/>
      <c r="G38" s="12"/>
      <c r="H38" s="12"/>
      <c r="I38" s="12"/>
      <c r="J38" s="12"/>
    </row>
    <row r="39" spans="1:10">
      <c r="A39" s="12"/>
      <c r="B39" s="12"/>
      <c r="C39" s="12"/>
      <c r="D39" s="12"/>
      <c r="E39" s="12"/>
      <c r="F39" s="12"/>
      <c r="G39" s="12"/>
      <c r="H39" s="12"/>
      <c r="I39" s="12"/>
      <c r="J39" s="12"/>
    </row>
    <row r="40" spans="1:10">
      <c r="A40" s="12"/>
      <c r="B40" s="12"/>
      <c r="C40" s="12"/>
      <c r="D40" s="12"/>
      <c r="E40" s="12"/>
      <c r="F40" s="12"/>
      <c r="G40" s="12"/>
      <c r="H40" s="12"/>
      <c r="I40" s="12"/>
      <c r="J40" s="12"/>
    </row>
    <row r="41" spans="1:10">
      <c r="A41" s="12"/>
      <c r="B41" s="12"/>
      <c r="C41" s="12"/>
      <c r="D41" s="12"/>
      <c r="E41" s="12"/>
      <c r="F41" s="12"/>
      <c r="G41" s="12"/>
      <c r="H41" s="12"/>
      <c r="I41" s="12"/>
      <c r="J41" s="12"/>
    </row>
    <row r="42" spans="1:10">
      <c r="A42" s="12"/>
      <c r="B42" s="12"/>
      <c r="C42" s="12"/>
      <c r="D42" s="12"/>
      <c r="E42" s="12"/>
      <c r="F42" s="12"/>
      <c r="G42" s="12"/>
      <c r="H42" s="12"/>
      <c r="I42" s="12"/>
      <c r="J42" s="12"/>
    </row>
    <row r="43" spans="1:10">
      <c r="A43" s="12"/>
      <c r="B43" s="12"/>
      <c r="C43" s="12"/>
      <c r="D43" s="12"/>
      <c r="E43" s="12"/>
      <c r="F43" s="12"/>
      <c r="G43" s="12"/>
      <c r="H43" s="12"/>
      <c r="I43" s="12"/>
      <c r="J43" s="12"/>
    </row>
    <row r="44" spans="1:10">
      <c r="A44" s="12"/>
      <c r="B44" s="12"/>
      <c r="C44" s="12"/>
      <c r="D44" s="12"/>
      <c r="E44" s="12"/>
      <c r="F44" s="12"/>
      <c r="G44" s="12"/>
      <c r="H44" s="12"/>
      <c r="I44" s="12"/>
      <c r="J44" s="12"/>
    </row>
    <row r="45" spans="1:10">
      <c r="A45" s="12"/>
      <c r="B45" s="12"/>
      <c r="C45" s="12"/>
      <c r="D45" s="12"/>
      <c r="E45" s="12"/>
      <c r="F45" s="12"/>
      <c r="G45" s="12"/>
      <c r="H45" s="12"/>
      <c r="I45" s="12"/>
      <c r="J45" s="12"/>
    </row>
    <row r="46" spans="1:10">
      <c r="A46" s="12"/>
      <c r="B46" s="12"/>
      <c r="C46" s="12"/>
      <c r="D46" s="12"/>
      <c r="E46" s="12"/>
      <c r="F46" s="12"/>
      <c r="G46" s="12"/>
      <c r="H46" s="12"/>
      <c r="I46" s="12"/>
      <c r="J46" s="12"/>
    </row>
    <row r="47" spans="1:10">
      <c r="A47" s="12"/>
      <c r="B47" s="12"/>
      <c r="C47" s="12"/>
      <c r="D47" s="12"/>
      <c r="E47" s="12"/>
      <c r="F47" s="12"/>
      <c r="G47" s="12"/>
      <c r="H47" s="12"/>
      <c r="I47" s="12"/>
      <c r="J47" s="12"/>
    </row>
    <row r="48" spans="1:10">
      <c r="A48" s="12"/>
      <c r="B48" s="12"/>
      <c r="C48" s="12"/>
      <c r="D48" s="12"/>
      <c r="E48" s="12"/>
      <c r="F48" s="12"/>
      <c r="G48" s="12"/>
      <c r="H48" s="12"/>
      <c r="I48" s="12"/>
      <c r="J48" s="12"/>
    </row>
    <row r="49" spans="1:10">
      <c r="A49" s="12"/>
      <c r="B49" s="12"/>
      <c r="C49" s="12"/>
      <c r="D49" s="12"/>
      <c r="E49" s="12"/>
      <c r="F49" s="12"/>
      <c r="G49" s="12"/>
      <c r="H49" s="12"/>
      <c r="I49" s="12"/>
      <c r="J49" s="12"/>
    </row>
    <row r="50" spans="1:10">
      <c r="A50" s="12"/>
      <c r="B50" s="12"/>
      <c r="C50" s="12"/>
      <c r="D50" s="12"/>
      <c r="E50" s="12"/>
      <c r="F50" s="12"/>
      <c r="G50" s="12"/>
      <c r="H50" s="12"/>
      <c r="I50" s="12"/>
      <c r="J50" s="12"/>
    </row>
    <row r="51" spans="1:10">
      <c r="A51" s="12"/>
      <c r="B51" s="12"/>
      <c r="C51" s="12"/>
      <c r="D51" s="12"/>
      <c r="E51" s="12"/>
      <c r="F51" s="12"/>
      <c r="G51" s="12"/>
      <c r="H51" s="12"/>
      <c r="I51" s="12"/>
      <c r="J51" s="12"/>
    </row>
    <row r="52" spans="1:10">
      <c r="A52" s="12"/>
      <c r="B52" s="12"/>
      <c r="C52" s="12"/>
      <c r="D52" s="12"/>
      <c r="E52" s="12"/>
      <c r="F52" s="12"/>
      <c r="G52" s="12"/>
      <c r="H52" s="12"/>
      <c r="I52" s="12"/>
      <c r="J52" s="12"/>
    </row>
    <row r="53" spans="1:10">
      <c r="A53" s="12"/>
      <c r="B53" s="12"/>
      <c r="C53" s="12"/>
      <c r="D53" s="12"/>
      <c r="E53" s="12"/>
      <c r="F53" s="12"/>
      <c r="G53" s="12"/>
      <c r="H53" s="12"/>
      <c r="I53" s="12"/>
      <c r="J53" s="12"/>
    </row>
  </sheetData>
  <mergeCells count="41">
    <mergeCell ref="A1:J1"/>
    <mergeCell ref="I18:J18"/>
    <mergeCell ref="I20:J20"/>
    <mergeCell ref="I21:J21"/>
    <mergeCell ref="B9:H9"/>
    <mergeCell ref="B10:E10"/>
    <mergeCell ref="B11:E11"/>
    <mergeCell ref="B12:E12"/>
    <mergeCell ref="B13:E13"/>
    <mergeCell ref="I12:J12"/>
    <mergeCell ref="I13:J13"/>
    <mergeCell ref="I14:J14"/>
    <mergeCell ref="I15:J15"/>
    <mergeCell ref="I16:J16"/>
    <mergeCell ref="I17:J17"/>
    <mergeCell ref="I9:J9"/>
    <mergeCell ref="B17:H17"/>
    <mergeCell ref="A27:J27"/>
    <mergeCell ref="B21:H21"/>
    <mergeCell ref="B22:H22"/>
    <mergeCell ref="B24:H24"/>
    <mergeCell ref="B23:H23"/>
    <mergeCell ref="I23:J23"/>
    <mergeCell ref="I24:J24"/>
    <mergeCell ref="I22:J22"/>
    <mergeCell ref="E2:F2"/>
    <mergeCell ref="B4:G4"/>
    <mergeCell ref="B19:H19"/>
    <mergeCell ref="I19:J19"/>
    <mergeCell ref="B20:H20"/>
    <mergeCell ref="F10:H10"/>
    <mergeCell ref="A8:J8"/>
    <mergeCell ref="B18:H18"/>
    <mergeCell ref="F11:H11"/>
    <mergeCell ref="F12:H12"/>
    <mergeCell ref="F13:H13"/>
    <mergeCell ref="B15:H15"/>
    <mergeCell ref="B14:H14"/>
    <mergeCell ref="I10:J10"/>
    <mergeCell ref="I11:J11"/>
    <mergeCell ref="B16:H16"/>
  </mergeCells>
  <pageMargins left="0.59055118110236227" right="0.11811023622047245" top="1.0236220472440944" bottom="0.98425196850393704" header="0.31496062992125984" footer="0.31496062992125984"/>
  <pageSetup paperSize="9" scale="90" orientation="portrait" horizontalDpi="360" verticalDpi="360" r:id="rId1"/>
  <headerFooter>
    <oddFooter>&amp;L&amp;G&amp;C&amp;"-,Negrito"&amp;9Juliana Souza Santos
 Engenheira Civil 
CREA 1219237280&amp;R&amp;P de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zoomScaleNormal="100" zoomScaleSheetLayoutView="100" workbookViewId="0">
      <selection sqref="A1:J1"/>
    </sheetView>
  </sheetViews>
  <sheetFormatPr defaultRowHeight="15.75"/>
  <cols>
    <col min="1" max="1" width="9.140625" style="25"/>
    <col min="2" max="2" width="22.28515625" style="25" bestFit="1" customWidth="1"/>
    <col min="3" max="3" width="7.5703125" style="25" customWidth="1"/>
    <col min="4" max="4" width="4.85546875" style="25" customWidth="1"/>
    <col min="5" max="5" width="7.140625" style="25" customWidth="1"/>
    <col min="6" max="6" width="12.42578125" style="25" customWidth="1"/>
    <col min="7" max="7" width="11.5703125" style="25" customWidth="1"/>
    <col min="8" max="8" width="11.140625" style="25" customWidth="1"/>
    <col min="9" max="9" width="9.42578125" style="25" customWidth="1"/>
    <col min="10" max="10" width="8.28515625" style="25" customWidth="1"/>
    <col min="11" max="11" width="6.7109375" style="25" customWidth="1"/>
    <col min="12" max="13" width="9.140625" style="25"/>
    <col min="14" max="15" width="18.5703125" style="25" customWidth="1"/>
    <col min="16" max="16384" width="9.140625" style="25"/>
  </cols>
  <sheetData>
    <row r="1" spans="1:10" ht="15" customHeight="1">
      <c r="A1" s="527" t="str">
        <f>Orçamento!$A$1</f>
        <v xml:space="preserve"> Estacionamento, Passeio Publico e Muro do Centro de Hemodiálise</v>
      </c>
      <c r="B1" s="527"/>
      <c r="C1" s="527"/>
      <c r="D1" s="527"/>
      <c r="E1" s="527"/>
      <c r="F1" s="527"/>
      <c r="G1" s="527"/>
      <c r="H1" s="527"/>
      <c r="I1" s="527"/>
      <c r="J1" s="527"/>
    </row>
    <row r="2" spans="1:10" ht="21" customHeight="1">
      <c r="A2" s="129" t="str">
        <f>Orçamento!A3</f>
        <v>Proprietário:  Municipio de Sorriso</v>
      </c>
      <c r="B2" s="129"/>
      <c r="C2" s="129"/>
      <c r="D2" s="129"/>
      <c r="E2" s="129" t="s">
        <v>7</v>
      </c>
      <c r="F2" s="129"/>
      <c r="G2" s="130">
        <f>'BDI - Serviços'!G2</f>
        <v>0</v>
      </c>
      <c r="H2" s="129" t="s">
        <v>9</v>
      </c>
      <c r="I2" s="100">
        <f>Orçamento!J3</f>
        <v>44287</v>
      </c>
      <c r="J2" s="129"/>
    </row>
    <row r="3" spans="1:10" ht="21" customHeight="1">
      <c r="A3" s="94" t="str">
        <f>Orçamento!B4</f>
        <v xml:space="preserve"> Estacionamento, Passeio Publico e Muro do Centro de Hemodiálise</v>
      </c>
      <c r="B3" s="105"/>
      <c r="C3" s="125"/>
      <c r="D3" s="125"/>
      <c r="E3" s="94"/>
      <c r="F3" s="94" t="s">
        <v>8</v>
      </c>
      <c r="G3" s="131">
        <f>'BDI - Serviços'!G3</f>
        <v>0</v>
      </c>
      <c r="H3" s="128" t="s">
        <v>10</v>
      </c>
      <c r="I3" s="132">
        <f>'BDI - Serviços'!I3</f>
        <v>0.24940000000000001</v>
      </c>
      <c r="J3" s="125"/>
    </row>
    <row r="4" spans="1:10" ht="21" customHeight="1">
      <c r="A4" s="94" t="str">
        <f>Orçamento!A5</f>
        <v>Local:</v>
      </c>
      <c r="B4" s="105" t="str">
        <f>Orçamento!B5</f>
        <v>Local: Avenida Brasil, Esq. Rua São Pedro, Loteamento Villa Romana  - Sorriso MT</v>
      </c>
      <c r="C4" s="125"/>
      <c r="D4" s="125"/>
      <c r="E4" s="94"/>
      <c r="F4" s="94"/>
      <c r="G4" s="127"/>
      <c r="H4" s="128" t="s">
        <v>11</v>
      </c>
      <c r="I4" s="125" t="str">
        <f>Orçamento!J6</f>
        <v>SINAPI - FEV/ 2021</v>
      </c>
      <c r="J4" s="125"/>
    </row>
    <row r="5" spans="1:10" ht="21" customHeight="1">
      <c r="A5" s="94" t="str">
        <f>Orçamento!A6</f>
        <v xml:space="preserve">Área: </v>
      </c>
      <c r="B5" s="105">
        <f>Orçamento!B6</f>
        <v>2111</v>
      </c>
      <c r="C5" s="125"/>
      <c r="D5" s="94" t="str">
        <f>Orçamento!E7</f>
        <v>Arredondamentos: Opções → Avançado → Fórmulas → "Definir Precisão Conforme Exibido"</v>
      </c>
      <c r="E5" s="94"/>
      <c r="F5" s="125"/>
      <c r="G5" s="127"/>
      <c r="H5" s="128"/>
      <c r="I5" s="125"/>
      <c r="J5" s="125"/>
    </row>
    <row r="6" spans="1:10" ht="21" customHeight="1">
      <c r="A6" s="168" t="str">
        <f>Orçamento!A7</f>
        <v>Responsável Técnico: Jessica Tauane Nogueira de Araujo - CREA MT 49704</v>
      </c>
      <c r="B6" s="105"/>
      <c r="C6" s="125"/>
      <c r="D6" s="125"/>
      <c r="E6" s="94"/>
      <c r="F6" s="94"/>
      <c r="G6" s="127"/>
      <c r="H6" s="128"/>
      <c r="I6" s="125"/>
      <c r="J6" s="125"/>
    </row>
    <row r="7" spans="1:10" ht="21" customHeight="1">
      <c r="A7" s="61"/>
      <c r="B7" s="8"/>
      <c r="C7" s="12"/>
      <c r="D7" s="12"/>
      <c r="E7" s="83"/>
      <c r="F7" s="12"/>
      <c r="G7" s="31"/>
      <c r="H7" s="61"/>
      <c r="I7" s="12"/>
      <c r="J7" s="12"/>
    </row>
    <row r="8" spans="1:10">
      <c r="A8" s="527" t="s">
        <v>81</v>
      </c>
      <c r="B8" s="527"/>
      <c r="C8" s="527"/>
      <c r="D8" s="527"/>
      <c r="E8" s="527"/>
      <c r="F8" s="527"/>
      <c r="G8" s="527"/>
      <c r="H8" s="527"/>
      <c r="I8" s="527"/>
      <c r="J8" s="527"/>
    </row>
    <row r="9" spans="1:10">
      <c r="A9" s="32" t="s">
        <v>22</v>
      </c>
      <c r="B9" s="556" t="s">
        <v>83</v>
      </c>
      <c r="C9" s="556"/>
      <c r="D9" s="556"/>
      <c r="E9" s="556"/>
      <c r="F9" s="556"/>
      <c r="G9" s="556"/>
      <c r="H9" s="556"/>
      <c r="I9" s="552">
        <f>SUM(I10:I14)</f>
        <v>4.3900000000000002E-2</v>
      </c>
      <c r="J9" s="552"/>
    </row>
    <row r="10" spans="1:10">
      <c r="A10" s="53" t="s">
        <v>24</v>
      </c>
      <c r="B10" s="538" t="s">
        <v>84</v>
      </c>
      <c r="C10" s="538"/>
      <c r="D10" s="538"/>
      <c r="E10" s="538"/>
      <c r="F10" s="536"/>
      <c r="G10" s="536"/>
      <c r="H10" s="536"/>
      <c r="I10" s="542">
        <v>2.0500000000000001E-2</v>
      </c>
      <c r="J10" s="542"/>
    </row>
    <row r="11" spans="1:10">
      <c r="A11" s="53" t="s">
        <v>27</v>
      </c>
      <c r="B11" s="538" t="s">
        <v>85</v>
      </c>
      <c r="C11" s="538"/>
      <c r="D11" s="538"/>
      <c r="E11" s="538"/>
      <c r="F11" s="536"/>
      <c r="G11" s="536"/>
      <c r="H11" s="536"/>
      <c r="I11" s="542">
        <v>2.2000000000000001E-3</v>
      </c>
      <c r="J11" s="542"/>
    </row>
    <row r="12" spans="1:10">
      <c r="A12" s="53" t="s">
        <v>30</v>
      </c>
      <c r="B12" s="538" t="s">
        <v>34</v>
      </c>
      <c r="C12" s="538"/>
      <c r="D12" s="538"/>
      <c r="E12" s="538"/>
      <c r="F12" s="536"/>
      <c r="G12" s="536"/>
      <c r="H12" s="536"/>
      <c r="I12" s="542">
        <v>1.2E-2</v>
      </c>
      <c r="J12" s="542"/>
    </row>
    <row r="13" spans="1:10">
      <c r="A13" s="53" t="s">
        <v>33</v>
      </c>
      <c r="B13" s="531" t="s">
        <v>86</v>
      </c>
      <c r="C13" s="532"/>
      <c r="D13" s="532"/>
      <c r="E13" s="533"/>
      <c r="F13" s="553"/>
      <c r="G13" s="554"/>
      <c r="H13" s="555"/>
      <c r="I13" s="534">
        <v>4.1999999999999997E-3</v>
      </c>
      <c r="J13" s="535"/>
    </row>
    <row r="14" spans="1:10">
      <c r="A14" s="53" t="s">
        <v>49</v>
      </c>
      <c r="B14" s="538" t="s">
        <v>87</v>
      </c>
      <c r="C14" s="538"/>
      <c r="D14" s="538"/>
      <c r="E14" s="538"/>
      <c r="F14" s="536"/>
      <c r="G14" s="536"/>
      <c r="H14" s="536"/>
      <c r="I14" s="542">
        <v>5.0000000000000001E-3</v>
      </c>
      <c r="J14" s="542"/>
    </row>
    <row r="15" spans="1:10">
      <c r="A15" s="53"/>
      <c r="B15" s="536"/>
      <c r="C15" s="536"/>
      <c r="D15" s="536"/>
      <c r="E15" s="536"/>
      <c r="F15" s="536"/>
      <c r="G15" s="536"/>
      <c r="H15" s="536"/>
      <c r="I15" s="542"/>
      <c r="J15" s="542"/>
    </row>
    <row r="16" spans="1:10">
      <c r="A16" s="32" t="s">
        <v>36</v>
      </c>
      <c r="B16" s="539" t="s">
        <v>37</v>
      </c>
      <c r="C16" s="540"/>
      <c r="D16" s="540"/>
      <c r="E16" s="540"/>
      <c r="F16" s="540"/>
      <c r="G16" s="540"/>
      <c r="H16" s="541"/>
      <c r="I16" s="552">
        <f>SUM(I17:I19)</f>
        <v>7.1499999999999994E-2</v>
      </c>
      <c r="J16" s="552"/>
    </row>
    <row r="17" spans="1:14">
      <c r="A17" s="53" t="s">
        <v>38</v>
      </c>
      <c r="B17" s="538" t="s">
        <v>39</v>
      </c>
      <c r="C17" s="538"/>
      <c r="D17" s="538"/>
      <c r="E17" s="538"/>
      <c r="F17" s="538"/>
      <c r="G17" s="538"/>
      <c r="H17" s="538"/>
      <c r="I17" s="542">
        <v>6.4999999999999997E-3</v>
      </c>
      <c r="J17" s="542"/>
    </row>
    <row r="18" spans="1:14">
      <c r="A18" s="53" t="s">
        <v>40</v>
      </c>
      <c r="B18" s="538" t="s">
        <v>41</v>
      </c>
      <c r="C18" s="538"/>
      <c r="D18" s="538"/>
      <c r="E18" s="538"/>
      <c r="F18" s="538"/>
      <c r="G18" s="538"/>
      <c r="H18" s="538"/>
      <c r="I18" s="542">
        <v>0.03</v>
      </c>
      <c r="J18" s="542"/>
    </row>
    <row r="19" spans="1:14">
      <c r="A19" s="53" t="s">
        <v>42</v>
      </c>
      <c r="B19" s="538" t="s">
        <v>43</v>
      </c>
      <c r="C19" s="538"/>
      <c r="D19" s="538"/>
      <c r="E19" s="538"/>
      <c r="F19" s="538"/>
      <c r="G19" s="538"/>
      <c r="H19" s="538"/>
      <c r="I19" s="542">
        <v>3.5000000000000003E-2</v>
      </c>
      <c r="J19" s="542"/>
    </row>
    <row r="20" spans="1:14">
      <c r="A20" s="53"/>
      <c r="B20" s="536"/>
      <c r="C20" s="536"/>
      <c r="D20" s="536"/>
      <c r="E20" s="536"/>
      <c r="F20" s="536"/>
      <c r="G20" s="536"/>
      <c r="H20" s="536"/>
      <c r="I20" s="536"/>
      <c r="J20" s="536"/>
    </row>
    <row r="21" spans="1:14">
      <c r="A21" s="32" t="s">
        <v>44</v>
      </c>
      <c r="B21" s="539" t="s">
        <v>45</v>
      </c>
      <c r="C21" s="540"/>
      <c r="D21" s="540"/>
      <c r="E21" s="540"/>
      <c r="F21" s="540"/>
      <c r="G21" s="540"/>
      <c r="H21" s="541"/>
      <c r="I21" s="552">
        <f>I22</f>
        <v>3.8300000000000001E-2</v>
      </c>
      <c r="J21" s="552"/>
    </row>
    <row r="22" spans="1:14">
      <c r="A22" s="53" t="s">
        <v>46</v>
      </c>
      <c r="B22" s="531" t="s">
        <v>88</v>
      </c>
      <c r="C22" s="532"/>
      <c r="D22" s="532"/>
      <c r="E22" s="532"/>
      <c r="F22" s="532"/>
      <c r="G22" s="532"/>
      <c r="H22" s="533"/>
      <c r="I22" s="542">
        <v>3.8300000000000001E-2</v>
      </c>
      <c r="J22" s="542"/>
    </row>
    <row r="23" spans="1:14">
      <c r="A23" s="33"/>
      <c r="B23" s="545"/>
      <c r="C23" s="546"/>
      <c r="D23" s="546"/>
      <c r="E23" s="546"/>
      <c r="F23" s="546"/>
      <c r="G23" s="546"/>
      <c r="H23" s="547"/>
      <c r="I23" s="545"/>
      <c r="J23" s="547"/>
    </row>
    <row r="24" spans="1:14">
      <c r="A24" s="87"/>
      <c r="B24" s="544" t="s">
        <v>89</v>
      </c>
      <c r="C24" s="544"/>
      <c r="D24" s="544"/>
      <c r="E24" s="544"/>
      <c r="F24" s="544"/>
      <c r="G24" s="544"/>
      <c r="H24" s="544"/>
      <c r="I24" s="557">
        <f>((1-I19+I9+I21)/(1-I16))-1</f>
        <v>0.1278</v>
      </c>
      <c r="J24" s="558"/>
      <c r="N24" s="34"/>
    </row>
    <row r="25" spans="1:14">
      <c r="A25" s="12"/>
      <c r="B25" s="12"/>
      <c r="C25" s="12"/>
      <c r="D25" s="12"/>
      <c r="E25" s="12"/>
      <c r="F25" s="12"/>
      <c r="G25" s="12"/>
      <c r="H25" s="12"/>
      <c r="I25" s="12"/>
      <c r="J25" s="12"/>
    </row>
    <row r="26" spans="1:14">
      <c r="A26" s="12"/>
      <c r="B26" s="12"/>
      <c r="C26" s="12"/>
      <c r="D26" s="12"/>
      <c r="E26" s="12"/>
      <c r="F26" s="12"/>
      <c r="G26" s="12"/>
      <c r="H26" s="12"/>
      <c r="I26" s="12"/>
      <c r="J26" s="12"/>
      <c r="N26" s="34">
        <v>0.24199999999999999</v>
      </c>
    </row>
    <row r="27" spans="1:14" ht="50.25" customHeight="1">
      <c r="A27" s="543" t="s">
        <v>54</v>
      </c>
      <c r="B27" s="543"/>
      <c r="C27" s="543"/>
      <c r="D27" s="543"/>
      <c r="E27" s="543"/>
      <c r="F27" s="543"/>
      <c r="G27" s="543"/>
      <c r="H27" s="543"/>
      <c r="I27" s="543"/>
      <c r="J27" s="543"/>
    </row>
    <row r="28" spans="1:14">
      <c r="A28" s="36"/>
      <c r="B28" s="36"/>
      <c r="C28" s="36"/>
      <c r="D28" s="36"/>
      <c r="E28" s="12"/>
      <c r="F28" s="12"/>
      <c r="G28" s="12"/>
      <c r="H28" s="12"/>
      <c r="I28" s="12"/>
      <c r="J28" s="12"/>
    </row>
    <row r="29" spans="1:14" ht="16.5">
      <c r="A29" s="36"/>
      <c r="B29" s="12"/>
      <c r="C29" s="4"/>
      <c r="D29" s="36"/>
      <c r="E29" s="4"/>
      <c r="F29" s="12"/>
      <c r="G29" s="12"/>
      <c r="H29" s="12"/>
      <c r="I29" s="12"/>
      <c r="J29" s="12"/>
    </row>
    <row r="30" spans="1:14">
      <c r="A30" s="36"/>
      <c r="B30" s="36"/>
      <c r="C30" s="36"/>
      <c r="D30" s="36"/>
      <c r="E30" s="12"/>
      <c r="F30" s="12"/>
      <c r="G30" s="12"/>
      <c r="H30" s="12"/>
      <c r="I30" s="12"/>
      <c r="J30" s="12"/>
    </row>
    <row r="31" spans="1:14">
      <c r="A31" s="36"/>
      <c r="B31" s="36"/>
      <c r="C31" s="36"/>
      <c r="D31" s="36"/>
      <c r="E31" s="12"/>
      <c r="F31" s="12"/>
      <c r="G31" s="12"/>
      <c r="H31" s="12"/>
      <c r="I31" s="12"/>
      <c r="J31" s="12"/>
    </row>
    <row r="32" spans="1:14">
      <c r="A32" s="126"/>
      <c r="B32" s="36"/>
      <c r="C32" s="36"/>
      <c r="D32" s="36"/>
      <c r="E32" s="12"/>
      <c r="F32" s="12"/>
      <c r="G32" s="12"/>
      <c r="H32" s="12"/>
      <c r="I32" s="12"/>
      <c r="J32" s="12"/>
    </row>
    <row r="33" spans="1:10">
      <c r="A33" s="37"/>
      <c r="B33" s="36"/>
      <c r="C33" s="36"/>
      <c r="D33" s="36"/>
      <c r="E33" s="12"/>
      <c r="F33" s="12"/>
      <c r="G33" s="12"/>
      <c r="H33" s="12"/>
      <c r="I33" s="12"/>
      <c r="J33" s="27"/>
    </row>
    <row r="34" spans="1:10">
      <c r="A34" s="37"/>
      <c r="B34" s="36"/>
      <c r="C34" s="36"/>
      <c r="D34" s="36"/>
      <c r="E34" s="12"/>
      <c r="F34" s="12"/>
      <c r="G34" s="12"/>
      <c r="H34" s="12"/>
      <c r="I34" s="12"/>
      <c r="J34" s="27"/>
    </row>
    <row r="35" spans="1:10">
      <c r="A35" s="37"/>
      <c r="B35" s="36"/>
      <c r="C35" s="36"/>
      <c r="D35" s="36"/>
      <c r="E35" s="12"/>
      <c r="F35" s="12"/>
      <c r="G35" s="12"/>
      <c r="H35" s="12"/>
      <c r="I35" s="12"/>
      <c r="J35" s="27"/>
    </row>
    <row r="36" spans="1:10">
      <c r="A36" s="37"/>
      <c r="B36" s="36"/>
      <c r="C36" s="36"/>
      <c r="D36" s="36"/>
      <c r="E36" s="12"/>
      <c r="F36" s="12"/>
      <c r="G36" s="12"/>
      <c r="H36" s="12"/>
      <c r="I36" s="12"/>
      <c r="J36" s="27"/>
    </row>
    <row r="37" spans="1:10">
      <c r="A37" s="37"/>
      <c r="B37" s="12"/>
      <c r="C37" s="12"/>
      <c r="D37" s="12"/>
      <c r="E37" s="12"/>
      <c r="F37" s="12"/>
      <c r="G37" s="12"/>
      <c r="H37" s="12"/>
      <c r="I37" s="12"/>
      <c r="J37" s="27"/>
    </row>
    <row r="38" spans="1:10">
      <c r="A38" s="35"/>
      <c r="B38" s="12"/>
      <c r="C38" s="12"/>
      <c r="D38" s="12"/>
      <c r="E38" s="12"/>
      <c r="F38" s="12"/>
      <c r="G38" s="12"/>
      <c r="H38" s="12"/>
      <c r="I38" s="12"/>
      <c r="J38" s="27"/>
    </row>
    <row r="39" spans="1:10">
      <c r="A39" s="38"/>
      <c r="B39" s="26"/>
      <c r="C39" s="26"/>
      <c r="D39" s="26"/>
      <c r="E39" s="26"/>
      <c r="F39" s="26"/>
      <c r="G39" s="26"/>
      <c r="H39" s="26"/>
      <c r="I39" s="26"/>
      <c r="J39" s="39"/>
    </row>
    <row r="40" spans="1:10">
      <c r="A40" s="40"/>
      <c r="B40" s="12"/>
      <c r="C40" s="12"/>
      <c r="D40" s="12"/>
      <c r="E40" s="12"/>
      <c r="F40" s="12"/>
      <c r="G40" s="12"/>
      <c r="H40" s="12"/>
      <c r="I40" s="12"/>
      <c r="J40" s="41"/>
    </row>
    <row r="41" spans="1:10">
      <c r="A41" s="40"/>
      <c r="B41" s="12"/>
      <c r="C41" s="12"/>
      <c r="D41" s="12"/>
      <c r="E41" s="12"/>
      <c r="F41" s="12"/>
      <c r="G41" s="12"/>
      <c r="H41" s="12"/>
      <c r="I41" s="12"/>
      <c r="J41" s="41"/>
    </row>
    <row r="42" spans="1:10">
      <c r="A42" s="40"/>
      <c r="B42" s="12"/>
      <c r="C42" s="12"/>
      <c r="D42" s="12"/>
      <c r="E42" s="12"/>
      <c r="F42" s="12"/>
      <c r="G42" s="12"/>
      <c r="H42" s="12"/>
      <c r="I42" s="12"/>
      <c r="J42" s="41"/>
    </row>
    <row r="43" spans="1:10" ht="16.5" thickBot="1">
      <c r="A43" s="42"/>
      <c r="B43" s="43"/>
      <c r="C43" s="43"/>
      <c r="D43" s="43"/>
      <c r="E43" s="43"/>
      <c r="F43" s="43"/>
      <c r="G43" s="43"/>
      <c r="H43" s="43"/>
      <c r="I43" s="43"/>
      <c r="J43" s="44"/>
    </row>
    <row r="44" spans="1:10">
      <c r="A44" s="12"/>
      <c r="B44" s="12"/>
      <c r="C44" s="12"/>
      <c r="D44" s="12"/>
      <c r="E44" s="12"/>
      <c r="F44" s="12"/>
      <c r="G44" s="12"/>
      <c r="H44" s="12"/>
      <c r="I44" s="12"/>
      <c r="J44" s="12"/>
    </row>
    <row r="45" spans="1:10">
      <c r="A45" s="12"/>
      <c r="B45" s="12"/>
      <c r="C45" s="12"/>
      <c r="D45" s="12"/>
      <c r="E45" s="12"/>
      <c r="F45" s="12"/>
      <c r="G45" s="12"/>
      <c r="H45" s="12"/>
      <c r="I45" s="12"/>
      <c r="J45" s="12"/>
    </row>
    <row r="46" spans="1:10">
      <c r="A46" s="12"/>
      <c r="B46" s="12"/>
      <c r="C46" s="12"/>
      <c r="D46" s="12"/>
      <c r="E46" s="12"/>
      <c r="F46" s="12"/>
      <c r="G46" s="12"/>
      <c r="H46" s="12"/>
      <c r="I46" s="12"/>
      <c r="J46" s="12"/>
    </row>
    <row r="47" spans="1:10">
      <c r="A47" s="12"/>
      <c r="B47" s="12"/>
      <c r="C47" s="12"/>
      <c r="D47" s="12"/>
      <c r="E47" s="12"/>
      <c r="F47" s="12"/>
      <c r="G47" s="12"/>
      <c r="H47" s="12"/>
      <c r="I47" s="12"/>
      <c r="J47" s="12"/>
    </row>
    <row r="48" spans="1:10">
      <c r="A48" s="12"/>
      <c r="B48" s="12"/>
      <c r="C48" s="12"/>
      <c r="D48" s="12"/>
      <c r="E48" s="12"/>
      <c r="F48" s="12"/>
      <c r="G48" s="12"/>
      <c r="H48" s="12"/>
      <c r="I48" s="12"/>
      <c r="J48" s="12"/>
    </row>
    <row r="49" spans="1:10">
      <c r="A49" s="12"/>
      <c r="B49" s="12"/>
      <c r="C49" s="12"/>
      <c r="D49" s="12"/>
      <c r="E49" s="12"/>
      <c r="F49" s="12"/>
      <c r="G49" s="12"/>
      <c r="H49" s="12"/>
      <c r="I49" s="12"/>
      <c r="J49" s="12"/>
    </row>
    <row r="50" spans="1:10">
      <c r="A50" s="12"/>
      <c r="B50" s="12"/>
      <c r="C50" s="12"/>
      <c r="D50" s="12"/>
      <c r="E50" s="12"/>
      <c r="F50" s="12"/>
      <c r="G50" s="12"/>
      <c r="H50" s="12"/>
      <c r="I50" s="12"/>
      <c r="J50" s="12"/>
    </row>
    <row r="51" spans="1:10">
      <c r="A51" s="12"/>
      <c r="B51" s="12"/>
      <c r="C51" s="12"/>
      <c r="D51" s="12"/>
      <c r="E51" s="12"/>
      <c r="F51" s="12"/>
      <c r="G51" s="12"/>
      <c r="H51" s="12"/>
      <c r="I51" s="12"/>
      <c r="J51" s="12"/>
    </row>
    <row r="52" spans="1:10">
      <c r="A52" s="12"/>
      <c r="B52" s="12"/>
      <c r="C52" s="12"/>
      <c r="D52" s="12"/>
      <c r="E52" s="12"/>
      <c r="F52" s="12"/>
      <c r="G52" s="12"/>
      <c r="H52" s="12"/>
      <c r="I52" s="12"/>
      <c r="J52" s="12"/>
    </row>
    <row r="53" spans="1:10">
      <c r="A53" s="12"/>
      <c r="B53" s="12"/>
      <c r="C53" s="12"/>
      <c r="D53" s="12"/>
      <c r="E53" s="12"/>
      <c r="F53" s="12"/>
      <c r="G53" s="12"/>
      <c r="H53" s="12"/>
      <c r="I53" s="12"/>
      <c r="J53" s="12"/>
    </row>
  </sheetData>
  <mergeCells count="40">
    <mergeCell ref="A27:J27"/>
    <mergeCell ref="B23:H23"/>
    <mergeCell ref="I23:J23"/>
    <mergeCell ref="B24:H24"/>
    <mergeCell ref="I24:J24"/>
    <mergeCell ref="B22:H22"/>
    <mergeCell ref="I22:J22"/>
    <mergeCell ref="B20:H20"/>
    <mergeCell ref="I20:J20"/>
    <mergeCell ref="B21:H21"/>
    <mergeCell ref="I21:J21"/>
    <mergeCell ref="A1:J1"/>
    <mergeCell ref="B16:H16"/>
    <mergeCell ref="I16:J16"/>
    <mergeCell ref="B11:E11"/>
    <mergeCell ref="F11:H11"/>
    <mergeCell ref="I11:J11"/>
    <mergeCell ref="B12:E12"/>
    <mergeCell ref="F12:H12"/>
    <mergeCell ref="I12:J12"/>
    <mergeCell ref="B14:E14"/>
    <mergeCell ref="F14:H14"/>
    <mergeCell ref="I14:J14"/>
    <mergeCell ref="B9:H9"/>
    <mergeCell ref="I9:J9"/>
    <mergeCell ref="B10:E10"/>
    <mergeCell ref="B13:E13"/>
    <mergeCell ref="A8:J8"/>
    <mergeCell ref="B19:H19"/>
    <mergeCell ref="I19:J19"/>
    <mergeCell ref="F10:H10"/>
    <mergeCell ref="I10:J10"/>
    <mergeCell ref="I17:J17"/>
    <mergeCell ref="B18:H18"/>
    <mergeCell ref="I18:J18"/>
    <mergeCell ref="B17:H17"/>
    <mergeCell ref="I13:J13"/>
    <mergeCell ref="F13:H13"/>
    <mergeCell ref="I15:J15"/>
    <mergeCell ref="B15:H15"/>
  </mergeCells>
  <pageMargins left="0.59055118110236227" right="0.11811023622047245" top="1.0236220472440944" bottom="0.98425196850393704" header="0.31496062992125984" footer="0.31496062992125984"/>
  <pageSetup paperSize="9" scale="91" orientation="portrait" horizontalDpi="360" verticalDpi="360" r:id="rId1"/>
  <headerFooter>
    <oddFooter>&amp;L&amp;G&amp;C&amp;"-,Negrito"&amp;9Juliana Souza Santos
 Engenheira Civil 
CREA 1219237280&amp;R&amp;P de &amp;N</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view="pageBreakPreview" zoomScaleNormal="100" zoomScaleSheetLayoutView="100" workbookViewId="0">
      <selection activeCell="G13" sqref="G13"/>
    </sheetView>
  </sheetViews>
  <sheetFormatPr defaultRowHeight="15"/>
  <cols>
    <col min="1" max="1" width="15.5703125" customWidth="1"/>
    <col min="2" max="2" width="44.5703125" customWidth="1"/>
    <col min="3" max="3" width="26.85546875" customWidth="1"/>
    <col min="4" max="4" width="38.5703125" style="366" customWidth="1"/>
    <col min="5" max="5" width="18.28515625" customWidth="1"/>
    <col min="6" max="6" width="18" customWidth="1"/>
    <col min="7" max="7" width="21.85546875" customWidth="1"/>
    <col min="8" max="8" width="19.85546875" customWidth="1"/>
    <col min="9" max="9" width="11.5703125" bestFit="1" customWidth="1"/>
    <col min="10" max="10" width="12.85546875" customWidth="1"/>
    <col min="11" max="11" width="18.28515625" customWidth="1"/>
    <col min="12" max="12" width="14.5703125" customWidth="1"/>
  </cols>
  <sheetData>
    <row r="1" spans="1:11">
      <c r="A1" s="559"/>
      <c r="B1" s="559"/>
      <c r="C1" s="559"/>
      <c r="D1" s="559"/>
      <c r="E1" s="559"/>
      <c r="F1" s="559"/>
      <c r="G1" s="559"/>
      <c r="H1" s="559"/>
      <c r="I1" s="559"/>
      <c r="J1" s="560"/>
      <c r="K1" s="560"/>
    </row>
    <row r="2" spans="1:11">
      <c r="A2" s="138"/>
      <c r="B2" s="139"/>
      <c r="C2" s="140" t="s">
        <v>283</v>
      </c>
      <c r="D2" s="140" t="s">
        <v>287</v>
      </c>
      <c r="E2" s="138" t="s">
        <v>114</v>
      </c>
      <c r="F2" s="138" t="s">
        <v>284</v>
      </c>
      <c r="G2" s="138" t="s">
        <v>20</v>
      </c>
      <c r="H2" s="141" t="s">
        <v>115</v>
      </c>
      <c r="I2" s="374" t="s">
        <v>285</v>
      </c>
      <c r="J2" s="358"/>
      <c r="K2" s="358"/>
    </row>
    <row r="3" spans="1:11" ht="15.75" customHeight="1">
      <c r="A3" s="564" t="s">
        <v>282</v>
      </c>
      <c r="B3" s="562" t="s">
        <v>281</v>
      </c>
      <c r="C3" s="142" t="s">
        <v>148</v>
      </c>
      <c r="D3" s="142" t="s">
        <v>292</v>
      </c>
      <c r="E3" s="143" t="s">
        <v>293</v>
      </c>
      <c r="F3" s="142" t="s">
        <v>294</v>
      </c>
      <c r="G3" s="142">
        <v>5.8</v>
      </c>
      <c r="H3" s="382">
        <v>44292</v>
      </c>
      <c r="I3" s="572">
        <f>AVERAGE(G3:G5)</f>
        <v>5.63</v>
      </c>
      <c r="J3" s="353"/>
      <c r="K3" s="561"/>
    </row>
    <row r="4" spans="1:11" ht="15.75" customHeight="1">
      <c r="A4" s="565"/>
      <c r="B4" s="563"/>
      <c r="C4" s="142" t="s">
        <v>288</v>
      </c>
      <c r="D4" s="142" t="s">
        <v>289</v>
      </c>
      <c r="E4" s="143" t="s">
        <v>290</v>
      </c>
      <c r="F4" s="142" t="s">
        <v>291</v>
      </c>
      <c r="G4" s="144">
        <v>5.46</v>
      </c>
      <c r="H4" s="382">
        <v>44292</v>
      </c>
      <c r="I4" s="573"/>
      <c r="J4" s="353"/>
      <c r="K4" s="561"/>
    </row>
    <row r="5" spans="1:11">
      <c r="A5" s="352"/>
      <c r="B5" s="342"/>
      <c r="C5" s="336"/>
      <c r="D5" s="336"/>
      <c r="E5" s="336"/>
      <c r="F5" s="336"/>
      <c r="G5" s="336"/>
      <c r="H5" s="336"/>
      <c r="I5" s="336"/>
      <c r="J5" s="348"/>
      <c r="K5" s="348"/>
    </row>
    <row r="6" spans="1:11">
      <c r="A6" s="375"/>
      <c r="B6" s="375"/>
      <c r="C6" s="375"/>
      <c r="D6" s="375"/>
      <c r="E6" s="375"/>
      <c r="F6" s="375"/>
      <c r="G6" s="375"/>
      <c r="H6" s="375"/>
      <c r="I6" s="375"/>
      <c r="J6" s="375"/>
      <c r="K6" s="375"/>
    </row>
    <row r="7" spans="1:11">
      <c r="A7" s="569"/>
      <c r="B7" s="568"/>
      <c r="C7" s="340"/>
      <c r="D7" s="340"/>
      <c r="E7" s="339"/>
      <c r="F7" s="340"/>
      <c r="G7" s="340"/>
      <c r="H7" s="354"/>
      <c r="I7" s="343"/>
      <c r="J7" s="353"/>
      <c r="K7" s="561"/>
    </row>
    <row r="8" spans="1:11">
      <c r="A8" s="569"/>
      <c r="B8" s="568"/>
      <c r="C8" s="340"/>
      <c r="D8" s="340"/>
      <c r="E8" s="339"/>
      <c r="F8" s="340"/>
      <c r="G8" s="359"/>
      <c r="H8" s="354"/>
      <c r="I8" s="343"/>
      <c r="J8" s="353"/>
      <c r="K8" s="561"/>
    </row>
    <row r="9" spans="1:11">
      <c r="A9" s="570"/>
      <c r="B9" s="570"/>
      <c r="C9" s="570"/>
      <c r="D9" s="570"/>
      <c r="E9" s="570"/>
      <c r="F9" s="570"/>
      <c r="G9" s="570"/>
      <c r="H9" s="570"/>
      <c r="I9" s="570"/>
      <c r="J9" s="570"/>
      <c r="K9" s="570"/>
    </row>
    <row r="10" spans="1:11">
      <c r="A10" s="375"/>
      <c r="B10" s="375"/>
      <c r="C10" s="375"/>
      <c r="D10" s="375"/>
      <c r="E10" s="375"/>
      <c r="F10" s="375"/>
      <c r="G10" s="375"/>
      <c r="H10" s="375"/>
      <c r="I10" s="375"/>
      <c r="J10" s="375"/>
      <c r="K10" s="375"/>
    </row>
    <row r="11" spans="1:11" ht="17.25">
      <c r="A11" s="566"/>
      <c r="B11" s="571"/>
      <c r="C11" s="571"/>
      <c r="D11" s="571"/>
      <c r="E11" s="571"/>
      <c r="F11" s="571"/>
      <c r="G11" s="335"/>
      <c r="H11" s="351"/>
      <c r="I11" s="347"/>
      <c r="J11" s="363"/>
      <c r="K11" s="567"/>
    </row>
    <row r="12" spans="1:11" ht="17.25">
      <c r="A12" s="566"/>
      <c r="B12" s="571"/>
      <c r="C12" s="571"/>
      <c r="D12" s="571"/>
      <c r="E12" s="571"/>
      <c r="F12" s="571"/>
      <c r="G12" s="357"/>
      <c r="H12" s="351"/>
      <c r="I12" s="347"/>
      <c r="J12" s="363"/>
      <c r="K12" s="567"/>
    </row>
    <row r="13" spans="1:11" ht="17.25">
      <c r="A13" s="566"/>
      <c r="B13" s="571"/>
      <c r="C13" s="571"/>
      <c r="D13" s="571"/>
      <c r="E13" s="571"/>
      <c r="F13" s="571"/>
      <c r="G13" s="357"/>
      <c r="H13" s="351"/>
      <c r="I13" s="347"/>
      <c r="J13" s="363"/>
      <c r="K13" s="567"/>
    </row>
    <row r="14" spans="1:11">
      <c r="A14" s="375"/>
      <c r="B14" s="375"/>
      <c r="C14" s="375"/>
      <c r="D14" s="375"/>
      <c r="E14" s="375"/>
      <c r="F14" s="375"/>
      <c r="G14" s="375"/>
      <c r="H14" s="375"/>
      <c r="I14" s="375"/>
      <c r="J14" s="375"/>
      <c r="K14" s="375"/>
    </row>
    <row r="15" spans="1:11">
      <c r="A15" s="375"/>
      <c r="B15" s="375"/>
      <c r="C15" s="375"/>
      <c r="D15" s="375"/>
      <c r="E15" s="375"/>
      <c r="F15" s="375"/>
      <c r="G15" s="375"/>
      <c r="H15" s="375"/>
      <c r="I15" s="375"/>
      <c r="J15" s="375"/>
      <c r="K15" s="375"/>
    </row>
    <row r="16" spans="1:11">
      <c r="A16" s="367"/>
      <c r="B16" s="367"/>
      <c r="C16" s="367"/>
      <c r="D16" s="367"/>
      <c r="E16" s="367"/>
      <c r="F16" s="367"/>
      <c r="G16" s="367"/>
      <c r="H16" s="367"/>
      <c r="I16" s="367"/>
      <c r="J16" s="367"/>
      <c r="K16" s="367"/>
    </row>
  </sheetData>
  <mergeCells count="14">
    <mergeCell ref="A1:K1"/>
    <mergeCell ref="K3:K4"/>
    <mergeCell ref="B3:B4"/>
    <mergeCell ref="A3:A4"/>
    <mergeCell ref="A11:A13"/>
    <mergeCell ref="K11:K13"/>
    <mergeCell ref="K7:K8"/>
    <mergeCell ref="B7:B8"/>
    <mergeCell ref="A7:A8"/>
    <mergeCell ref="A9:K9"/>
    <mergeCell ref="B11:F11"/>
    <mergeCell ref="B12:F12"/>
    <mergeCell ref="B13:F13"/>
    <mergeCell ref="I3:I4"/>
  </mergeCells>
  <conditionalFormatting sqref="B3">
    <cfRule type="duplicateValues" dxfId="12" priority="220"/>
  </conditionalFormatting>
  <conditionalFormatting sqref="A3">
    <cfRule type="duplicateValues" dxfId="11" priority="221"/>
  </conditionalFormatting>
  <conditionalFormatting sqref="A3">
    <cfRule type="duplicateValues" dxfId="10" priority="222"/>
  </conditionalFormatting>
  <conditionalFormatting sqref="B1:B2">
    <cfRule type="duplicateValues" dxfId="9" priority="223"/>
  </conditionalFormatting>
  <conditionalFormatting sqref="A1:A2">
    <cfRule type="duplicateValues" dxfId="8" priority="224"/>
  </conditionalFormatting>
  <conditionalFormatting sqref="B7">
    <cfRule type="duplicateValues" dxfId="7" priority="6"/>
  </conditionalFormatting>
  <conditionalFormatting sqref="A7">
    <cfRule type="duplicateValues" dxfId="6" priority="7"/>
  </conditionalFormatting>
  <conditionalFormatting sqref="A7">
    <cfRule type="duplicateValues" dxfId="5" priority="8"/>
  </conditionalFormatting>
  <conditionalFormatting sqref="B5">
    <cfRule type="duplicateValues" dxfId="4" priority="4"/>
  </conditionalFormatting>
  <conditionalFormatting sqref="A5">
    <cfRule type="duplicateValues" dxfId="3" priority="5"/>
  </conditionalFormatting>
  <conditionalFormatting sqref="B9">
    <cfRule type="duplicateValues" dxfId="2" priority="2"/>
  </conditionalFormatting>
  <conditionalFormatting sqref="A9">
    <cfRule type="duplicateValues" dxfId="1" priority="3"/>
  </conditionalFormatting>
  <conditionalFormatting sqref="B11">
    <cfRule type="duplicateValues" dxfId="0" priority="1"/>
  </conditionalFormatting>
  <pageMargins left="0.51181102362204722" right="0.51181102362204722" top="0.78740157480314965" bottom="0.78740157480314965" header="0.31496062992125984" footer="0.31496062992125984"/>
  <pageSetup paperSize="9" scale="63" orientation="landscape" horizontalDpi="360" verticalDpi="360" r:id="rId1"/>
  <headerFooter>
    <oddFooter>&amp;C&amp;"-,Negrito"&amp;9Juliana Souza Santos
 Engenheira Civil 
CREA 1219237280</oddFooter>
  </headerFooter>
  <colBreaks count="1" manualBreakCount="1">
    <brk id="9" max="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13</vt:i4>
      </vt:variant>
    </vt:vector>
  </HeadingPairs>
  <TitlesOfParts>
    <vt:vector size="22" baseType="lpstr">
      <vt:lpstr>Capa</vt:lpstr>
      <vt:lpstr>Resumo</vt:lpstr>
      <vt:lpstr>Orçamento</vt:lpstr>
      <vt:lpstr>Composição</vt:lpstr>
      <vt:lpstr>Memória de Cálculo</vt:lpstr>
      <vt:lpstr>Cronograma</vt:lpstr>
      <vt:lpstr>BDI - Serviços</vt:lpstr>
      <vt:lpstr>BDI-Equipamentos</vt:lpstr>
      <vt:lpstr>Mapa de cotação</vt:lpstr>
      <vt:lpstr>'BDI - Serviços'!Area_de_impressao</vt:lpstr>
      <vt:lpstr>'BDI-Equipamentos'!Area_de_impressao</vt:lpstr>
      <vt:lpstr>Capa!Area_de_impressao</vt:lpstr>
      <vt:lpstr>Composição!Area_de_impressao</vt:lpstr>
      <vt:lpstr>Cronograma!Area_de_impressao</vt:lpstr>
      <vt:lpstr>'Mapa de cotação'!Area_de_impressao</vt:lpstr>
      <vt:lpstr>'Memória de Cálculo'!Area_de_impressao</vt:lpstr>
      <vt:lpstr>Orçamento!Area_de_impressao</vt:lpstr>
      <vt:lpstr>Resumo!Area_de_impressao</vt:lpstr>
      <vt:lpstr>Composição!Titulos_de_impressao</vt:lpstr>
      <vt:lpstr>Cronograma!Titulos_de_impressao</vt:lpstr>
      <vt:lpstr>Orçamento!Titulos_de_impressao</vt:lpstr>
      <vt:lpstr>Resumo!Titulos_de_impressao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ENGENHARIA</cp:lastModifiedBy>
  <cp:lastPrinted>2021-01-21T13:59:44Z</cp:lastPrinted>
  <dcterms:created xsi:type="dcterms:W3CDTF">2013-07-15T19:04:59Z</dcterms:created>
  <dcterms:modified xsi:type="dcterms:W3CDTF">2021-05-12T16:48:11Z</dcterms:modified>
</cp:coreProperties>
</file>